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12135" windowHeight="13230"/>
  </bookViews>
  <sheets>
    <sheet name="Rekapitulace stavby" sheetId="1" r:id="rId1"/>
    <sheet name="SO 01 - Oprava střechy ob..." sheetId="2" r:id="rId2"/>
    <sheet name="SO 02 - Oprava střechy ob..." sheetId="3" r:id="rId3"/>
    <sheet name="SO 03 - Oprava střechy ob..." sheetId="4" r:id="rId4"/>
    <sheet name="SO 04 - Hromosvody" sheetId="5" r:id="rId5"/>
    <sheet name="SO 05 - Výměna venkovní d..." sheetId="6" r:id="rId6"/>
  </sheets>
  <definedNames>
    <definedName name="_xlnm._FilterDatabase" localSheetId="1" hidden="1">'SO 01 - Oprava střechy ob...'!$C$94:$K$237</definedName>
    <definedName name="_xlnm._FilterDatabase" localSheetId="2" hidden="1">'SO 02 - Oprava střechy ob...'!$C$94:$K$207</definedName>
    <definedName name="_xlnm._FilterDatabase" localSheetId="3" hidden="1">'SO 03 - Oprava střechy ob...'!$C$94:$K$232</definedName>
    <definedName name="_xlnm._FilterDatabase" localSheetId="4" hidden="1">'SO 04 - Hromosvody'!$C$80:$K$106</definedName>
    <definedName name="_xlnm._FilterDatabase" localSheetId="5" hidden="1">'SO 05 - Výměna venkovní d...'!$C$99:$K$361</definedName>
    <definedName name="_xlnm.Print_Titles" localSheetId="0">'Rekapitulace stavby'!$52:$52</definedName>
    <definedName name="_xlnm.Print_Titles" localSheetId="1">'SO 01 - Oprava střechy ob...'!$94:$94</definedName>
    <definedName name="_xlnm.Print_Titles" localSheetId="2">'SO 02 - Oprava střechy ob...'!$94:$94</definedName>
    <definedName name="_xlnm.Print_Titles" localSheetId="3">'SO 03 - Oprava střechy ob...'!$94:$94</definedName>
    <definedName name="_xlnm.Print_Titles" localSheetId="4">'SO 04 - Hromosvody'!$80:$80</definedName>
    <definedName name="_xlnm.Print_Titles" localSheetId="5">'SO 05 - Výměna venkovní d...'!$99:$99</definedName>
    <definedName name="_xlnm.Print_Area" localSheetId="0">'Rekapitulace stavby'!$D$4:$AO$36,'Rekapitulace stavby'!$C$42:$AQ$60</definedName>
    <definedName name="_xlnm.Print_Area" localSheetId="1">'SO 01 - Oprava střechy ob...'!$C$4:$J$39,'SO 01 - Oprava střechy ob...'!$C$82:$K$237</definedName>
    <definedName name="_xlnm.Print_Area" localSheetId="2">'SO 02 - Oprava střechy ob...'!$C$4:$J$39,'SO 02 - Oprava střechy ob...'!$C$82:$K$207</definedName>
    <definedName name="_xlnm.Print_Area" localSheetId="3">'SO 03 - Oprava střechy ob...'!$C$4:$J$39,'SO 03 - Oprava střechy ob...'!$C$82:$K$232</definedName>
    <definedName name="_xlnm.Print_Area" localSheetId="4">'SO 04 - Hromosvody'!$C$4:$J$39,'SO 04 - Hromosvody'!$C$68:$K$106</definedName>
    <definedName name="_xlnm.Print_Area" localSheetId="5">'SO 05 - Výměna venkovní d...'!$C$4:$J$39,'SO 05 - Výměna venkovní d...'!$C$87:$K$361</definedName>
  </definedNames>
  <calcPr calcId="145621"/>
</workbook>
</file>

<file path=xl/calcChain.xml><?xml version="1.0" encoding="utf-8"?>
<calcChain xmlns="http://schemas.openxmlformats.org/spreadsheetml/2006/main">
  <c r="J37" i="6" l="1"/>
  <c r="J36" i="6"/>
  <c r="AY59" i="1"/>
  <c r="J35" i="6"/>
  <c r="AX59" i="1" s="1"/>
  <c r="BI360" i="6"/>
  <c r="BH360" i="6"/>
  <c r="BG360" i="6"/>
  <c r="BF360" i="6"/>
  <c r="T360" i="6"/>
  <c r="T359" i="6" s="1"/>
  <c r="T353" i="6" s="1"/>
  <c r="R360" i="6"/>
  <c r="R359" i="6" s="1"/>
  <c r="P360" i="6"/>
  <c r="P359" i="6"/>
  <c r="BK360" i="6"/>
  <c r="BK359" i="6" s="1"/>
  <c r="J359" i="6" s="1"/>
  <c r="J80" i="6" s="1"/>
  <c r="J360" i="6"/>
  <c r="BE360" i="6"/>
  <c r="BI357" i="6"/>
  <c r="BH357" i="6"/>
  <c r="BG357" i="6"/>
  <c r="BF357" i="6"/>
  <c r="T357" i="6"/>
  <c r="T356" i="6"/>
  <c r="R357" i="6"/>
  <c r="R356" i="6" s="1"/>
  <c r="R353" i="6" s="1"/>
  <c r="P357" i="6"/>
  <c r="P356" i="6"/>
  <c r="BK357" i="6"/>
  <c r="BK356" i="6" s="1"/>
  <c r="J356" i="6" s="1"/>
  <c r="J79" i="6" s="1"/>
  <c r="J357" i="6"/>
  <c r="BE357" i="6"/>
  <c r="BI355" i="6"/>
  <c r="BH355" i="6"/>
  <c r="BG355" i="6"/>
  <c r="BF355" i="6"/>
  <c r="T355" i="6"/>
  <c r="T354" i="6"/>
  <c r="R355" i="6"/>
  <c r="R354" i="6"/>
  <c r="P355" i="6"/>
  <c r="P354" i="6" s="1"/>
  <c r="P353" i="6" s="1"/>
  <c r="BK355" i="6"/>
  <c r="BK354" i="6"/>
  <c r="J354" i="6" s="1"/>
  <c r="J78" i="6" s="1"/>
  <c r="J355" i="6"/>
  <c r="BE355" i="6" s="1"/>
  <c r="BI352" i="6"/>
  <c r="BH352" i="6"/>
  <c r="BG352" i="6"/>
  <c r="BF352" i="6"/>
  <c r="T352" i="6"/>
  <c r="R352" i="6"/>
  <c r="P352" i="6"/>
  <c r="BK352" i="6"/>
  <c r="J352" i="6"/>
  <c r="BE352" i="6" s="1"/>
  <c r="BI351" i="6"/>
  <c r="BH351" i="6"/>
  <c r="BG351" i="6"/>
  <c r="BF351" i="6"/>
  <c r="T351" i="6"/>
  <c r="R351" i="6"/>
  <c r="P351" i="6"/>
  <c r="BK351" i="6"/>
  <c r="J351" i="6"/>
  <c r="BE351" i="6"/>
  <c r="BI350" i="6"/>
  <c r="BH350" i="6"/>
  <c r="BG350" i="6"/>
  <c r="BF350" i="6"/>
  <c r="T350" i="6"/>
  <c r="R350" i="6"/>
  <c r="P350" i="6"/>
  <c r="BK350" i="6"/>
  <c r="J350" i="6"/>
  <c r="BE350" i="6" s="1"/>
  <c r="BI349" i="6"/>
  <c r="BH349" i="6"/>
  <c r="BG349" i="6"/>
  <c r="BF349" i="6"/>
  <c r="T349" i="6"/>
  <c r="R349" i="6"/>
  <c r="P349" i="6"/>
  <c r="BK349" i="6"/>
  <c r="J349" i="6"/>
  <c r="BE349" i="6"/>
  <c r="BI348" i="6"/>
  <c r="BH348" i="6"/>
  <c r="BG348" i="6"/>
  <c r="BF348" i="6"/>
  <c r="T348" i="6"/>
  <c r="R348" i="6"/>
  <c r="P348" i="6"/>
  <c r="BK348" i="6"/>
  <c r="J348" i="6"/>
  <c r="BE348" i="6" s="1"/>
  <c r="BI347" i="6"/>
  <c r="BH347" i="6"/>
  <c r="BG347" i="6"/>
  <c r="BF347" i="6"/>
  <c r="T347" i="6"/>
  <c r="R347" i="6"/>
  <c r="P347" i="6"/>
  <c r="BK347" i="6"/>
  <c r="J347" i="6"/>
  <c r="BE347" i="6"/>
  <c r="BI345" i="6"/>
  <c r="BH345" i="6"/>
  <c r="BG345" i="6"/>
  <c r="BF345" i="6"/>
  <c r="T345" i="6"/>
  <c r="R345" i="6"/>
  <c r="P345" i="6"/>
  <c r="BK345" i="6"/>
  <c r="J345" i="6"/>
  <c r="BE345" i="6" s="1"/>
  <c r="BI343" i="6"/>
  <c r="BH343" i="6"/>
  <c r="BG343" i="6"/>
  <c r="BF343" i="6"/>
  <c r="T343" i="6"/>
  <c r="T342" i="6"/>
  <c r="T341" i="6" s="1"/>
  <c r="R343" i="6"/>
  <c r="R342" i="6" s="1"/>
  <c r="R341" i="6" s="1"/>
  <c r="P343" i="6"/>
  <c r="P342" i="6" s="1"/>
  <c r="P341" i="6" s="1"/>
  <c r="BK343" i="6"/>
  <c r="BK342" i="6" s="1"/>
  <c r="J343" i="6"/>
  <c r="BE343" i="6" s="1"/>
  <c r="BI340" i="6"/>
  <c r="BH340" i="6"/>
  <c r="BG340" i="6"/>
  <c r="BF340" i="6"/>
  <c r="T340" i="6"/>
  <c r="R340" i="6"/>
  <c r="P340" i="6"/>
  <c r="BK340" i="6"/>
  <c r="J340" i="6"/>
  <c r="BE340" i="6" s="1"/>
  <c r="BI338" i="6"/>
  <c r="BH338" i="6"/>
  <c r="BG338" i="6"/>
  <c r="BF338" i="6"/>
  <c r="T338" i="6"/>
  <c r="R338" i="6"/>
  <c r="P338" i="6"/>
  <c r="BK338" i="6"/>
  <c r="J338" i="6"/>
  <c r="BE338" i="6"/>
  <c r="BI336" i="6"/>
  <c r="BH336" i="6"/>
  <c r="BG336" i="6"/>
  <c r="BF336" i="6"/>
  <c r="T336" i="6"/>
  <c r="R336" i="6"/>
  <c r="P336" i="6"/>
  <c r="BK336" i="6"/>
  <c r="J336" i="6"/>
  <c r="BE336" i="6" s="1"/>
  <c r="BI334" i="6"/>
  <c r="BH334" i="6"/>
  <c r="BG334" i="6"/>
  <c r="BF334" i="6"/>
  <c r="T334" i="6"/>
  <c r="R334" i="6"/>
  <c r="P334" i="6"/>
  <c r="BK334" i="6"/>
  <c r="J334" i="6"/>
  <c r="BE334" i="6"/>
  <c r="BI332" i="6"/>
  <c r="BH332" i="6"/>
  <c r="BG332" i="6"/>
  <c r="BF332" i="6"/>
  <c r="T332" i="6"/>
  <c r="R332" i="6"/>
  <c r="P332" i="6"/>
  <c r="BK332" i="6"/>
  <c r="J332" i="6"/>
  <c r="BE332" i="6" s="1"/>
  <c r="BI330" i="6"/>
  <c r="BH330" i="6"/>
  <c r="BG330" i="6"/>
  <c r="BF330" i="6"/>
  <c r="T330" i="6"/>
  <c r="R330" i="6"/>
  <c r="P330" i="6"/>
  <c r="BK330" i="6"/>
  <c r="J330" i="6"/>
  <c r="BE330" i="6"/>
  <c r="BI328" i="6"/>
  <c r="BH328" i="6"/>
  <c r="BG328" i="6"/>
  <c r="BF328" i="6"/>
  <c r="T328" i="6"/>
  <c r="T327" i="6" s="1"/>
  <c r="R328" i="6"/>
  <c r="R327" i="6"/>
  <c r="P328" i="6"/>
  <c r="P327" i="6" s="1"/>
  <c r="BK328" i="6"/>
  <c r="BK327" i="6"/>
  <c r="J327" i="6" s="1"/>
  <c r="J74" i="6" s="1"/>
  <c r="J328" i="6"/>
  <c r="BE328" i="6"/>
  <c r="BI326" i="6"/>
  <c r="BH326" i="6"/>
  <c r="BG326" i="6"/>
  <c r="BF326" i="6"/>
  <c r="T326" i="6"/>
  <c r="R326" i="6"/>
  <c r="P326" i="6"/>
  <c r="BK326" i="6"/>
  <c r="J326" i="6"/>
  <c r="BE326" i="6" s="1"/>
  <c r="BI325" i="6"/>
  <c r="BH325" i="6"/>
  <c r="BG325" i="6"/>
  <c r="BF325" i="6"/>
  <c r="T325" i="6"/>
  <c r="R325" i="6"/>
  <c r="P325" i="6"/>
  <c r="BK325" i="6"/>
  <c r="J325" i="6"/>
  <c r="BE325" i="6"/>
  <c r="BI321" i="6"/>
  <c r="BH321" i="6"/>
  <c r="BG321" i="6"/>
  <c r="BF321" i="6"/>
  <c r="T321" i="6"/>
  <c r="R321" i="6"/>
  <c r="P321" i="6"/>
  <c r="BK321" i="6"/>
  <c r="J321" i="6"/>
  <c r="BE321" i="6" s="1"/>
  <c r="BI319" i="6"/>
  <c r="BH319" i="6"/>
  <c r="BG319" i="6"/>
  <c r="BF319" i="6"/>
  <c r="T319" i="6"/>
  <c r="R319" i="6"/>
  <c r="P319" i="6"/>
  <c r="BK319" i="6"/>
  <c r="J319" i="6"/>
  <c r="BE319" i="6"/>
  <c r="BI317" i="6"/>
  <c r="BH317" i="6"/>
  <c r="BG317" i="6"/>
  <c r="BF317" i="6"/>
  <c r="T317" i="6"/>
  <c r="R317" i="6"/>
  <c r="P317" i="6"/>
  <c r="BK317" i="6"/>
  <c r="J317" i="6"/>
  <c r="BE317" i="6" s="1"/>
  <c r="BI315" i="6"/>
  <c r="BH315" i="6"/>
  <c r="BG315" i="6"/>
  <c r="BF315" i="6"/>
  <c r="T315" i="6"/>
  <c r="R315" i="6"/>
  <c r="P315" i="6"/>
  <c r="BK315" i="6"/>
  <c r="J315" i="6"/>
  <c r="BE315" i="6"/>
  <c r="BI311" i="6"/>
  <c r="BH311" i="6"/>
  <c r="BG311" i="6"/>
  <c r="BF311" i="6"/>
  <c r="T311" i="6"/>
  <c r="R311" i="6"/>
  <c r="P311" i="6"/>
  <c r="BK311" i="6"/>
  <c r="J311" i="6"/>
  <c r="BE311" i="6" s="1"/>
  <c r="BI310" i="6"/>
  <c r="BH310" i="6"/>
  <c r="BG310" i="6"/>
  <c r="BF310" i="6"/>
  <c r="T310" i="6"/>
  <c r="R310" i="6"/>
  <c r="P310" i="6"/>
  <c r="BK310" i="6"/>
  <c r="J310" i="6"/>
  <c r="BE310" i="6"/>
  <c r="BI306" i="6"/>
  <c r="BH306" i="6"/>
  <c r="BG306" i="6"/>
  <c r="BF306" i="6"/>
  <c r="T306" i="6"/>
  <c r="T305" i="6" s="1"/>
  <c r="R306" i="6"/>
  <c r="R305" i="6"/>
  <c r="P306" i="6"/>
  <c r="P305" i="6" s="1"/>
  <c r="BK306" i="6"/>
  <c r="BK305" i="6"/>
  <c r="J305" i="6" s="1"/>
  <c r="J73" i="6" s="1"/>
  <c r="J306" i="6"/>
  <c r="BE306" i="6"/>
  <c r="BI304" i="6"/>
  <c r="BH304" i="6"/>
  <c r="BG304" i="6"/>
  <c r="BF304" i="6"/>
  <c r="T304" i="6"/>
  <c r="R304" i="6"/>
  <c r="P304" i="6"/>
  <c r="BK304" i="6"/>
  <c r="J304" i="6"/>
  <c r="BE304" i="6"/>
  <c r="BI299" i="6"/>
  <c r="BH299" i="6"/>
  <c r="BG299" i="6"/>
  <c r="BF299" i="6"/>
  <c r="T299" i="6"/>
  <c r="R299" i="6"/>
  <c r="P299" i="6"/>
  <c r="BK299" i="6"/>
  <c r="J299" i="6"/>
  <c r="BE299" i="6"/>
  <c r="BI298" i="6"/>
  <c r="BH298" i="6"/>
  <c r="BG298" i="6"/>
  <c r="BF298" i="6"/>
  <c r="T298" i="6"/>
  <c r="R298" i="6"/>
  <c r="P298" i="6"/>
  <c r="BK298" i="6"/>
  <c r="J298" i="6"/>
  <c r="BE298" i="6"/>
  <c r="BI297" i="6"/>
  <c r="BH297" i="6"/>
  <c r="BG297" i="6"/>
  <c r="BF297" i="6"/>
  <c r="T297" i="6"/>
  <c r="R297" i="6"/>
  <c r="R293" i="6" s="1"/>
  <c r="P297" i="6"/>
  <c r="BK297" i="6"/>
  <c r="J297" i="6"/>
  <c r="BE297" i="6"/>
  <c r="BI296" i="6"/>
  <c r="BH296" i="6"/>
  <c r="BG296" i="6"/>
  <c r="BF296" i="6"/>
  <c r="T296" i="6"/>
  <c r="R296" i="6"/>
  <c r="P296" i="6"/>
  <c r="BK296" i="6"/>
  <c r="BK293" i="6" s="1"/>
  <c r="J293" i="6" s="1"/>
  <c r="J72" i="6" s="1"/>
  <c r="J296" i="6"/>
  <c r="BE296" i="6"/>
  <c r="BI294" i="6"/>
  <c r="BH294" i="6"/>
  <c r="BG294" i="6"/>
  <c r="BF294" i="6"/>
  <c r="T294" i="6"/>
  <c r="T293" i="6"/>
  <c r="R294" i="6"/>
  <c r="P294" i="6"/>
  <c r="P293" i="6"/>
  <c r="BK294" i="6"/>
  <c r="J294" i="6"/>
  <c r="BE294" i="6" s="1"/>
  <c r="BI290" i="6"/>
  <c r="BH290" i="6"/>
  <c r="BG290" i="6"/>
  <c r="BF290" i="6"/>
  <c r="T290" i="6"/>
  <c r="T289" i="6"/>
  <c r="R290" i="6"/>
  <c r="R289" i="6" s="1"/>
  <c r="P290" i="6"/>
  <c r="P289" i="6"/>
  <c r="BK290" i="6"/>
  <c r="BK289" i="6" s="1"/>
  <c r="J289" i="6" s="1"/>
  <c r="J71" i="6" s="1"/>
  <c r="J290" i="6"/>
  <c r="BE290" i="6" s="1"/>
  <c r="BI288" i="6"/>
  <c r="BH288" i="6"/>
  <c r="BG288" i="6"/>
  <c r="BF288" i="6"/>
  <c r="T288" i="6"/>
  <c r="R288" i="6"/>
  <c r="P288" i="6"/>
  <c r="BK288" i="6"/>
  <c r="J288" i="6"/>
  <c r="BE288" i="6"/>
  <c r="BI287" i="6"/>
  <c r="BH287" i="6"/>
  <c r="BG287" i="6"/>
  <c r="BF287" i="6"/>
  <c r="T287" i="6"/>
  <c r="R287" i="6"/>
  <c r="P287" i="6"/>
  <c r="BK287" i="6"/>
  <c r="J287" i="6"/>
  <c r="BE287" i="6" s="1"/>
  <c r="BI284" i="6"/>
  <c r="BH284" i="6"/>
  <c r="BG284" i="6"/>
  <c r="BF284" i="6"/>
  <c r="T284" i="6"/>
  <c r="R284" i="6"/>
  <c r="P284" i="6"/>
  <c r="BK284" i="6"/>
  <c r="J284" i="6"/>
  <c r="BE284" i="6"/>
  <c r="BI282" i="6"/>
  <c r="BH282" i="6"/>
  <c r="BG282" i="6"/>
  <c r="BF282" i="6"/>
  <c r="T282" i="6"/>
  <c r="R282" i="6"/>
  <c r="P282" i="6"/>
  <c r="BK282" i="6"/>
  <c r="J282" i="6"/>
  <c r="BE282" i="6" s="1"/>
  <c r="BI280" i="6"/>
  <c r="BH280" i="6"/>
  <c r="BG280" i="6"/>
  <c r="BF280" i="6"/>
  <c r="T280" i="6"/>
  <c r="T279" i="6"/>
  <c r="T278" i="6" s="1"/>
  <c r="R280" i="6"/>
  <c r="R279" i="6" s="1"/>
  <c r="P280" i="6"/>
  <c r="P279" i="6" s="1"/>
  <c r="P278" i="6" s="1"/>
  <c r="BK280" i="6"/>
  <c r="BK279" i="6" s="1"/>
  <c r="J280" i="6"/>
  <c r="BE280" i="6"/>
  <c r="BI277" i="6"/>
  <c r="BH277" i="6"/>
  <c r="BG277" i="6"/>
  <c r="BF277" i="6"/>
  <c r="T277" i="6"/>
  <c r="T276" i="6" s="1"/>
  <c r="R277" i="6"/>
  <c r="R276" i="6"/>
  <c r="P277" i="6"/>
  <c r="P276" i="6" s="1"/>
  <c r="BK277" i="6"/>
  <c r="BK276" i="6"/>
  <c r="J276" i="6" s="1"/>
  <c r="J68" i="6" s="1"/>
  <c r="J277" i="6"/>
  <c r="BE277" i="6" s="1"/>
  <c r="BI272" i="6"/>
  <c r="BH272" i="6"/>
  <c r="BG272" i="6"/>
  <c r="BF272" i="6"/>
  <c r="T272" i="6"/>
  <c r="R272" i="6"/>
  <c r="P272" i="6"/>
  <c r="BK272" i="6"/>
  <c r="J272" i="6"/>
  <c r="BE272" i="6"/>
  <c r="BI270" i="6"/>
  <c r="BH270" i="6"/>
  <c r="BG270" i="6"/>
  <c r="BF270" i="6"/>
  <c r="T270" i="6"/>
  <c r="R270" i="6"/>
  <c r="P270" i="6"/>
  <c r="BK270" i="6"/>
  <c r="J270" i="6"/>
  <c r="BE270" i="6"/>
  <c r="BI268" i="6"/>
  <c r="BH268" i="6"/>
  <c r="BG268" i="6"/>
  <c r="BF268" i="6"/>
  <c r="T268" i="6"/>
  <c r="R268" i="6"/>
  <c r="P268" i="6"/>
  <c r="BK268" i="6"/>
  <c r="J268" i="6"/>
  <c r="BE268" i="6"/>
  <c r="BI263" i="6"/>
  <c r="BH263" i="6"/>
  <c r="BG263" i="6"/>
  <c r="BF263" i="6"/>
  <c r="T263" i="6"/>
  <c r="R263" i="6"/>
  <c r="R259" i="6" s="1"/>
  <c r="P263" i="6"/>
  <c r="BK263" i="6"/>
  <c r="J263" i="6"/>
  <c r="BE263" i="6"/>
  <c r="BI261" i="6"/>
  <c r="BH261" i="6"/>
  <c r="BG261" i="6"/>
  <c r="BF261" i="6"/>
  <c r="T261" i="6"/>
  <c r="R261" i="6"/>
  <c r="P261" i="6"/>
  <c r="BK261" i="6"/>
  <c r="BK259" i="6" s="1"/>
  <c r="J259" i="6" s="1"/>
  <c r="J67" i="6" s="1"/>
  <c r="J261" i="6"/>
  <c r="BE261" i="6"/>
  <c r="BI260" i="6"/>
  <c r="BH260" i="6"/>
  <c r="BG260" i="6"/>
  <c r="BF260" i="6"/>
  <c r="T260" i="6"/>
  <c r="T259" i="6"/>
  <c r="R260" i="6"/>
  <c r="P260" i="6"/>
  <c r="P259" i="6"/>
  <c r="BK260" i="6"/>
  <c r="J260" i="6"/>
  <c r="BE260" i="6" s="1"/>
  <c r="BI257" i="6"/>
  <c r="BH257" i="6"/>
  <c r="BG257" i="6"/>
  <c r="BF257" i="6"/>
  <c r="T257" i="6"/>
  <c r="R257" i="6"/>
  <c r="P257" i="6"/>
  <c r="BK257" i="6"/>
  <c r="J257" i="6"/>
  <c r="BE257" i="6"/>
  <c r="BI254" i="6"/>
  <c r="BH254" i="6"/>
  <c r="BG254" i="6"/>
  <c r="BF254" i="6"/>
  <c r="T254" i="6"/>
  <c r="R254" i="6"/>
  <c r="P254" i="6"/>
  <c r="BK254" i="6"/>
  <c r="J254" i="6"/>
  <c r="BE254" i="6"/>
  <c r="BI252" i="6"/>
  <c r="BH252" i="6"/>
  <c r="BG252" i="6"/>
  <c r="BF252" i="6"/>
  <c r="T252" i="6"/>
  <c r="R252" i="6"/>
  <c r="P252" i="6"/>
  <c r="BK252" i="6"/>
  <c r="J252" i="6"/>
  <c r="BE252" i="6"/>
  <c r="BI248" i="6"/>
  <c r="BH248" i="6"/>
  <c r="BG248" i="6"/>
  <c r="BF248" i="6"/>
  <c r="T248" i="6"/>
  <c r="R248" i="6"/>
  <c r="P248" i="6"/>
  <c r="BK248" i="6"/>
  <c r="J248" i="6"/>
  <c r="BE248" i="6"/>
  <c r="BI244" i="6"/>
  <c r="BH244" i="6"/>
  <c r="BG244" i="6"/>
  <c r="BF244" i="6"/>
  <c r="T244" i="6"/>
  <c r="R244" i="6"/>
  <c r="P244" i="6"/>
  <c r="BK244" i="6"/>
  <c r="J244" i="6"/>
  <c r="BE244" i="6"/>
  <c r="BI242" i="6"/>
  <c r="BH242" i="6"/>
  <c r="BG242" i="6"/>
  <c r="BF242" i="6"/>
  <c r="T242" i="6"/>
  <c r="R242" i="6"/>
  <c r="P242" i="6"/>
  <c r="BK242" i="6"/>
  <c r="J242" i="6"/>
  <c r="BE242" i="6"/>
  <c r="BI237" i="6"/>
  <c r="BH237" i="6"/>
  <c r="BG237" i="6"/>
  <c r="BF237" i="6"/>
  <c r="T237" i="6"/>
  <c r="R237" i="6"/>
  <c r="P237" i="6"/>
  <c r="BK237" i="6"/>
  <c r="J237" i="6"/>
  <c r="BE237" i="6"/>
  <c r="BI233" i="6"/>
  <c r="BH233" i="6"/>
  <c r="BG233" i="6"/>
  <c r="BF233" i="6"/>
  <c r="T233" i="6"/>
  <c r="R233" i="6"/>
  <c r="P233" i="6"/>
  <c r="BK233" i="6"/>
  <c r="J233" i="6"/>
  <c r="BE233" i="6"/>
  <c r="BI231" i="6"/>
  <c r="BH231" i="6"/>
  <c r="BG231" i="6"/>
  <c r="BF231" i="6"/>
  <c r="T231" i="6"/>
  <c r="R231" i="6"/>
  <c r="P231" i="6"/>
  <c r="BK231" i="6"/>
  <c r="J231" i="6"/>
  <c r="BE231" i="6"/>
  <c r="BI229" i="6"/>
  <c r="BH229" i="6"/>
  <c r="BG229" i="6"/>
  <c r="BF229" i="6"/>
  <c r="T229" i="6"/>
  <c r="R229" i="6"/>
  <c r="P229" i="6"/>
  <c r="BK229" i="6"/>
  <c r="J229" i="6"/>
  <c r="BE229" i="6"/>
  <c r="BI228" i="6"/>
  <c r="BH228" i="6"/>
  <c r="BG228" i="6"/>
  <c r="BF228" i="6"/>
  <c r="T228" i="6"/>
  <c r="R228" i="6"/>
  <c r="R218" i="6" s="1"/>
  <c r="P228" i="6"/>
  <c r="BK228" i="6"/>
  <c r="J228" i="6"/>
  <c r="BE228" i="6"/>
  <c r="BI221" i="6"/>
  <c r="BH221" i="6"/>
  <c r="BG221" i="6"/>
  <c r="BF221" i="6"/>
  <c r="T221" i="6"/>
  <c r="R221" i="6"/>
  <c r="P221" i="6"/>
  <c r="BK221" i="6"/>
  <c r="BK218" i="6" s="1"/>
  <c r="J218" i="6" s="1"/>
  <c r="J66" i="6" s="1"/>
  <c r="J221" i="6"/>
  <c r="BE221" i="6"/>
  <c r="BI219" i="6"/>
  <c r="BH219" i="6"/>
  <c r="BG219" i="6"/>
  <c r="BF219" i="6"/>
  <c r="T219" i="6"/>
  <c r="T218" i="6"/>
  <c r="R219" i="6"/>
  <c r="P219" i="6"/>
  <c r="P218" i="6"/>
  <c r="BK219" i="6"/>
  <c r="J219" i="6"/>
  <c r="BE219" i="6" s="1"/>
  <c r="BI217" i="6"/>
  <c r="BH217" i="6"/>
  <c r="BG217" i="6"/>
  <c r="BF217" i="6"/>
  <c r="T217" i="6"/>
  <c r="R217" i="6"/>
  <c r="P217" i="6"/>
  <c r="BK217" i="6"/>
  <c r="J217" i="6"/>
  <c r="BE217" i="6"/>
  <c r="BI215" i="6"/>
  <c r="BH215" i="6"/>
  <c r="BG215" i="6"/>
  <c r="BF215" i="6"/>
  <c r="T215" i="6"/>
  <c r="R215" i="6"/>
  <c r="P215" i="6"/>
  <c r="BK215" i="6"/>
  <c r="J215" i="6"/>
  <c r="BE215" i="6"/>
  <c r="BI214" i="6"/>
  <c r="BH214" i="6"/>
  <c r="BG214" i="6"/>
  <c r="BF214" i="6"/>
  <c r="T214" i="6"/>
  <c r="R214" i="6"/>
  <c r="P214" i="6"/>
  <c r="BK214" i="6"/>
  <c r="J214" i="6"/>
  <c r="BE214" i="6"/>
  <c r="BI213" i="6"/>
  <c r="BH213" i="6"/>
  <c r="BG213" i="6"/>
  <c r="BF213" i="6"/>
  <c r="T213" i="6"/>
  <c r="R213" i="6"/>
  <c r="P213" i="6"/>
  <c r="BK213" i="6"/>
  <c r="J213" i="6"/>
  <c r="BE213" i="6"/>
  <c r="BI212" i="6"/>
  <c r="BH212" i="6"/>
  <c r="BG212" i="6"/>
  <c r="BF212" i="6"/>
  <c r="T212" i="6"/>
  <c r="R212" i="6"/>
  <c r="P212" i="6"/>
  <c r="BK212" i="6"/>
  <c r="J212" i="6"/>
  <c r="BE212" i="6"/>
  <c r="BI211" i="6"/>
  <c r="BH211" i="6"/>
  <c r="BG211" i="6"/>
  <c r="BF211" i="6"/>
  <c r="T211" i="6"/>
  <c r="T210" i="6"/>
  <c r="R211" i="6"/>
  <c r="R210" i="6"/>
  <c r="P211" i="6"/>
  <c r="P210" i="6"/>
  <c r="BK211" i="6"/>
  <c r="BK210" i="6"/>
  <c r="J210" i="6" s="1"/>
  <c r="J65" i="6" s="1"/>
  <c r="J211" i="6"/>
  <c r="BE211" i="6" s="1"/>
  <c r="BI205" i="6"/>
  <c r="BH205" i="6"/>
  <c r="BG205" i="6"/>
  <c r="BF205" i="6"/>
  <c r="T205" i="6"/>
  <c r="R205" i="6"/>
  <c r="P205" i="6"/>
  <c r="BK205" i="6"/>
  <c r="J205" i="6"/>
  <c r="BE205" i="6"/>
  <c r="BI199" i="6"/>
  <c r="BH199" i="6"/>
  <c r="BG199" i="6"/>
  <c r="BF199" i="6"/>
  <c r="T199" i="6"/>
  <c r="R199" i="6"/>
  <c r="P199" i="6"/>
  <c r="BK199" i="6"/>
  <c r="J199" i="6"/>
  <c r="BE199" i="6"/>
  <c r="BI197" i="6"/>
  <c r="BH197" i="6"/>
  <c r="BG197" i="6"/>
  <c r="BF197" i="6"/>
  <c r="T197" i="6"/>
  <c r="R197" i="6"/>
  <c r="P197" i="6"/>
  <c r="BK197" i="6"/>
  <c r="J197" i="6"/>
  <c r="BE197" i="6"/>
  <c r="BI195" i="6"/>
  <c r="BH195" i="6"/>
  <c r="BG195" i="6"/>
  <c r="BF195" i="6"/>
  <c r="T195" i="6"/>
  <c r="R195" i="6"/>
  <c r="P195" i="6"/>
  <c r="BK195" i="6"/>
  <c r="J195" i="6"/>
  <c r="BE195" i="6"/>
  <c r="BI193" i="6"/>
  <c r="BH193" i="6"/>
  <c r="BG193" i="6"/>
  <c r="BF193" i="6"/>
  <c r="T193" i="6"/>
  <c r="T192" i="6"/>
  <c r="R193" i="6"/>
  <c r="R192" i="6"/>
  <c r="P193" i="6"/>
  <c r="P192" i="6"/>
  <c r="BK193" i="6"/>
  <c r="BK192" i="6"/>
  <c r="J192" i="6" s="1"/>
  <c r="J64" i="6" s="1"/>
  <c r="J193" i="6"/>
  <c r="BE193" i="6" s="1"/>
  <c r="BI187" i="6"/>
  <c r="BH187" i="6"/>
  <c r="BG187" i="6"/>
  <c r="BF187" i="6"/>
  <c r="T187" i="6"/>
  <c r="R187" i="6"/>
  <c r="P187" i="6"/>
  <c r="BK187" i="6"/>
  <c r="J187" i="6"/>
  <c r="BE187" i="6"/>
  <c r="BI181" i="6"/>
  <c r="BH181" i="6"/>
  <c r="BG181" i="6"/>
  <c r="BF181" i="6"/>
  <c r="T181" i="6"/>
  <c r="R181" i="6"/>
  <c r="P181" i="6"/>
  <c r="BK181" i="6"/>
  <c r="J181" i="6"/>
  <c r="BE181" i="6"/>
  <c r="BI175" i="6"/>
  <c r="BH175" i="6"/>
  <c r="BG175" i="6"/>
  <c r="BF175" i="6"/>
  <c r="T175" i="6"/>
  <c r="R175" i="6"/>
  <c r="P175" i="6"/>
  <c r="BK175" i="6"/>
  <c r="J175" i="6"/>
  <c r="BE175" i="6"/>
  <c r="BI173" i="6"/>
  <c r="BH173" i="6"/>
  <c r="BG173" i="6"/>
  <c r="BF173" i="6"/>
  <c r="T173" i="6"/>
  <c r="R173" i="6"/>
  <c r="P173" i="6"/>
  <c r="BK173" i="6"/>
  <c r="J173" i="6"/>
  <c r="BE173" i="6"/>
  <c r="BI170" i="6"/>
  <c r="BH170" i="6"/>
  <c r="BG170" i="6"/>
  <c r="BF170" i="6"/>
  <c r="T170" i="6"/>
  <c r="T169" i="6"/>
  <c r="R170" i="6"/>
  <c r="R169" i="6"/>
  <c r="P170" i="6"/>
  <c r="P169" i="6"/>
  <c r="BK170" i="6"/>
  <c r="BK169" i="6"/>
  <c r="J169" i="6" s="1"/>
  <c r="J63" i="6" s="1"/>
  <c r="J170" i="6"/>
  <c r="BE170" i="6" s="1"/>
  <c r="BI167" i="6"/>
  <c r="BH167" i="6"/>
  <c r="BG167" i="6"/>
  <c r="BF167" i="6"/>
  <c r="T167" i="6"/>
  <c r="R167" i="6"/>
  <c r="P167" i="6"/>
  <c r="BK167" i="6"/>
  <c r="J167" i="6"/>
  <c r="BE167" i="6"/>
  <c r="BI166" i="6"/>
  <c r="BH166" i="6"/>
  <c r="BG166" i="6"/>
  <c r="BF166" i="6"/>
  <c r="T166" i="6"/>
  <c r="R166" i="6"/>
  <c r="P166" i="6"/>
  <c r="BK166" i="6"/>
  <c r="J166" i="6"/>
  <c r="BE166" i="6"/>
  <c r="BI163" i="6"/>
  <c r="BH163" i="6"/>
  <c r="BG163" i="6"/>
  <c r="BF163" i="6"/>
  <c r="T163" i="6"/>
  <c r="R163" i="6"/>
  <c r="P163" i="6"/>
  <c r="BK163" i="6"/>
  <c r="J163" i="6"/>
  <c r="BE163" i="6"/>
  <c r="BI161" i="6"/>
  <c r="BH161" i="6"/>
  <c r="BG161" i="6"/>
  <c r="BF161" i="6"/>
  <c r="T161" i="6"/>
  <c r="R161" i="6"/>
  <c r="P161" i="6"/>
  <c r="BK161" i="6"/>
  <c r="J161" i="6"/>
  <c r="BE161" i="6"/>
  <c r="BI160" i="6"/>
  <c r="BH160" i="6"/>
  <c r="BG160" i="6"/>
  <c r="BF160" i="6"/>
  <c r="T160" i="6"/>
  <c r="R160" i="6"/>
  <c r="P160" i="6"/>
  <c r="BK160" i="6"/>
  <c r="J160" i="6"/>
  <c r="BE160" i="6"/>
  <c r="BI158" i="6"/>
  <c r="BH158" i="6"/>
  <c r="BG158" i="6"/>
  <c r="BF158" i="6"/>
  <c r="T158" i="6"/>
  <c r="R158" i="6"/>
  <c r="P158" i="6"/>
  <c r="BK158" i="6"/>
  <c r="J158" i="6"/>
  <c r="BE158" i="6"/>
  <c r="BI156" i="6"/>
  <c r="BH156" i="6"/>
  <c r="BG156" i="6"/>
  <c r="BF156" i="6"/>
  <c r="T156" i="6"/>
  <c r="R156" i="6"/>
  <c r="P156" i="6"/>
  <c r="BK156" i="6"/>
  <c r="J156" i="6"/>
  <c r="BE156" i="6"/>
  <c r="BI154" i="6"/>
  <c r="BH154" i="6"/>
  <c r="BG154" i="6"/>
  <c r="BF154" i="6"/>
  <c r="T154" i="6"/>
  <c r="R154" i="6"/>
  <c r="P154" i="6"/>
  <c r="BK154" i="6"/>
  <c r="J154" i="6"/>
  <c r="BE154" i="6"/>
  <c r="BI151" i="6"/>
  <c r="BH151" i="6"/>
  <c r="BG151" i="6"/>
  <c r="BF151" i="6"/>
  <c r="T151" i="6"/>
  <c r="R151" i="6"/>
  <c r="P151" i="6"/>
  <c r="BK151" i="6"/>
  <c r="J151" i="6"/>
  <c r="BE151" i="6"/>
  <c r="BI149" i="6"/>
  <c r="BH149" i="6"/>
  <c r="BG149" i="6"/>
  <c r="BF149" i="6"/>
  <c r="T149" i="6"/>
  <c r="R149" i="6"/>
  <c r="P149" i="6"/>
  <c r="BK149" i="6"/>
  <c r="J149" i="6"/>
  <c r="BE149" i="6"/>
  <c r="BI146" i="6"/>
  <c r="BH146" i="6"/>
  <c r="BG146" i="6"/>
  <c r="BF146" i="6"/>
  <c r="T146" i="6"/>
  <c r="T145" i="6"/>
  <c r="R146" i="6"/>
  <c r="R145" i="6"/>
  <c r="P146" i="6"/>
  <c r="P145" i="6"/>
  <c r="BK146" i="6"/>
  <c r="BK145" i="6"/>
  <c r="J145" i="6" s="1"/>
  <c r="J62" i="6" s="1"/>
  <c r="J146" i="6"/>
  <c r="BE146" i="6" s="1"/>
  <c r="BI140" i="6"/>
  <c r="BH140" i="6"/>
  <c r="BG140" i="6"/>
  <c r="BF140" i="6"/>
  <c r="T140" i="6"/>
  <c r="R140" i="6"/>
  <c r="P140" i="6"/>
  <c r="BK140" i="6"/>
  <c r="J140" i="6"/>
  <c r="BE140" i="6"/>
  <c r="BI134" i="6"/>
  <c r="BH134" i="6"/>
  <c r="BG134" i="6"/>
  <c r="BF134" i="6"/>
  <c r="T134" i="6"/>
  <c r="R134" i="6"/>
  <c r="P134" i="6"/>
  <c r="BK134" i="6"/>
  <c r="J134" i="6"/>
  <c r="BE134" i="6"/>
  <c r="BI132" i="6"/>
  <c r="BH132" i="6"/>
  <c r="BG132" i="6"/>
  <c r="BF132" i="6"/>
  <c r="T132" i="6"/>
  <c r="R132" i="6"/>
  <c r="P132" i="6"/>
  <c r="BK132" i="6"/>
  <c r="J132" i="6"/>
  <c r="BE132" i="6"/>
  <c r="BI130" i="6"/>
  <c r="BH130" i="6"/>
  <c r="BG130" i="6"/>
  <c r="BF130" i="6"/>
  <c r="T130" i="6"/>
  <c r="R130" i="6"/>
  <c r="P130" i="6"/>
  <c r="BK130" i="6"/>
  <c r="J130" i="6"/>
  <c r="BE130" i="6"/>
  <c r="BI124" i="6"/>
  <c r="BH124" i="6"/>
  <c r="BG124" i="6"/>
  <c r="BF124" i="6"/>
  <c r="T124" i="6"/>
  <c r="R124" i="6"/>
  <c r="P124" i="6"/>
  <c r="BK124" i="6"/>
  <c r="J124" i="6"/>
  <c r="BE124" i="6"/>
  <c r="BI117" i="6"/>
  <c r="BH117" i="6"/>
  <c r="BG117" i="6"/>
  <c r="BF117" i="6"/>
  <c r="T117" i="6"/>
  <c r="R117" i="6"/>
  <c r="P117" i="6"/>
  <c r="BK117" i="6"/>
  <c r="J117" i="6"/>
  <c r="BE117" i="6"/>
  <c r="BI115" i="6"/>
  <c r="BH115" i="6"/>
  <c r="BG115" i="6"/>
  <c r="BF115" i="6"/>
  <c r="T115" i="6"/>
  <c r="R115" i="6"/>
  <c r="P115" i="6"/>
  <c r="BK115" i="6"/>
  <c r="J115" i="6"/>
  <c r="BE115" i="6"/>
  <c r="BI112" i="6"/>
  <c r="BH112" i="6"/>
  <c r="BG112" i="6"/>
  <c r="BF112" i="6"/>
  <c r="T112" i="6"/>
  <c r="R112" i="6"/>
  <c r="P112" i="6"/>
  <c r="BK112" i="6"/>
  <c r="J112" i="6"/>
  <c r="BE112" i="6"/>
  <c r="BI107" i="6"/>
  <c r="BH107" i="6"/>
  <c r="BG107" i="6"/>
  <c r="BF107" i="6"/>
  <c r="T107" i="6"/>
  <c r="R107" i="6"/>
  <c r="P107" i="6"/>
  <c r="BK107" i="6"/>
  <c r="J107" i="6"/>
  <c r="BE107" i="6"/>
  <c r="BI105" i="6"/>
  <c r="BH105" i="6"/>
  <c r="BG105" i="6"/>
  <c r="BF105" i="6"/>
  <c r="T105" i="6"/>
  <c r="R105" i="6"/>
  <c r="P105" i="6"/>
  <c r="BK105" i="6"/>
  <c r="J105" i="6"/>
  <c r="BE105" i="6"/>
  <c r="BI103" i="6"/>
  <c r="F37" i="6"/>
  <c r="BD59" i="1" s="1"/>
  <c r="BH103" i="6"/>
  <c r="F36" i="6" s="1"/>
  <c r="BC59" i="1" s="1"/>
  <c r="BG103" i="6"/>
  <c r="F35" i="6"/>
  <c r="BB59" i="1" s="1"/>
  <c r="BF103" i="6"/>
  <c r="J34" i="6" s="1"/>
  <c r="AW59" i="1" s="1"/>
  <c r="T103" i="6"/>
  <c r="T102" i="6"/>
  <c r="T101" i="6" s="1"/>
  <c r="T100" i="6" s="1"/>
  <c r="R103" i="6"/>
  <c r="R102" i="6"/>
  <c r="R101" i="6" s="1"/>
  <c r="P103" i="6"/>
  <c r="P102" i="6"/>
  <c r="P101" i="6" s="1"/>
  <c r="P100" i="6" s="1"/>
  <c r="AU59" i="1" s="1"/>
  <c r="BK103" i="6"/>
  <c r="BK102" i="6" s="1"/>
  <c r="J103" i="6"/>
  <c r="BE103" i="6" s="1"/>
  <c r="F94" i="6"/>
  <c r="E92" i="6"/>
  <c r="F52" i="6"/>
  <c r="E50" i="6"/>
  <c r="J24" i="6"/>
  <c r="E24" i="6"/>
  <c r="J55" i="6" s="1"/>
  <c r="J23" i="6"/>
  <c r="J21" i="6"/>
  <c r="E21" i="6"/>
  <c r="J96" i="6" s="1"/>
  <c r="J20" i="6"/>
  <c r="J18" i="6"/>
  <c r="E18" i="6"/>
  <c r="F97" i="6" s="1"/>
  <c r="F55" i="6"/>
  <c r="J17" i="6"/>
  <c r="J15" i="6"/>
  <c r="E15" i="6"/>
  <c r="F96" i="6"/>
  <c r="F54" i="6"/>
  <c r="J14" i="6"/>
  <c r="J12" i="6"/>
  <c r="J94" i="6"/>
  <c r="J52" i="6"/>
  <c r="E7" i="6"/>
  <c r="E90" i="6" s="1"/>
  <c r="E48" i="6"/>
  <c r="J37" i="5"/>
  <c r="J36" i="5"/>
  <c r="AY58" i="1" s="1"/>
  <c r="J35" i="5"/>
  <c r="AX58" i="1" s="1"/>
  <c r="BI106" i="5"/>
  <c r="BH106" i="5"/>
  <c r="BG106" i="5"/>
  <c r="BF106" i="5"/>
  <c r="T106" i="5"/>
  <c r="R106" i="5"/>
  <c r="P106" i="5"/>
  <c r="BK106" i="5"/>
  <c r="J106" i="5"/>
  <c r="BE106" i="5" s="1"/>
  <c r="BI105" i="5"/>
  <c r="BH105" i="5"/>
  <c r="BG105" i="5"/>
  <c r="BF105" i="5"/>
  <c r="T105" i="5"/>
  <c r="R105" i="5"/>
  <c r="P105" i="5"/>
  <c r="BK105" i="5"/>
  <c r="J105" i="5"/>
  <c r="BE105" i="5" s="1"/>
  <c r="BI104" i="5"/>
  <c r="BH104" i="5"/>
  <c r="BG104" i="5"/>
  <c r="BF104" i="5"/>
  <c r="T104" i="5"/>
  <c r="T103" i="5" s="1"/>
  <c r="R104" i="5"/>
  <c r="R103" i="5" s="1"/>
  <c r="P104" i="5"/>
  <c r="P103" i="5" s="1"/>
  <c r="BK104" i="5"/>
  <c r="BK103" i="5" s="1"/>
  <c r="J103" i="5" s="1"/>
  <c r="J61" i="5" s="1"/>
  <c r="J104" i="5"/>
  <c r="BE104" i="5"/>
  <c r="BI102" i="5"/>
  <c r="BH102" i="5"/>
  <c r="BG102" i="5"/>
  <c r="BF102" i="5"/>
  <c r="T102" i="5"/>
  <c r="R102" i="5"/>
  <c r="P102" i="5"/>
  <c r="BK102" i="5"/>
  <c r="J102" i="5"/>
  <c r="BE102" i="5" s="1"/>
  <c r="BI101" i="5"/>
  <c r="BH101" i="5"/>
  <c r="BG101" i="5"/>
  <c r="BF101" i="5"/>
  <c r="T101" i="5"/>
  <c r="R101" i="5"/>
  <c r="P101" i="5"/>
  <c r="BK101" i="5"/>
  <c r="J101" i="5"/>
  <c r="BE101" i="5" s="1"/>
  <c r="BI100" i="5"/>
  <c r="BH100" i="5"/>
  <c r="BG100" i="5"/>
  <c r="BF100" i="5"/>
  <c r="T100" i="5"/>
  <c r="R100" i="5"/>
  <c r="P100" i="5"/>
  <c r="BK100" i="5"/>
  <c r="J100" i="5"/>
  <c r="BE100" i="5" s="1"/>
  <c r="BI99" i="5"/>
  <c r="BH99" i="5"/>
  <c r="BG99" i="5"/>
  <c r="BF99" i="5"/>
  <c r="T99" i="5"/>
  <c r="R99" i="5"/>
  <c r="P99" i="5"/>
  <c r="BK99" i="5"/>
  <c r="J99" i="5"/>
  <c r="BE99" i="5" s="1"/>
  <c r="BI98" i="5"/>
  <c r="BH98" i="5"/>
  <c r="BG98" i="5"/>
  <c r="BF98" i="5"/>
  <c r="T98" i="5"/>
  <c r="R98" i="5"/>
  <c r="P98" i="5"/>
  <c r="BK98" i="5"/>
  <c r="J98" i="5"/>
  <c r="BE98" i="5"/>
  <c r="BI97" i="5"/>
  <c r="BH97" i="5"/>
  <c r="BG97" i="5"/>
  <c r="BF97" i="5"/>
  <c r="T97" i="5"/>
  <c r="R97" i="5"/>
  <c r="P97" i="5"/>
  <c r="BK97" i="5"/>
  <c r="J97" i="5"/>
  <c r="BE97" i="5" s="1"/>
  <c r="BI96" i="5"/>
  <c r="BH96" i="5"/>
  <c r="BG96" i="5"/>
  <c r="BF96" i="5"/>
  <c r="T96" i="5"/>
  <c r="R96" i="5"/>
  <c r="P96" i="5"/>
  <c r="BK96" i="5"/>
  <c r="J96" i="5"/>
  <c r="BE96" i="5"/>
  <c r="BI95" i="5"/>
  <c r="BH95" i="5"/>
  <c r="BG95" i="5"/>
  <c r="BF95" i="5"/>
  <c r="T95" i="5"/>
  <c r="R95" i="5"/>
  <c r="P95" i="5"/>
  <c r="BK95" i="5"/>
  <c r="J95" i="5"/>
  <c r="BE95" i="5" s="1"/>
  <c r="BI94" i="5"/>
  <c r="BH94" i="5"/>
  <c r="BG94" i="5"/>
  <c r="BF94" i="5"/>
  <c r="T94" i="5"/>
  <c r="R94" i="5"/>
  <c r="P94" i="5"/>
  <c r="BK94" i="5"/>
  <c r="J94" i="5"/>
  <c r="BE94" i="5"/>
  <c r="BI93" i="5"/>
  <c r="BH93" i="5"/>
  <c r="BG93" i="5"/>
  <c r="BF93" i="5"/>
  <c r="T93" i="5"/>
  <c r="R93" i="5"/>
  <c r="P93" i="5"/>
  <c r="BK93" i="5"/>
  <c r="J93" i="5"/>
  <c r="BE93" i="5" s="1"/>
  <c r="BI92" i="5"/>
  <c r="BH92" i="5"/>
  <c r="BG92" i="5"/>
  <c r="BF92" i="5"/>
  <c r="T92" i="5"/>
  <c r="R92" i="5"/>
  <c r="P92" i="5"/>
  <c r="BK92" i="5"/>
  <c r="J92" i="5"/>
  <c r="BE92" i="5"/>
  <c r="BI91" i="5"/>
  <c r="BH91" i="5"/>
  <c r="BG91" i="5"/>
  <c r="BF91" i="5"/>
  <c r="T91" i="5"/>
  <c r="R91" i="5"/>
  <c r="P91" i="5"/>
  <c r="BK91" i="5"/>
  <c r="J91" i="5"/>
  <c r="BE91" i="5" s="1"/>
  <c r="BI90" i="5"/>
  <c r="BH90" i="5"/>
  <c r="BG90" i="5"/>
  <c r="BF90" i="5"/>
  <c r="T90" i="5"/>
  <c r="R90" i="5"/>
  <c r="P90" i="5"/>
  <c r="BK90" i="5"/>
  <c r="J90" i="5"/>
  <c r="BE90" i="5"/>
  <c r="BI89" i="5"/>
  <c r="BH89" i="5"/>
  <c r="BG89" i="5"/>
  <c r="BF89" i="5"/>
  <c r="T89" i="5"/>
  <c r="R89" i="5"/>
  <c r="P89" i="5"/>
  <c r="BK89" i="5"/>
  <c r="J89" i="5"/>
  <c r="BE89" i="5"/>
  <c r="BI88" i="5"/>
  <c r="BH88" i="5"/>
  <c r="BG88" i="5"/>
  <c r="BF88" i="5"/>
  <c r="T88" i="5"/>
  <c r="R88" i="5"/>
  <c r="P88" i="5"/>
  <c r="BK88" i="5"/>
  <c r="J88" i="5"/>
  <c r="BE88" i="5"/>
  <c r="BI87" i="5"/>
  <c r="BH87" i="5"/>
  <c r="BG87" i="5"/>
  <c r="BF87" i="5"/>
  <c r="T87" i="5"/>
  <c r="R87" i="5"/>
  <c r="P87" i="5"/>
  <c r="BK87" i="5"/>
  <c r="J87" i="5"/>
  <c r="BE87" i="5"/>
  <c r="BI86" i="5"/>
  <c r="BH86" i="5"/>
  <c r="BG86" i="5"/>
  <c r="BF86" i="5"/>
  <c r="T86" i="5"/>
  <c r="R86" i="5"/>
  <c r="P86" i="5"/>
  <c r="BK86" i="5"/>
  <c r="J86" i="5"/>
  <c r="BE86" i="5"/>
  <c r="BI85" i="5"/>
  <c r="BH85" i="5"/>
  <c r="BG85" i="5"/>
  <c r="BF85" i="5"/>
  <c r="T85" i="5"/>
  <c r="R85" i="5"/>
  <c r="P85" i="5"/>
  <c r="BK85" i="5"/>
  <c r="J85" i="5"/>
  <c r="BE85" i="5"/>
  <c r="BI84" i="5"/>
  <c r="BH84" i="5"/>
  <c r="BG84" i="5"/>
  <c r="BF84" i="5"/>
  <c r="T84" i="5"/>
  <c r="R84" i="5"/>
  <c r="P84" i="5"/>
  <c r="BK84" i="5"/>
  <c r="J84" i="5"/>
  <c r="BE84" i="5"/>
  <c r="BI83" i="5"/>
  <c r="F37" i="5"/>
  <c r="BD58" i="1" s="1"/>
  <c r="BH83" i="5"/>
  <c r="F36" i="5"/>
  <c r="BC58" i="1"/>
  <c r="BG83" i="5"/>
  <c r="F35" i="5"/>
  <c r="BB58" i="1"/>
  <c r="BF83" i="5"/>
  <c r="J34" i="5" s="1"/>
  <c r="AW58" i="1" s="1"/>
  <c r="T83" i="5"/>
  <c r="T82" i="5"/>
  <c r="T81" i="5" s="1"/>
  <c r="R83" i="5"/>
  <c r="R82" i="5" s="1"/>
  <c r="R81" i="5" s="1"/>
  <c r="P83" i="5"/>
  <c r="P82" i="5"/>
  <c r="BK83" i="5"/>
  <c r="BK82" i="5"/>
  <c r="J82" i="5" s="1"/>
  <c r="J60" i="5" s="1"/>
  <c r="J83" i="5"/>
  <c r="BE83" i="5"/>
  <c r="F75" i="5"/>
  <c r="E73" i="5"/>
  <c r="F52" i="5"/>
  <c r="E50" i="5"/>
  <c r="J24" i="5"/>
  <c r="E24" i="5"/>
  <c r="J78" i="5" s="1"/>
  <c r="J23" i="5"/>
  <c r="J21" i="5"/>
  <c r="E21" i="5"/>
  <c r="J77" i="5"/>
  <c r="J54" i="5"/>
  <c r="J20" i="5"/>
  <c r="J18" i="5"/>
  <c r="E18" i="5"/>
  <c r="F78" i="5"/>
  <c r="F55" i="5"/>
  <c r="J17" i="5"/>
  <c r="J15" i="5"/>
  <c r="E15" i="5"/>
  <c r="F54" i="5" s="1"/>
  <c r="F77" i="5"/>
  <c r="J14" i="5"/>
  <c r="J12" i="5"/>
  <c r="J52" i="5" s="1"/>
  <c r="J75" i="5"/>
  <c r="E7" i="5"/>
  <c r="E71" i="5"/>
  <c r="E48" i="5"/>
  <c r="J37" i="4"/>
  <c r="J36" i="4"/>
  <c r="AY57" i="1"/>
  <c r="J35" i="4"/>
  <c r="AX57" i="1" s="1"/>
  <c r="BI232" i="4"/>
  <c r="BH232" i="4"/>
  <c r="BG232" i="4"/>
  <c r="BF232" i="4"/>
  <c r="T232" i="4"/>
  <c r="T231" i="4"/>
  <c r="R232" i="4"/>
  <c r="R231" i="4" s="1"/>
  <c r="P232" i="4"/>
  <c r="P231" i="4"/>
  <c r="BK232" i="4"/>
  <c r="BK231" i="4" s="1"/>
  <c r="J232" i="4"/>
  <c r="BE232" i="4"/>
  <c r="BI230" i="4"/>
  <c r="BH230" i="4"/>
  <c r="BG230" i="4"/>
  <c r="BF230" i="4"/>
  <c r="T230" i="4"/>
  <c r="R230" i="4"/>
  <c r="P230" i="4"/>
  <c r="BK230" i="4"/>
  <c r="J230" i="4"/>
  <c r="BE230" i="4"/>
  <c r="BI229" i="4"/>
  <c r="BH229" i="4"/>
  <c r="BG229" i="4"/>
  <c r="BF229" i="4"/>
  <c r="T229" i="4"/>
  <c r="R229" i="4"/>
  <c r="P229" i="4"/>
  <c r="BK229" i="4"/>
  <c r="J229" i="4"/>
  <c r="BE229" i="4" s="1"/>
  <c r="BI228" i="4"/>
  <c r="BH228" i="4"/>
  <c r="BG228" i="4"/>
  <c r="BF228" i="4"/>
  <c r="T228" i="4"/>
  <c r="R228" i="4"/>
  <c r="P228" i="4"/>
  <c r="BK228" i="4"/>
  <c r="J228" i="4"/>
  <c r="BE228" i="4"/>
  <c r="BI227" i="4"/>
  <c r="BH227" i="4"/>
  <c r="BG227" i="4"/>
  <c r="BF227" i="4"/>
  <c r="T227" i="4"/>
  <c r="T226" i="4" s="1"/>
  <c r="R227" i="4"/>
  <c r="R226" i="4"/>
  <c r="P227" i="4"/>
  <c r="P226" i="4" s="1"/>
  <c r="P223" i="4" s="1"/>
  <c r="BK227" i="4"/>
  <c r="BK226" i="4"/>
  <c r="J226" i="4"/>
  <c r="J74" i="4" s="1"/>
  <c r="J227" i="4"/>
  <c r="BE227" i="4"/>
  <c r="BI225" i="4"/>
  <c r="BH225" i="4"/>
  <c r="BG225" i="4"/>
  <c r="BF225" i="4"/>
  <c r="T225" i="4"/>
  <c r="T224" i="4" s="1"/>
  <c r="T223" i="4" s="1"/>
  <c r="R225" i="4"/>
  <c r="R224" i="4"/>
  <c r="P225" i="4"/>
  <c r="P224" i="4"/>
  <c r="BK225" i="4"/>
  <c r="BK224" i="4"/>
  <c r="J224" i="4"/>
  <c r="J225" i="4"/>
  <c r="BE225" i="4"/>
  <c r="J73" i="4"/>
  <c r="BI222" i="4"/>
  <c r="BH222" i="4"/>
  <c r="BG222" i="4"/>
  <c r="BF222" i="4"/>
  <c r="T222" i="4"/>
  <c r="R222" i="4"/>
  <c r="P222" i="4"/>
  <c r="BK222" i="4"/>
  <c r="J222" i="4"/>
  <c r="BE222" i="4"/>
  <c r="BI221" i="4"/>
  <c r="BH221" i="4"/>
  <c r="BG221" i="4"/>
  <c r="BF221" i="4"/>
  <c r="T221" i="4"/>
  <c r="R221" i="4"/>
  <c r="P221" i="4"/>
  <c r="BK221" i="4"/>
  <c r="J221" i="4"/>
  <c r="BE221" i="4" s="1"/>
  <c r="BI218" i="4"/>
  <c r="BH218" i="4"/>
  <c r="BG218" i="4"/>
  <c r="BF218" i="4"/>
  <c r="T218" i="4"/>
  <c r="R218" i="4"/>
  <c r="P218" i="4"/>
  <c r="BK218" i="4"/>
  <c r="J218" i="4"/>
  <c r="BE218" i="4"/>
  <c r="BI215" i="4"/>
  <c r="BH215" i="4"/>
  <c r="BG215" i="4"/>
  <c r="BF215" i="4"/>
  <c r="T215" i="4"/>
  <c r="R215" i="4"/>
  <c r="P215" i="4"/>
  <c r="BK215" i="4"/>
  <c r="J215" i="4"/>
  <c r="BE215" i="4" s="1"/>
  <c r="BI214" i="4"/>
  <c r="BH214" i="4"/>
  <c r="BG214" i="4"/>
  <c r="BF214" i="4"/>
  <c r="T214" i="4"/>
  <c r="R214" i="4"/>
  <c r="P214" i="4"/>
  <c r="BK214" i="4"/>
  <c r="J214" i="4"/>
  <c r="BE214" i="4"/>
  <c r="BI211" i="4"/>
  <c r="BH211" i="4"/>
  <c r="BG211" i="4"/>
  <c r="BF211" i="4"/>
  <c r="T211" i="4"/>
  <c r="R211" i="4"/>
  <c r="P211" i="4"/>
  <c r="BK211" i="4"/>
  <c r="J211" i="4"/>
  <c r="BE211" i="4" s="1"/>
  <c r="BI210" i="4"/>
  <c r="BH210" i="4"/>
  <c r="BG210" i="4"/>
  <c r="BF210" i="4"/>
  <c r="T210" i="4"/>
  <c r="R210" i="4"/>
  <c r="P210" i="4"/>
  <c r="BK210" i="4"/>
  <c r="J210" i="4"/>
  <c r="BE210" i="4"/>
  <c r="BI209" i="4"/>
  <c r="BH209" i="4"/>
  <c r="BG209" i="4"/>
  <c r="BF209" i="4"/>
  <c r="T209" i="4"/>
  <c r="T208" i="4" s="1"/>
  <c r="R209" i="4"/>
  <c r="R208" i="4"/>
  <c r="P209" i="4"/>
  <c r="P208" i="4" s="1"/>
  <c r="BK209" i="4"/>
  <c r="BK208" i="4"/>
  <c r="J208" i="4"/>
  <c r="J71" i="4" s="1"/>
  <c r="J209" i="4"/>
  <c r="BE209" i="4" s="1"/>
  <c r="BI207" i="4"/>
  <c r="BH207" i="4"/>
  <c r="BG207" i="4"/>
  <c r="BF207" i="4"/>
  <c r="T207" i="4"/>
  <c r="R207" i="4"/>
  <c r="P207" i="4"/>
  <c r="BK207" i="4"/>
  <c r="J207" i="4"/>
  <c r="BE207" i="4"/>
  <c r="BI204" i="4"/>
  <c r="BH204" i="4"/>
  <c r="BG204" i="4"/>
  <c r="BF204" i="4"/>
  <c r="T204" i="4"/>
  <c r="T203" i="4" s="1"/>
  <c r="R204" i="4"/>
  <c r="R203" i="4"/>
  <c r="P204" i="4"/>
  <c r="P203" i="4" s="1"/>
  <c r="BK204" i="4"/>
  <c r="BK203" i="4"/>
  <c r="J203" i="4" s="1"/>
  <c r="J70" i="4" s="1"/>
  <c r="J204" i="4"/>
  <c r="BE204" i="4"/>
  <c r="BI202" i="4"/>
  <c r="BH202" i="4"/>
  <c r="BG202" i="4"/>
  <c r="BF202" i="4"/>
  <c r="T202" i="4"/>
  <c r="R202" i="4"/>
  <c r="P202" i="4"/>
  <c r="BK202" i="4"/>
  <c r="J202" i="4"/>
  <c r="BE202" i="4" s="1"/>
  <c r="BI201" i="4"/>
  <c r="BH201" i="4"/>
  <c r="BG201" i="4"/>
  <c r="BF201" i="4"/>
  <c r="T201" i="4"/>
  <c r="R201" i="4"/>
  <c r="P201" i="4"/>
  <c r="BK201" i="4"/>
  <c r="J201" i="4"/>
  <c r="BE201" i="4"/>
  <c r="BI200" i="4"/>
  <c r="BH200" i="4"/>
  <c r="BG200" i="4"/>
  <c r="BF200" i="4"/>
  <c r="T200" i="4"/>
  <c r="R200" i="4"/>
  <c r="P200" i="4"/>
  <c r="BK200" i="4"/>
  <c r="J200" i="4"/>
  <c r="BE200" i="4" s="1"/>
  <c r="BI197" i="4"/>
  <c r="BH197" i="4"/>
  <c r="BG197" i="4"/>
  <c r="BF197" i="4"/>
  <c r="T197" i="4"/>
  <c r="R197" i="4"/>
  <c r="P197" i="4"/>
  <c r="BK197" i="4"/>
  <c r="J197" i="4"/>
  <c r="BE197" i="4"/>
  <c r="BI196" i="4"/>
  <c r="BH196" i="4"/>
  <c r="BG196" i="4"/>
  <c r="BF196" i="4"/>
  <c r="T196" i="4"/>
  <c r="R196" i="4"/>
  <c r="P196" i="4"/>
  <c r="BK196" i="4"/>
  <c r="J196" i="4"/>
  <c r="BE196" i="4" s="1"/>
  <c r="BI193" i="4"/>
  <c r="BH193" i="4"/>
  <c r="BG193" i="4"/>
  <c r="BF193" i="4"/>
  <c r="T193" i="4"/>
  <c r="R193" i="4"/>
  <c r="P193" i="4"/>
  <c r="BK193" i="4"/>
  <c r="J193" i="4"/>
  <c r="BE193" i="4"/>
  <c r="BI190" i="4"/>
  <c r="BH190" i="4"/>
  <c r="BG190" i="4"/>
  <c r="BF190" i="4"/>
  <c r="T190" i="4"/>
  <c r="R190" i="4"/>
  <c r="P190" i="4"/>
  <c r="BK190" i="4"/>
  <c r="J190" i="4"/>
  <c r="BE190" i="4" s="1"/>
  <c r="BI187" i="4"/>
  <c r="BH187" i="4"/>
  <c r="BG187" i="4"/>
  <c r="BF187" i="4"/>
  <c r="T187" i="4"/>
  <c r="T186" i="4"/>
  <c r="R187" i="4"/>
  <c r="R186" i="4" s="1"/>
  <c r="P187" i="4"/>
  <c r="P186" i="4"/>
  <c r="BK187" i="4"/>
  <c r="BK186" i="4" s="1"/>
  <c r="J186" i="4" s="1"/>
  <c r="J69" i="4" s="1"/>
  <c r="J187" i="4"/>
  <c r="BE187" i="4" s="1"/>
  <c r="BI185" i="4"/>
  <c r="BH185" i="4"/>
  <c r="BG185" i="4"/>
  <c r="BF185" i="4"/>
  <c r="T185" i="4"/>
  <c r="R185" i="4"/>
  <c r="P185" i="4"/>
  <c r="BK185" i="4"/>
  <c r="J185" i="4"/>
  <c r="BE185" i="4"/>
  <c r="BI182" i="4"/>
  <c r="BH182" i="4"/>
  <c r="BG182" i="4"/>
  <c r="BF182" i="4"/>
  <c r="T182" i="4"/>
  <c r="R182" i="4"/>
  <c r="P182" i="4"/>
  <c r="BK182" i="4"/>
  <c r="J182" i="4"/>
  <c r="BE182" i="4" s="1"/>
  <c r="BI179" i="4"/>
  <c r="BH179" i="4"/>
  <c r="BG179" i="4"/>
  <c r="BF179" i="4"/>
  <c r="T179" i="4"/>
  <c r="R179" i="4"/>
  <c r="P179" i="4"/>
  <c r="BK179" i="4"/>
  <c r="J179" i="4"/>
  <c r="BE179" i="4"/>
  <c r="BI177" i="4"/>
  <c r="BH177" i="4"/>
  <c r="BG177" i="4"/>
  <c r="BF177" i="4"/>
  <c r="T177" i="4"/>
  <c r="R177" i="4"/>
  <c r="P177" i="4"/>
  <c r="BK177" i="4"/>
  <c r="J177" i="4"/>
  <c r="BE177" i="4" s="1"/>
  <c r="BI174" i="4"/>
  <c r="BH174" i="4"/>
  <c r="BG174" i="4"/>
  <c r="BF174" i="4"/>
  <c r="T174" i="4"/>
  <c r="R174" i="4"/>
  <c r="P174" i="4"/>
  <c r="BK174" i="4"/>
  <c r="J174" i="4"/>
  <c r="BE174" i="4"/>
  <c r="BI171" i="4"/>
  <c r="BH171" i="4"/>
  <c r="BG171" i="4"/>
  <c r="BF171" i="4"/>
  <c r="T171" i="4"/>
  <c r="R171" i="4"/>
  <c r="P171" i="4"/>
  <c r="BK171" i="4"/>
  <c r="J171" i="4"/>
  <c r="BE171" i="4" s="1"/>
  <c r="BI168" i="4"/>
  <c r="BH168" i="4"/>
  <c r="BG168" i="4"/>
  <c r="BF168" i="4"/>
  <c r="T168" i="4"/>
  <c r="R168" i="4"/>
  <c r="P168" i="4"/>
  <c r="BK168" i="4"/>
  <c r="J168" i="4"/>
  <c r="BE168" i="4"/>
  <c r="BI165" i="4"/>
  <c r="BH165" i="4"/>
  <c r="BG165" i="4"/>
  <c r="BF165" i="4"/>
  <c r="T165" i="4"/>
  <c r="R165" i="4"/>
  <c r="P165" i="4"/>
  <c r="BK165" i="4"/>
  <c r="J165" i="4"/>
  <c r="BE165" i="4" s="1"/>
  <c r="BI164" i="4"/>
  <c r="BH164" i="4"/>
  <c r="BG164" i="4"/>
  <c r="BF164" i="4"/>
  <c r="T164" i="4"/>
  <c r="R164" i="4"/>
  <c r="P164" i="4"/>
  <c r="BK164" i="4"/>
  <c r="J164" i="4"/>
  <c r="BE164" i="4"/>
  <c r="BI163" i="4"/>
  <c r="BH163" i="4"/>
  <c r="BG163" i="4"/>
  <c r="BF163" i="4"/>
  <c r="T163" i="4"/>
  <c r="R163" i="4"/>
  <c r="P163" i="4"/>
  <c r="BK163" i="4"/>
  <c r="J163" i="4"/>
  <c r="BE163" i="4" s="1"/>
  <c r="BI162" i="4"/>
  <c r="BH162" i="4"/>
  <c r="BG162" i="4"/>
  <c r="BF162" i="4"/>
  <c r="T162" i="4"/>
  <c r="R162" i="4"/>
  <c r="P162" i="4"/>
  <c r="BK162" i="4"/>
  <c r="J162" i="4"/>
  <c r="BE162" i="4"/>
  <c r="BI159" i="4"/>
  <c r="BH159" i="4"/>
  <c r="BG159" i="4"/>
  <c r="BF159" i="4"/>
  <c r="T159" i="4"/>
  <c r="R159" i="4"/>
  <c r="P159" i="4"/>
  <c r="BK159" i="4"/>
  <c r="J159" i="4"/>
  <c r="BE159" i="4" s="1"/>
  <c r="BI158" i="4"/>
  <c r="BH158" i="4"/>
  <c r="BG158" i="4"/>
  <c r="BF158" i="4"/>
  <c r="T158" i="4"/>
  <c r="R158" i="4"/>
  <c r="P158" i="4"/>
  <c r="BK158" i="4"/>
  <c r="J158" i="4"/>
  <c r="BE158" i="4"/>
  <c r="BI157" i="4"/>
  <c r="BH157" i="4"/>
  <c r="BG157" i="4"/>
  <c r="BF157" i="4"/>
  <c r="T157" i="4"/>
  <c r="R157" i="4"/>
  <c r="P157" i="4"/>
  <c r="BK157" i="4"/>
  <c r="J157" i="4"/>
  <c r="BE157" i="4" s="1"/>
  <c r="BI156" i="4"/>
  <c r="BH156" i="4"/>
  <c r="BG156" i="4"/>
  <c r="BF156" i="4"/>
  <c r="T156" i="4"/>
  <c r="T155" i="4"/>
  <c r="R156" i="4"/>
  <c r="R155" i="4" s="1"/>
  <c r="P156" i="4"/>
  <c r="P155" i="4"/>
  <c r="BK156" i="4"/>
  <c r="BK155" i="4" s="1"/>
  <c r="J155" i="4" s="1"/>
  <c r="J68" i="4" s="1"/>
  <c r="J156" i="4"/>
  <c r="BE156" i="4" s="1"/>
  <c r="BI154" i="4"/>
  <c r="BH154" i="4"/>
  <c r="BG154" i="4"/>
  <c r="BF154" i="4"/>
  <c r="T154" i="4"/>
  <c r="R154" i="4"/>
  <c r="P154" i="4"/>
  <c r="BK154" i="4"/>
  <c r="J154" i="4"/>
  <c r="BE154" i="4"/>
  <c r="BI153" i="4"/>
  <c r="BH153" i="4"/>
  <c r="BG153" i="4"/>
  <c r="BF153" i="4"/>
  <c r="T153" i="4"/>
  <c r="R153" i="4"/>
  <c r="P153" i="4"/>
  <c r="BK153" i="4"/>
  <c r="J153" i="4"/>
  <c r="BE153" i="4" s="1"/>
  <c r="BI150" i="4"/>
  <c r="BH150" i="4"/>
  <c r="BG150" i="4"/>
  <c r="BF150" i="4"/>
  <c r="T150" i="4"/>
  <c r="R150" i="4"/>
  <c r="P150" i="4"/>
  <c r="BK150" i="4"/>
  <c r="J150" i="4"/>
  <c r="BE150" i="4"/>
  <c r="BI147" i="4"/>
  <c r="BH147" i="4"/>
  <c r="BG147" i="4"/>
  <c r="BF147" i="4"/>
  <c r="T147" i="4"/>
  <c r="R147" i="4"/>
  <c r="P147" i="4"/>
  <c r="BK147" i="4"/>
  <c r="J147" i="4"/>
  <c r="BE147" i="4" s="1"/>
  <c r="BI146" i="4"/>
  <c r="BH146" i="4"/>
  <c r="BG146" i="4"/>
  <c r="BF146" i="4"/>
  <c r="T146" i="4"/>
  <c r="R146" i="4"/>
  <c r="P146" i="4"/>
  <c r="BK146" i="4"/>
  <c r="J146" i="4"/>
  <c r="BE146" i="4"/>
  <c r="BI145" i="4"/>
  <c r="BH145" i="4"/>
  <c r="BG145" i="4"/>
  <c r="BF145" i="4"/>
  <c r="T145" i="4"/>
  <c r="R145" i="4"/>
  <c r="P145" i="4"/>
  <c r="BK145" i="4"/>
  <c r="J145" i="4"/>
  <c r="BE145" i="4" s="1"/>
  <c r="BI142" i="4"/>
  <c r="BH142" i="4"/>
  <c r="BG142" i="4"/>
  <c r="BF142" i="4"/>
  <c r="T142" i="4"/>
  <c r="R142" i="4"/>
  <c r="P142" i="4"/>
  <c r="BK142" i="4"/>
  <c r="J142" i="4"/>
  <c r="BE142" i="4"/>
  <c r="BI139" i="4"/>
  <c r="BH139" i="4"/>
  <c r="BG139" i="4"/>
  <c r="BF139" i="4"/>
  <c r="T139" i="4"/>
  <c r="T138" i="4" s="1"/>
  <c r="R139" i="4"/>
  <c r="R138" i="4"/>
  <c r="P139" i="4"/>
  <c r="P138" i="4" s="1"/>
  <c r="BK139" i="4"/>
  <c r="BK138" i="4"/>
  <c r="J138" i="4" s="1"/>
  <c r="J67" i="4" s="1"/>
  <c r="J139" i="4"/>
  <c r="BE139" i="4" s="1"/>
  <c r="BI137" i="4"/>
  <c r="BH137" i="4"/>
  <c r="BG137" i="4"/>
  <c r="BF137" i="4"/>
  <c r="T137" i="4"/>
  <c r="T136" i="4" s="1"/>
  <c r="R137" i="4"/>
  <c r="R136" i="4" s="1"/>
  <c r="R135" i="4" s="1"/>
  <c r="P137" i="4"/>
  <c r="P136" i="4"/>
  <c r="BK137" i="4"/>
  <c r="BK136" i="4"/>
  <c r="J136" i="4"/>
  <c r="J66" i="4" s="1"/>
  <c r="J137" i="4"/>
  <c r="BE137" i="4"/>
  <c r="BI134" i="4"/>
  <c r="BH134" i="4"/>
  <c r="BG134" i="4"/>
  <c r="BF134" i="4"/>
  <c r="T134" i="4"/>
  <c r="T133" i="4"/>
  <c r="R134" i="4"/>
  <c r="R133" i="4" s="1"/>
  <c r="P134" i="4"/>
  <c r="P133" i="4"/>
  <c r="BK134" i="4"/>
  <c r="BK133" i="4" s="1"/>
  <c r="J133" i="4" s="1"/>
  <c r="J64" i="4" s="1"/>
  <c r="J134" i="4"/>
  <c r="BE134" i="4" s="1"/>
  <c r="BI132" i="4"/>
  <c r="BH132" i="4"/>
  <c r="BG132" i="4"/>
  <c r="BF132" i="4"/>
  <c r="T132" i="4"/>
  <c r="R132" i="4"/>
  <c r="P132" i="4"/>
  <c r="BK132" i="4"/>
  <c r="J132" i="4"/>
  <c r="BE132" i="4"/>
  <c r="BI129" i="4"/>
  <c r="BH129" i="4"/>
  <c r="BG129" i="4"/>
  <c r="BF129" i="4"/>
  <c r="T129" i="4"/>
  <c r="R129" i="4"/>
  <c r="P129" i="4"/>
  <c r="BK129" i="4"/>
  <c r="J129" i="4"/>
  <c r="BE129" i="4" s="1"/>
  <c r="BI128" i="4"/>
  <c r="BH128" i="4"/>
  <c r="BG128" i="4"/>
  <c r="BF128" i="4"/>
  <c r="T128" i="4"/>
  <c r="R128" i="4"/>
  <c r="P128" i="4"/>
  <c r="BK128" i="4"/>
  <c r="J128" i="4"/>
  <c r="BE128" i="4"/>
  <c r="BI127" i="4"/>
  <c r="BH127" i="4"/>
  <c r="BG127" i="4"/>
  <c r="BF127" i="4"/>
  <c r="T127" i="4"/>
  <c r="T126" i="4" s="1"/>
  <c r="R127" i="4"/>
  <c r="R126" i="4"/>
  <c r="P127" i="4"/>
  <c r="P126" i="4" s="1"/>
  <c r="BK127" i="4"/>
  <c r="BK126" i="4"/>
  <c r="J126" i="4" s="1"/>
  <c r="J63" i="4" s="1"/>
  <c r="J127" i="4"/>
  <c r="BE127" i="4"/>
  <c r="BI123" i="4"/>
  <c r="BH123" i="4"/>
  <c r="BG123" i="4"/>
  <c r="BF123" i="4"/>
  <c r="T123" i="4"/>
  <c r="R123" i="4"/>
  <c r="P123" i="4"/>
  <c r="BK123" i="4"/>
  <c r="J123" i="4"/>
  <c r="BE123" i="4" s="1"/>
  <c r="BI120" i="4"/>
  <c r="BH120" i="4"/>
  <c r="BG120" i="4"/>
  <c r="BF120" i="4"/>
  <c r="T120" i="4"/>
  <c r="R120" i="4"/>
  <c r="P120" i="4"/>
  <c r="BK120" i="4"/>
  <c r="J120" i="4"/>
  <c r="BE120" i="4"/>
  <c r="BI117" i="4"/>
  <c r="BH117" i="4"/>
  <c r="BG117" i="4"/>
  <c r="BF117" i="4"/>
  <c r="T117" i="4"/>
  <c r="R117" i="4"/>
  <c r="P117" i="4"/>
  <c r="BK117" i="4"/>
  <c r="J117" i="4"/>
  <c r="BE117" i="4" s="1"/>
  <c r="BI114" i="4"/>
  <c r="BH114" i="4"/>
  <c r="BG114" i="4"/>
  <c r="BF114" i="4"/>
  <c r="T114" i="4"/>
  <c r="R114" i="4"/>
  <c r="P114" i="4"/>
  <c r="BK114" i="4"/>
  <c r="J114" i="4"/>
  <c r="BE114" i="4"/>
  <c r="BI111" i="4"/>
  <c r="BH111" i="4"/>
  <c r="BG111" i="4"/>
  <c r="BF111" i="4"/>
  <c r="T111" i="4"/>
  <c r="R111" i="4"/>
  <c r="P111" i="4"/>
  <c r="BK111" i="4"/>
  <c r="J111" i="4"/>
  <c r="BE111" i="4" s="1"/>
  <c r="BI108" i="4"/>
  <c r="BH108" i="4"/>
  <c r="BG108" i="4"/>
  <c r="BF108" i="4"/>
  <c r="T108" i="4"/>
  <c r="R108" i="4"/>
  <c r="P108" i="4"/>
  <c r="BK108" i="4"/>
  <c r="J108" i="4"/>
  <c r="BE108" i="4"/>
  <c r="BI107" i="4"/>
  <c r="BH107" i="4"/>
  <c r="BG107" i="4"/>
  <c r="BF107" i="4"/>
  <c r="T107" i="4"/>
  <c r="R107" i="4"/>
  <c r="P107" i="4"/>
  <c r="BK107" i="4"/>
  <c r="J107" i="4"/>
  <c r="BE107" i="4" s="1"/>
  <c r="BI104" i="4"/>
  <c r="BH104" i="4"/>
  <c r="BG104" i="4"/>
  <c r="BF104" i="4"/>
  <c r="T104" i="4"/>
  <c r="T103" i="4"/>
  <c r="R104" i="4"/>
  <c r="R103" i="4" s="1"/>
  <c r="P104" i="4"/>
  <c r="P103" i="4"/>
  <c r="BK104" i="4"/>
  <c r="BK103" i="4" s="1"/>
  <c r="J103" i="4" s="1"/>
  <c r="J62" i="4" s="1"/>
  <c r="J104" i="4"/>
  <c r="BE104" i="4" s="1"/>
  <c r="BI102" i="4"/>
  <c r="BH102" i="4"/>
  <c r="BG102" i="4"/>
  <c r="BF102" i="4"/>
  <c r="T102" i="4"/>
  <c r="R102" i="4"/>
  <c r="P102" i="4"/>
  <c r="BK102" i="4"/>
  <c r="J102" i="4"/>
  <c r="BE102" i="4"/>
  <c r="BI99" i="4"/>
  <c r="BH99" i="4"/>
  <c r="BG99" i="4"/>
  <c r="BF99" i="4"/>
  <c r="T99" i="4"/>
  <c r="R99" i="4"/>
  <c r="P99" i="4"/>
  <c r="BK99" i="4"/>
  <c r="J99" i="4"/>
  <c r="BE99" i="4" s="1"/>
  <c r="BI98" i="4"/>
  <c r="F37" i="4"/>
  <c r="BD57" i="1" s="1"/>
  <c r="BH98" i="4"/>
  <c r="F36" i="4" s="1"/>
  <c r="BC57" i="1" s="1"/>
  <c r="BG98" i="4"/>
  <c r="F35" i="4" s="1"/>
  <c r="BB57" i="1" s="1"/>
  <c r="BF98" i="4"/>
  <c r="J34" i="4" s="1"/>
  <c r="AW57" i="1" s="1"/>
  <c r="T98" i="4"/>
  <c r="T97" i="4" s="1"/>
  <c r="R98" i="4"/>
  <c r="R97" i="4" s="1"/>
  <c r="R96" i="4" s="1"/>
  <c r="P98" i="4"/>
  <c r="P97" i="4" s="1"/>
  <c r="P96" i="4" s="1"/>
  <c r="BK98" i="4"/>
  <c r="BK97" i="4" s="1"/>
  <c r="J98" i="4"/>
  <c r="BE98" i="4" s="1"/>
  <c r="F89" i="4"/>
  <c r="E87" i="4"/>
  <c r="F52" i="4"/>
  <c r="E50" i="4"/>
  <c r="J24" i="4"/>
  <c r="E24" i="4"/>
  <c r="J92" i="4" s="1"/>
  <c r="J55" i="4"/>
  <c r="J23" i="4"/>
  <c r="J21" i="4"/>
  <c r="E21" i="4"/>
  <c r="J91" i="4"/>
  <c r="J54" i="4"/>
  <c r="J20" i="4"/>
  <c r="J18" i="4"/>
  <c r="E18" i="4"/>
  <c r="F92" i="4" s="1"/>
  <c r="J17" i="4"/>
  <c r="J15" i="4"/>
  <c r="E15" i="4"/>
  <c r="F91" i="4" s="1"/>
  <c r="J14" i="4"/>
  <c r="J12" i="4"/>
  <c r="J89" i="4" s="1"/>
  <c r="E7" i="4"/>
  <c r="E85" i="4" s="1"/>
  <c r="J37" i="3"/>
  <c r="J36" i="3"/>
  <c r="AY56" i="1" s="1"/>
  <c r="J35" i="3"/>
  <c r="AX56" i="1"/>
  <c r="BI207" i="3"/>
  <c r="BH207" i="3"/>
  <c r="BG207" i="3"/>
  <c r="BF207" i="3"/>
  <c r="T207" i="3"/>
  <c r="T206" i="3" s="1"/>
  <c r="R207" i="3"/>
  <c r="R206" i="3" s="1"/>
  <c r="P207" i="3"/>
  <c r="P206" i="3" s="1"/>
  <c r="BK207" i="3"/>
  <c r="BK206" i="3" s="1"/>
  <c r="J206" i="3" s="1"/>
  <c r="J75" i="3" s="1"/>
  <c r="J207" i="3"/>
  <c r="BE207" i="3" s="1"/>
  <c r="BI205" i="3"/>
  <c r="BH205" i="3"/>
  <c r="BG205" i="3"/>
  <c r="BF205" i="3"/>
  <c r="T205" i="3"/>
  <c r="R205" i="3"/>
  <c r="P205" i="3"/>
  <c r="BK205" i="3"/>
  <c r="J205" i="3"/>
  <c r="BE205" i="3" s="1"/>
  <c r="BI204" i="3"/>
  <c r="BH204" i="3"/>
  <c r="BG204" i="3"/>
  <c r="BF204" i="3"/>
  <c r="T204" i="3"/>
  <c r="R204" i="3"/>
  <c r="P204" i="3"/>
  <c r="BK204" i="3"/>
  <c r="J204" i="3"/>
  <c r="BE204" i="3"/>
  <c r="BI203" i="3"/>
  <c r="BH203" i="3"/>
  <c r="BG203" i="3"/>
  <c r="BF203" i="3"/>
  <c r="T203" i="3"/>
  <c r="R203" i="3"/>
  <c r="P203" i="3"/>
  <c r="BK203" i="3"/>
  <c r="J203" i="3"/>
  <c r="BE203" i="3" s="1"/>
  <c r="BI202" i="3"/>
  <c r="BH202" i="3"/>
  <c r="BG202" i="3"/>
  <c r="BF202" i="3"/>
  <c r="T202" i="3"/>
  <c r="T201" i="3" s="1"/>
  <c r="R202" i="3"/>
  <c r="R201" i="3" s="1"/>
  <c r="P202" i="3"/>
  <c r="P201" i="3" s="1"/>
  <c r="BK202" i="3"/>
  <c r="BK201" i="3" s="1"/>
  <c r="J201" i="3" s="1"/>
  <c r="J74" i="3" s="1"/>
  <c r="J202" i="3"/>
  <c r="BE202" i="3"/>
  <c r="BI200" i="3"/>
  <c r="BH200" i="3"/>
  <c r="BG200" i="3"/>
  <c r="BF200" i="3"/>
  <c r="T200" i="3"/>
  <c r="T199" i="3" s="1"/>
  <c r="R200" i="3"/>
  <c r="R199" i="3" s="1"/>
  <c r="R198" i="3" s="1"/>
  <c r="P200" i="3"/>
  <c r="P199" i="3" s="1"/>
  <c r="P198" i="3" s="1"/>
  <c r="BK200" i="3"/>
  <c r="BK199" i="3"/>
  <c r="J199" i="3" s="1"/>
  <c r="J73" i="3" s="1"/>
  <c r="J200" i="3"/>
  <c r="BE200" i="3" s="1"/>
  <c r="BI195" i="3"/>
  <c r="BH195" i="3"/>
  <c r="BG195" i="3"/>
  <c r="BF195" i="3"/>
  <c r="T195" i="3"/>
  <c r="T194" i="3" s="1"/>
  <c r="R195" i="3"/>
  <c r="R194" i="3" s="1"/>
  <c r="P195" i="3"/>
  <c r="P194" i="3" s="1"/>
  <c r="BK195" i="3"/>
  <c r="BK194" i="3" s="1"/>
  <c r="J194" i="3" s="1"/>
  <c r="J71" i="3" s="1"/>
  <c r="J195" i="3"/>
  <c r="BE195" i="3" s="1"/>
  <c r="BI193" i="3"/>
  <c r="BH193" i="3"/>
  <c r="BG193" i="3"/>
  <c r="BF193" i="3"/>
  <c r="T193" i="3"/>
  <c r="R193" i="3"/>
  <c r="P193" i="3"/>
  <c r="BK193" i="3"/>
  <c r="J193" i="3"/>
  <c r="BE193" i="3" s="1"/>
  <c r="BI190" i="3"/>
  <c r="BH190" i="3"/>
  <c r="BG190" i="3"/>
  <c r="BF190" i="3"/>
  <c r="T190" i="3"/>
  <c r="T189" i="3" s="1"/>
  <c r="R190" i="3"/>
  <c r="R189" i="3" s="1"/>
  <c r="P190" i="3"/>
  <c r="P189" i="3" s="1"/>
  <c r="BK190" i="3"/>
  <c r="BK189" i="3" s="1"/>
  <c r="J189" i="3" s="1"/>
  <c r="J70" i="3" s="1"/>
  <c r="J190" i="3"/>
  <c r="BE190" i="3"/>
  <c r="BI188" i="3"/>
  <c r="BH188" i="3"/>
  <c r="BG188" i="3"/>
  <c r="BF188" i="3"/>
  <c r="T188" i="3"/>
  <c r="R188" i="3"/>
  <c r="P188" i="3"/>
  <c r="BK188" i="3"/>
  <c r="J188" i="3"/>
  <c r="BE188" i="3" s="1"/>
  <c r="BI187" i="3"/>
  <c r="BH187" i="3"/>
  <c r="BG187" i="3"/>
  <c r="BF187" i="3"/>
  <c r="T187" i="3"/>
  <c r="R187" i="3"/>
  <c r="P187" i="3"/>
  <c r="BK187" i="3"/>
  <c r="J187" i="3"/>
  <c r="BE187" i="3" s="1"/>
  <c r="BI186" i="3"/>
  <c r="BH186" i="3"/>
  <c r="BG186" i="3"/>
  <c r="BF186" i="3"/>
  <c r="T186" i="3"/>
  <c r="R186" i="3"/>
  <c r="P186" i="3"/>
  <c r="BK186" i="3"/>
  <c r="J186" i="3"/>
  <c r="BE186" i="3"/>
  <c r="BI185" i="3"/>
  <c r="BH185" i="3"/>
  <c r="BG185" i="3"/>
  <c r="BF185" i="3"/>
  <c r="T185" i="3"/>
  <c r="R185" i="3"/>
  <c r="P185" i="3"/>
  <c r="BK185" i="3"/>
  <c r="J185" i="3"/>
  <c r="BE185" i="3" s="1"/>
  <c r="BI184" i="3"/>
  <c r="BH184" i="3"/>
  <c r="BG184" i="3"/>
  <c r="BF184" i="3"/>
  <c r="T184" i="3"/>
  <c r="R184" i="3"/>
  <c r="P184" i="3"/>
  <c r="BK184" i="3"/>
  <c r="J184" i="3"/>
  <c r="BE184" i="3"/>
  <c r="BI181" i="3"/>
  <c r="BH181" i="3"/>
  <c r="BG181" i="3"/>
  <c r="BF181" i="3"/>
  <c r="T181" i="3"/>
  <c r="R181" i="3"/>
  <c r="P181" i="3"/>
  <c r="BK181" i="3"/>
  <c r="J181" i="3"/>
  <c r="BE181" i="3" s="1"/>
  <c r="BI178" i="3"/>
  <c r="BH178" i="3"/>
  <c r="BG178" i="3"/>
  <c r="BF178" i="3"/>
  <c r="T178" i="3"/>
  <c r="T177" i="3" s="1"/>
  <c r="R178" i="3"/>
  <c r="R177" i="3" s="1"/>
  <c r="P178" i="3"/>
  <c r="P177" i="3" s="1"/>
  <c r="BK178" i="3"/>
  <c r="BK177" i="3" s="1"/>
  <c r="J177" i="3" s="1"/>
  <c r="J69" i="3" s="1"/>
  <c r="J178" i="3"/>
  <c r="BE178" i="3"/>
  <c r="BI176" i="3"/>
  <c r="BH176" i="3"/>
  <c r="BG176" i="3"/>
  <c r="BF176" i="3"/>
  <c r="T176" i="3"/>
  <c r="R176" i="3"/>
  <c r="P176" i="3"/>
  <c r="BK176" i="3"/>
  <c r="J176" i="3"/>
  <c r="BE176" i="3"/>
  <c r="BI173" i="3"/>
  <c r="BH173" i="3"/>
  <c r="BG173" i="3"/>
  <c r="BF173" i="3"/>
  <c r="T173" i="3"/>
  <c r="R173" i="3"/>
  <c r="P173" i="3"/>
  <c r="BK173" i="3"/>
  <c r="J173" i="3"/>
  <c r="BE173" i="3" s="1"/>
  <c r="BI170" i="3"/>
  <c r="BH170" i="3"/>
  <c r="BG170" i="3"/>
  <c r="BF170" i="3"/>
  <c r="T170" i="3"/>
  <c r="R170" i="3"/>
  <c r="P170" i="3"/>
  <c r="BK170" i="3"/>
  <c r="J170" i="3"/>
  <c r="BE170" i="3"/>
  <c r="BI167" i="3"/>
  <c r="BH167" i="3"/>
  <c r="BG167" i="3"/>
  <c r="BF167" i="3"/>
  <c r="T167" i="3"/>
  <c r="R167" i="3"/>
  <c r="P167" i="3"/>
  <c r="BK167" i="3"/>
  <c r="J167" i="3"/>
  <c r="BE167" i="3" s="1"/>
  <c r="BI164" i="3"/>
  <c r="BH164" i="3"/>
  <c r="BG164" i="3"/>
  <c r="BF164" i="3"/>
  <c r="T164" i="3"/>
  <c r="R164" i="3"/>
  <c r="P164" i="3"/>
  <c r="BK164" i="3"/>
  <c r="J164" i="3"/>
  <c r="BE164" i="3"/>
  <c r="BI161" i="3"/>
  <c r="BH161" i="3"/>
  <c r="BG161" i="3"/>
  <c r="BF161" i="3"/>
  <c r="T161" i="3"/>
  <c r="R161" i="3"/>
  <c r="P161" i="3"/>
  <c r="BK161" i="3"/>
  <c r="J161" i="3"/>
  <c r="BE161" i="3" s="1"/>
  <c r="BI158" i="3"/>
  <c r="BH158" i="3"/>
  <c r="BG158" i="3"/>
  <c r="BF158" i="3"/>
  <c r="T158" i="3"/>
  <c r="R158" i="3"/>
  <c r="P158" i="3"/>
  <c r="BK158" i="3"/>
  <c r="J158" i="3"/>
  <c r="BE158" i="3"/>
  <c r="BI157" i="3"/>
  <c r="BH157" i="3"/>
  <c r="BG157" i="3"/>
  <c r="BF157" i="3"/>
  <c r="T157" i="3"/>
  <c r="R157" i="3"/>
  <c r="P157" i="3"/>
  <c r="BK157" i="3"/>
  <c r="J157" i="3"/>
  <c r="BE157" i="3" s="1"/>
  <c r="BI156" i="3"/>
  <c r="BH156" i="3"/>
  <c r="BG156" i="3"/>
  <c r="BF156" i="3"/>
  <c r="T156" i="3"/>
  <c r="R156" i="3"/>
  <c r="P156" i="3"/>
  <c r="BK156" i="3"/>
  <c r="J156" i="3"/>
  <c r="BE156" i="3"/>
  <c r="BI153" i="3"/>
  <c r="BH153" i="3"/>
  <c r="BG153" i="3"/>
  <c r="BF153" i="3"/>
  <c r="T153" i="3"/>
  <c r="R153" i="3"/>
  <c r="R148" i="3" s="1"/>
  <c r="P153" i="3"/>
  <c r="BK153" i="3"/>
  <c r="J153" i="3"/>
  <c r="BE153" i="3" s="1"/>
  <c r="BI152" i="3"/>
  <c r="BH152" i="3"/>
  <c r="BG152" i="3"/>
  <c r="BF152" i="3"/>
  <c r="T152" i="3"/>
  <c r="R152" i="3"/>
  <c r="P152" i="3"/>
  <c r="BK152" i="3"/>
  <c r="BK148" i="3" s="1"/>
  <c r="J148" i="3" s="1"/>
  <c r="J68" i="3" s="1"/>
  <c r="J152" i="3"/>
  <c r="BE152" i="3"/>
  <c r="BI149" i="3"/>
  <c r="BH149" i="3"/>
  <c r="BG149" i="3"/>
  <c r="BF149" i="3"/>
  <c r="T149" i="3"/>
  <c r="T148" i="3" s="1"/>
  <c r="R149" i="3"/>
  <c r="P149" i="3"/>
  <c r="P148" i="3" s="1"/>
  <c r="BK149" i="3"/>
  <c r="J149" i="3"/>
  <c r="BE149" i="3" s="1"/>
  <c r="BI147" i="3"/>
  <c r="BH147" i="3"/>
  <c r="BG147" i="3"/>
  <c r="BF147" i="3"/>
  <c r="T147" i="3"/>
  <c r="R147" i="3"/>
  <c r="P147" i="3"/>
  <c r="BK147" i="3"/>
  <c r="J147" i="3"/>
  <c r="BE147" i="3" s="1"/>
  <c r="BI146" i="3"/>
  <c r="BH146" i="3"/>
  <c r="BG146" i="3"/>
  <c r="BF146" i="3"/>
  <c r="T146" i="3"/>
  <c r="R146" i="3"/>
  <c r="P146" i="3"/>
  <c r="BK146" i="3"/>
  <c r="J146" i="3"/>
  <c r="BE146" i="3" s="1"/>
  <c r="BI143" i="3"/>
  <c r="BH143" i="3"/>
  <c r="BG143" i="3"/>
  <c r="BF143" i="3"/>
  <c r="T143" i="3"/>
  <c r="R143" i="3"/>
  <c r="P143" i="3"/>
  <c r="BK143" i="3"/>
  <c r="J143" i="3"/>
  <c r="BE143" i="3" s="1"/>
  <c r="BI140" i="3"/>
  <c r="BH140" i="3"/>
  <c r="BG140" i="3"/>
  <c r="BF140" i="3"/>
  <c r="T140" i="3"/>
  <c r="R140" i="3"/>
  <c r="P140" i="3"/>
  <c r="BK140" i="3"/>
  <c r="J140" i="3"/>
  <c r="BE140" i="3"/>
  <c r="BI139" i="3"/>
  <c r="BH139" i="3"/>
  <c r="BG139" i="3"/>
  <c r="BF139" i="3"/>
  <c r="T139" i="3"/>
  <c r="R139" i="3"/>
  <c r="R131" i="3" s="1"/>
  <c r="P139" i="3"/>
  <c r="BK139" i="3"/>
  <c r="J139" i="3"/>
  <c r="BE139" i="3" s="1"/>
  <c r="BI136" i="3"/>
  <c r="BH136" i="3"/>
  <c r="BG136" i="3"/>
  <c r="BF136" i="3"/>
  <c r="T136" i="3"/>
  <c r="R136" i="3"/>
  <c r="P136" i="3"/>
  <c r="BK136" i="3"/>
  <c r="BK131" i="3" s="1"/>
  <c r="J131" i="3" s="1"/>
  <c r="J67" i="3" s="1"/>
  <c r="J136" i="3"/>
  <c r="BE136" i="3"/>
  <c r="BI132" i="3"/>
  <c r="BH132" i="3"/>
  <c r="BG132" i="3"/>
  <c r="BF132" i="3"/>
  <c r="T132" i="3"/>
  <c r="T131" i="3" s="1"/>
  <c r="R132" i="3"/>
  <c r="P132" i="3"/>
  <c r="P131" i="3" s="1"/>
  <c r="BK132" i="3"/>
  <c r="J132" i="3"/>
  <c r="BE132" i="3" s="1"/>
  <c r="BI130" i="3"/>
  <c r="BH130" i="3"/>
  <c r="BG130" i="3"/>
  <c r="BF130" i="3"/>
  <c r="T130" i="3"/>
  <c r="T129" i="3" s="1"/>
  <c r="R130" i="3"/>
  <c r="R129" i="3"/>
  <c r="R128" i="3" s="1"/>
  <c r="P130" i="3"/>
  <c r="P129" i="3" s="1"/>
  <c r="P128" i="3" s="1"/>
  <c r="BK130" i="3"/>
  <c r="BK129" i="3" s="1"/>
  <c r="J130" i="3"/>
  <c r="BE130" i="3"/>
  <c r="BI127" i="3"/>
  <c r="BH127" i="3"/>
  <c r="BG127" i="3"/>
  <c r="BF127" i="3"/>
  <c r="T127" i="3"/>
  <c r="T126" i="3" s="1"/>
  <c r="R127" i="3"/>
  <c r="R126" i="3" s="1"/>
  <c r="P127" i="3"/>
  <c r="P126" i="3" s="1"/>
  <c r="BK127" i="3"/>
  <c r="BK126" i="3" s="1"/>
  <c r="J126" i="3" s="1"/>
  <c r="J64" i="3" s="1"/>
  <c r="J127" i="3"/>
  <c r="BE127" i="3"/>
  <c r="BI125" i="3"/>
  <c r="BH125" i="3"/>
  <c r="BG125" i="3"/>
  <c r="BF125" i="3"/>
  <c r="T125" i="3"/>
  <c r="R125" i="3"/>
  <c r="P125" i="3"/>
  <c r="BK125" i="3"/>
  <c r="J125" i="3"/>
  <c r="BE125" i="3"/>
  <c r="BI122" i="3"/>
  <c r="BH122" i="3"/>
  <c r="BG122" i="3"/>
  <c r="BF122" i="3"/>
  <c r="T122" i="3"/>
  <c r="R122" i="3"/>
  <c r="P122" i="3"/>
  <c r="BK122" i="3"/>
  <c r="J122" i="3"/>
  <c r="BE122" i="3" s="1"/>
  <c r="BI121" i="3"/>
  <c r="BH121" i="3"/>
  <c r="BG121" i="3"/>
  <c r="BF121" i="3"/>
  <c r="T121" i="3"/>
  <c r="R121" i="3"/>
  <c r="P121" i="3"/>
  <c r="BK121" i="3"/>
  <c r="BK119" i="3" s="1"/>
  <c r="J119" i="3" s="1"/>
  <c r="J63" i="3" s="1"/>
  <c r="J121" i="3"/>
  <c r="BE121" i="3"/>
  <c r="BI120" i="3"/>
  <c r="BH120" i="3"/>
  <c r="BG120" i="3"/>
  <c r="BF120" i="3"/>
  <c r="T120" i="3"/>
  <c r="T119" i="3" s="1"/>
  <c r="R120" i="3"/>
  <c r="R119" i="3"/>
  <c r="P120" i="3"/>
  <c r="P119" i="3" s="1"/>
  <c r="BK120" i="3"/>
  <c r="J120" i="3"/>
  <c r="BE120" i="3" s="1"/>
  <c r="BI116" i="3"/>
  <c r="BH116" i="3"/>
  <c r="BG116" i="3"/>
  <c r="BF116" i="3"/>
  <c r="T116" i="3"/>
  <c r="R116" i="3"/>
  <c r="P116" i="3"/>
  <c r="BK116" i="3"/>
  <c r="J116" i="3"/>
  <c r="BE116" i="3" s="1"/>
  <c r="BI113" i="3"/>
  <c r="BH113" i="3"/>
  <c r="BG113" i="3"/>
  <c r="BF113" i="3"/>
  <c r="T113" i="3"/>
  <c r="R113" i="3"/>
  <c r="P113" i="3"/>
  <c r="BK113" i="3"/>
  <c r="J113" i="3"/>
  <c r="BE113" i="3"/>
  <c r="BI110" i="3"/>
  <c r="BH110" i="3"/>
  <c r="BG110" i="3"/>
  <c r="BF110" i="3"/>
  <c r="T110" i="3"/>
  <c r="R110" i="3"/>
  <c r="P110" i="3"/>
  <c r="BK110" i="3"/>
  <c r="J110" i="3"/>
  <c r="BE110" i="3" s="1"/>
  <c r="BI107" i="3"/>
  <c r="BH107" i="3"/>
  <c r="BG107" i="3"/>
  <c r="BF107" i="3"/>
  <c r="T107" i="3"/>
  <c r="R107" i="3"/>
  <c r="P107" i="3"/>
  <c r="BK107" i="3"/>
  <c r="J107" i="3"/>
  <c r="BE107" i="3"/>
  <c r="BI106" i="3"/>
  <c r="BH106" i="3"/>
  <c r="BG106" i="3"/>
  <c r="BF106" i="3"/>
  <c r="T106" i="3"/>
  <c r="R106" i="3"/>
  <c r="P106" i="3"/>
  <c r="BK106" i="3"/>
  <c r="J106" i="3"/>
  <c r="BE106" i="3" s="1"/>
  <c r="BI103" i="3"/>
  <c r="BH103" i="3"/>
  <c r="BG103" i="3"/>
  <c r="BF103" i="3"/>
  <c r="T103" i="3"/>
  <c r="R103" i="3"/>
  <c r="P103" i="3"/>
  <c r="BK103" i="3"/>
  <c r="J103" i="3"/>
  <c r="BE103" i="3"/>
  <c r="BI100" i="3"/>
  <c r="BH100" i="3"/>
  <c r="BG100" i="3"/>
  <c r="BF100" i="3"/>
  <c r="T100" i="3"/>
  <c r="T99" i="3" s="1"/>
  <c r="R100" i="3"/>
  <c r="R99" i="3" s="1"/>
  <c r="P100" i="3"/>
  <c r="P99" i="3" s="1"/>
  <c r="BK100" i="3"/>
  <c r="BK99" i="3" s="1"/>
  <c r="J99" i="3" s="1"/>
  <c r="J62" i="3" s="1"/>
  <c r="J100" i="3"/>
  <c r="BE100" i="3" s="1"/>
  <c r="BI98" i="3"/>
  <c r="F37" i="3" s="1"/>
  <c r="BD56" i="1" s="1"/>
  <c r="BH98" i="3"/>
  <c r="F36" i="3"/>
  <c r="BC56" i="1" s="1"/>
  <c r="BG98" i="3"/>
  <c r="F35" i="3" s="1"/>
  <c r="BB56" i="1" s="1"/>
  <c r="BF98" i="3"/>
  <c r="J34" i="3" s="1"/>
  <c r="AW56" i="1" s="1"/>
  <c r="F34" i="3"/>
  <c r="BA56" i="1" s="1"/>
  <c r="T98" i="3"/>
  <c r="T97" i="3" s="1"/>
  <c r="R98" i="3"/>
  <c r="R97" i="3" s="1"/>
  <c r="P98" i="3"/>
  <c r="P97" i="3" s="1"/>
  <c r="BK98" i="3"/>
  <c r="BK97" i="3"/>
  <c r="J97" i="3" s="1"/>
  <c r="J61" i="3" s="1"/>
  <c r="J98" i="3"/>
  <c r="BE98" i="3"/>
  <c r="F89" i="3"/>
  <c r="E87" i="3"/>
  <c r="F52" i="3"/>
  <c r="E50" i="3"/>
  <c r="J24" i="3"/>
  <c r="E24" i="3"/>
  <c r="J92" i="3"/>
  <c r="J55" i="3"/>
  <c r="J23" i="3"/>
  <c r="J21" i="3"/>
  <c r="E21" i="3"/>
  <c r="J91" i="3" s="1"/>
  <c r="J20" i="3"/>
  <c r="J18" i="3"/>
  <c r="E18" i="3"/>
  <c r="F55" i="3" s="1"/>
  <c r="F92" i="3"/>
  <c r="J17" i="3"/>
  <c r="J15" i="3"/>
  <c r="E15" i="3"/>
  <c r="F91" i="3" s="1"/>
  <c r="F54" i="3"/>
  <c r="J14" i="3"/>
  <c r="J12" i="3"/>
  <c r="J89" i="3" s="1"/>
  <c r="J52" i="3"/>
  <c r="E7" i="3"/>
  <c r="E48" i="3" s="1"/>
  <c r="E85" i="3"/>
  <c r="J37" i="2"/>
  <c r="J36" i="2"/>
  <c r="AY55" i="1"/>
  <c r="J35" i="2"/>
  <c r="AX55" i="1"/>
  <c r="BI237" i="2"/>
  <c r="BH237" i="2"/>
  <c r="BG237" i="2"/>
  <c r="BF237" i="2"/>
  <c r="T237" i="2"/>
  <c r="T236" i="2"/>
  <c r="R237" i="2"/>
  <c r="R236" i="2"/>
  <c r="P237" i="2"/>
  <c r="P236" i="2"/>
  <c r="BK237" i="2"/>
  <c r="BK236" i="2"/>
  <c r="J236" i="2" s="1"/>
  <c r="J75" i="2" s="1"/>
  <c r="J237" i="2"/>
  <c r="BE237" i="2" s="1"/>
  <c r="BI235" i="2"/>
  <c r="BH235" i="2"/>
  <c r="BG235" i="2"/>
  <c r="BF235" i="2"/>
  <c r="T235" i="2"/>
  <c r="R235" i="2"/>
  <c r="P235" i="2"/>
  <c r="BK235" i="2"/>
  <c r="J235" i="2"/>
  <c r="BE235" i="2"/>
  <c r="BI234" i="2"/>
  <c r="BH234" i="2"/>
  <c r="BG234" i="2"/>
  <c r="BF234" i="2"/>
  <c r="T234" i="2"/>
  <c r="R234" i="2"/>
  <c r="R231" i="2" s="1"/>
  <c r="P234" i="2"/>
  <c r="BK234" i="2"/>
  <c r="J234" i="2"/>
  <c r="BE234" i="2"/>
  <c r="BI233" i="2"/>
  <c r="BH233" i="2"/>
  <c r="BG233" i="2"/>
  <c r="BF233" i="2"/>
  <c r="T233" i="2"/>
  <c r="R233" i="2"/>
  <c r="P233" i="2"/>
  <c r="BK233" i="2"/>
  <c r="BK231" i="2" s="1"/>
  <c r="J231" i="2" s="1"/>
  <c r="J74" i="2" s="1"/>
  <c r="J233" i="2"/>
  <c r="BE233" i="2"/>
  <c r="BI232" i="2"/>
  <c r="BH232" i="2"/>
  <c r="BG232" i="2"/>
  <c r="BF232" i="2"/>
  <c r="T232" i="2"/>
  <c r="T231" i="2"/>
  <c r="R232" i="2"/>
  <c r="P232" i="2"/>
  <c r="P231" i="2"/>
  <c r="BK232" i="2"/>
  <c r="J232" i="2"/>
  <c r="BE232" i="2" s="1"/>
  <c r="BI230" i="2"/>
  <c r="BH230" i="2"/>
  <c r="BG230" i="2"/>
  <c r="BF230" i="2"/>
  <c r="T230" i="2"/>
  <c r="T229" i="2"/>
  <c r="R230" i="2"/>
  <c r="R229" i="2" s="1"/>
  <c r="R228" i="2" s="1"/>
  <c r="P230" i="2"/>
  <c r="P229" i="2" s="1"/>
  <c r="P228" i="2" s="1"/>
  <c r="BK230" i="2"/>
  <c r="BK229" i="2"/>
  <c r="J230" i="2"/>
  <c r="BE230" i="2" s="1"/>
  <c r="BI227" i="2"/>
  <c r="BH227" i="2"/>
  <c r="BG227" i="2"/>
  <c r="BF227" i="2"/>
  <c r="T227" i="2"/>
  <c r="R227" i="2"/>
  <c r="P227" i="2"/>
  <c r="BK227" i="2"/>
  <c r="J227" i="2"/>
  <c r="BE227" i="2"/>
  <c r="BI224" i="2"/>
  <c r="BH224" i="2"/>
  <c r="BG224" i="2"/>
  <c r="BF224" i="2"/>
  <c r="T224" i="2"/>
  <c r="R224" i="2"/>
  <c r="P224" i="2"/>
  <c r="BK224" i="2"/>
  <c r="J224" i="2"/>
  <c r="BE224" i="2"/>
  <c r="BI223" i="2"/>
  <c r="BH223" i="2"/>
  <c r="BG223" i="2"/>
  <c r="BF223" i="2"/>
  <c r="T223" i="2"/>
  <c r="R223" i="2"/>
  <c r="P223" i="2"/>
  <c r="BK223" i="2"/>
  <c r="J223" i="2"/>
  <c r="BE223" i="2"/>
  <c r="BI222" i="2"/>
  <c r="BH222" i="2"/>
  <c r="BG222" i="2"/>
  <c r="BF222" i="2"/>
  <c r="T222" i="2"/>
  <c r="R222" i="2"/>
  <c r="P222" i="2"/>
  <c r="BK222" i="2"/>
  <c r="J222" i="2"/>
  <c r="BE222" i="2"/>
  <c r="BI221" i="2"/>
  <c r="BH221" i="2"/>
  <c r="BG221" i="2"/>
  <c r="BF221" i="2"/>
  <c r="T221" i="2"/>
  <c r="R221" i="2"/>
  <c r="P221" i="2"/>
  <c r="BK221" i="2"/>
  <c r="J221" i="2"/>
  <c r="BE221" i="2"/>
  <c r="BI220" i="2"/>
  <c r="BH220" i="2"/>
  <c r="BG220" i="2"/>
  <c r="BF220" i="2"/>
  <c r="T220" i="2"/>
  <c r="T219" i="2"/>
  <c r="R220" i="2"/>
  <c r="R219" i="2"/>
  <c r="P220" i="2"/>
  <c r="P219" i="2"/>
  <c r="BK220" i="2"/>
  <c r="BK219" i="2"/>
  <c r="J219" i="2" s="1"/>
  <c r="J71" i="2" s="1"/>
  <c r="J220" i="2"/>
  <c r="BE220" i="2" s="1"/>
  <c r="BI218" i="2"/>
  <c r="BH218" i="2"/>
  <c r="BG218" i="2"/>
  <c r="BF218" i="2"/>
  <c r="T218" i="2"/>
  <c r="R218" i="2"/>
  <c r="P218" i="2"/>
  <c r="BK218" i="2"/>
  <c r="BK214" i="2" s="1"/>
  <c r="J214" i="2" s="1"/>
  <c r="J70" i="2" s="1"/>
  <c r="J218" i="2"/>
  <c r="BE218" i="2"/>
  <c r="BI215" i="2"/>
  <c r="BH215" i="2"/>
  <c r="BG215" i="2"/>
  <c r="BF215" i="2"/>
  <c r="T215" i="2"/>
  <c r="T214" i="2"/>
  <c r="R215" i="2"/>
  <c r="R214" i="2"/>
  <c r="P215" i="2"/>
  <c r="P214" i="2"/>
  <c r="BK215" i="2"/>
  <c r="J215" i="2"/>
  <c r="BE215" i="2" s="1"/>
  <c r="BI213" i="2"/>
  <c r="BH213" i="2"/>
  <c r="BG213" i="2"/>
  <c r="BF213" i="2"/>
  <c r="T213" i="2"/>
  <c r="R213" i="2"/>
  <c r="P213" i="2"/>
  <c r="BK213" i="2"/>
  <c r="J213" i="2"/>
  <c r="BE213" i="2"/>
  <c r="BI212" i="2"/>
  <c r="BH212" i="2"/>
  <c r="BG212" i="2"/>
  <c r="BF212" i="2"/>
  <c r="T212" i="2"/>
  <c r="R212" i="2"/>
  <c r="P212" i="2"/>
  <c r="BK212" i="2"/>
  <c r="J212" i="2"/>
  <c r="BE212" i="2"/>
  <c r="BI211" i="2"/>
  <c r="BH211" i="2"/>
  <c r="BG211" i="2"/>
  <c r="BF211" i="2"/>
  <c r="T211" i="2"/>
  <c r="R211" i="2"/>
  <c r="P211" i="2"/>
  <c r="BK211" i="2"/>
  <c r="J211" i="2"/>
  <c r="BE211" i="2"/>
  <c r="BI208" i="2"/>
  <c r="BH208" i="2"/>
  <c r="BG208" i="2"/>
  <c r="BF208" i="2"/>
  <c r="T208" i="2"/>
  <c r="R208" i="2"/>
  <c r="P208" i="2"/>
  <c r="BK208" i="2"/>
  <c r="J208" i="2"/>
  <c r="BE208" i="2"/>
  <c r="BI207" i="2"/>
  <c r="BH207" i="2"/>
  <c r="BG207" i="2"/>
  <c r="BF207" i="2"/>
  <c r="T207" i="2"/>
  <c r="R207" i="2"/>
  <c r="P207" i="2"/>
  <c r="BK207" i="2"/>
  <c r="J207" i="2"/>
  <c r="BE207" i="2"/>
  <c r="BI204" i="2"/>
  <c r="BH204" i="2"/>
  <c r="BG204" i="2"/>
  <c r="BF204" i="2"/>
  <c r="T204" i="2"/>
  <c r="R204" i="2"/>
  <c r="P204" i="2"/>
  <c r="BK204" i="2"/>
  <c r="J204" i="2"/>
  <c r="BE204" i="2"/>
  <c r="BI201" i="2"/>
  <c r="BH201" i="2"/>
  <c r="BG201" i="2"/>
  <c r="BF201" i="2"/>
  <c r="T201" i="2"/>
  <c r="T200" i="2"/>
  <c r="R201" i="2"/>
  <c r="R200" i="2"/>
  <c r="P201" i="2"/>
  <c r="P200" i="2"/>
  <c r="BK201" i="2"/>
  <c r="BK200" i="2"/>
  <c r="J200" i="2" s="1"/>
  <c r="J69" i="2" s="1"/>
  <c r="J201" i="2"/>
  <c r="BE201" i="2" s="1"/>
  <c r="BI199" i="2"/>
  <c r="BH199" i="2"/>
  <c r="BG199" i="2"/>
  <c r="BF199" i="2"/>
  <c r="T199" i="2"/>
  <c r="R199" i="2"/>
  <c r="P199" i="2"/>
  <c r="BK199" i="2"/>
  <c r="J199" i="2"/>
  <c r="BE199" i="2"/>
  <c r="BI196" i="2"/>
  <c r="BH196" i="2"/>
  <c r="BG196" i="2"/>
  <c r="BF196" i="2"/>
  <c r="T196" i="2"/>
  <c r="R196" i="2"/>
  <c r="P196" i="2"/>
  <c r="BK196" i="2"/>
  <c r="J196" i="2"/>
  <c r="BE196" i="2"/>
  <c r="BI193" i="2"/>
  <c r="BH193" i="2"/>
  <c r="BG193" i="2"/>
  <c r="BF193" i="2"/>
  <c r="T193" i="2"/>
  <c r="R193" i="2"/>
  <c r="P193" i="2"/>
  <c r="BK193" i="2"/>
  <c r="J193" i="2"/>
  <c r="BE193" i="2"/>
  <c r="BI190" i="2"/>
  <c r="BH190" i="2"/>
  <c r="BG190" i="2"/>
  <c r="BF190" i="2"/>
  <c r="T190" i="2"/>
  <c r="R190" i="2"/>
  <c r="P190" i="2"/>
  <c r="BK190" i="2"/>
  <c r="J190" i="2"/>
  <c r="BE190" i="2"/>
  <c r="BI187" i="2"/>
  <c r="BH187" i="2"/>
  <c r="BG187" i="2"/>
  <c r="BF187" i="2"/>
  <c r="T187" i="2"/>
  <c r="R187" i="2"/>
  <c r="P187" i="2"/>
  <c r="BK187" i="2"/>
  <c r="J187" i="2"/>
  <c r="BE187" i="2"/>
  <c r="BI184" i="2"/>
  <c r="BH184" i="2"/>
  <c r="BG184" i="2"/>
  <c r="BF184" i="2"/>
  <c r="T184" i="2"/>
  <c r="R184" i="2"/>
  <c r="P184" i="2"/>
  <c r="BK184" i="2"/>
  <c r="J184" i="2"/>
  <c r="BE184" i="2"/>
  <c r="BI181" i="2"/>
  <c r="BH181" i="2"/>
  <c r="BG181" i="2"/>
  <c r="BF181" i="2"/>
  <c r="T181" i="2"/>
  <c r="R181" i="2"/>
  <c r="P181" i="2"/>
  <c r="BK181" i="2"/>
  <c r="J181" i="2"/>
  <c r="BE181" i="2"/>
  <c r="BI178" i="2"/>
  <c r="BH178" i="2"/>
  <c r="BG178" i="2"/>
  <c r="BF178" i="2"/>
  <c r="T178" i="2"/>
  <c r="R178" i="2"/>
  <c r="P178" i="2"/>
  <c r="BK178" i="2"/>
  <c r="J178" i="2"/>
  <c r="BE178" i="2"/>
  <c r="BI175" i="2"/>
  <c r="BH175" i="2"/>
  <c r="BG175" i="2"/>
  <c r="BF175" i="2"/>
  <c r="T175" i="2"/>
  <c r="R175" i="2"/>
  <c r="P175" i="2"/>
  <c r="BK175" i="2"/>
  <c r="J175" i="2"/>
  <c r="BE175" i="2"/>
  <c r="BI174" i="2"/>
  <c r="BH174" i="2"/>
  <c r="BG174" i="2"/>
  <c r="BF174" i="2"/>
  <c r="T174" i="2"/>
  <c r="R174" i="2"/>
  <c r="P174" i="2"/>
  <c r="BK174" i="2"/>
  <c r="J174" i="2"/>
  <c r="BE174" i="2"/>
  <c r="BI173" i="2"/>
  <c r="BH173" i="2"/>
  <c r="BG173" i="2"/>
  <c r="BF173" i="2"/>
  <c r="T173" i="2"/>
  <c r="R173" i="2"/>
  <c r="P173" i="2"/>
  <c r="BK173" i="2"/>
  <c r="J173" i="2"/>
  <c r="BE173" i="2"/>
  <c r="BI172" i="2"/>
  <c r="BH172" i="2"/>
  <c r="BG172" i="2"/>
  <c r="BF172" i="2"/>
  <c r="T172" i="2"/>
  <c r="R172" i="2"/>
  <c r="P172" i="2"/>
  <c r="BK172" i="2"/>
  <c r="J172" i="2"/>
  <c r="BE172" i="2"/>
  <c r="BI169" i="2"/>
  <c r="BH169" i="2"/>
  <c r="BG169" i="2"/>
  <c r="BF169" i="2"/>
  <c r="T169" i="2"/>
  <c r="R169" i="2"/>
  <c r="P169" i="2"/>
  <c r="BK169" i="2"/>
  <c r="J169" i="2"/>
  <c r="BE169" i="2"/>
  <c r="BI166" i="2"/>
  <c r="BH166" i="2"/>
  <c r="BG166" i="2"/>
  <c r="BF166" i="2"/>
  <c r="T166" i="2"/>
  <c r="R166" i="2"/>
  <c r="P166" i="2"/>
  <c r="BK166" i="2"/>
  <c r="J166" i="2"/>
  <c r="BE166" i="2"/>
  <c r="BI163" i="2"/>
  <c r="BH163" i="2"/>
  <c r="BG163" i="2"/>
  <c r="BF163" i="2"/>
  <c r="T163" i="2"/>
  <c r="T162" i="2"/>
  <c r="R163" i="2"/>
  <c r="R162" i="2"/>
  <c r="P163" i="2"/>
  <c r="P162" i="2"/>
  <c r="BK163" i="2"/>
  <c r="BK162" i="2"/>
  <c r="J162" i="2" s="1"/>
  <c r="J68" i="2" s="1"/>
  <c r="J163" i="2"/>
  <c r="BE163" i="2" s="1"/>
  <c r="BI161" i="2"/>
  <c r="BH161" i="2"/>
  <c r="BG161" i="2"/>
  <c r="BF161" i="2"/>
  <c r="T161" i="2"/>
  <c r="R161" i="2"/>
  <c r="P161" i="2"/>
  <c r="BK161" i="2"/>
  <c r="J161" i="2"/>
  <c r="BE161" i="2"/>
  <c r="BI158" i="2"/>
  <c r="BH158" i="2"/>
  <c r="BG158" i="2"/>
  <c r="BF158" i="2"/>
  <c r="T158" i="2"/>
  <c r="R158" i="2"/>
  <c r="P158" i="2"/>
  <c r="BK158" i="2"/>
  <c r="J158" i="2"/>
  <c r="BE158" i="2"/>
  <c r="BI155" i="2"/>
  <c r="BH155" i="2"/>
  <c r="BG155" i="2"/>
  <c r="BF155" i="2"/>
  <c r="T155" i="2"/>
  <c r="R155" i="2"/>
  <c r="P155" i="2"/>
  <c r="BK155" i="2"/>
  <c r="J155" i="2"/>
  <c r="BE155" i="2"/>
  <c r="BI154" i="2"/>
  <c r="BH154" i="2"/>
  <c r="BG154" i="2"/>
  <c r="BF154" i="2"/>
  <c r="T154" i="2"/>
  <c r="R154" i="2"/>
  <c r="P154" i="2"/>
  <c r="BK154" i="2"/>
  <c r="J154" i="2"/>
  <c r="BE154" i="2"/>
  <c r="BI151" i="2"/>
  <c r="BH151" i="2"/>
  <c r="BG151" i="2"/>
  <c r="BF151" i="2"/>
  <c r="T151" i="2"/>
  <c r="R151" i="2"/>
  <c r="P151" i="2"/>
  <c r="BK151" i="2"/>
  <c r="J151" i="2"/>
  <c r="BE151" i="2"/>
  <c r="BI148" i="2"/>
  <c r="BH148" i="2"/>
  <c r="BG148" i="2"/>
  <c r="BF148" i="2"/>
  <c r="T148" i="2"/>
  <c r="R148" i="2"/>
  <c r="P148" i="2"/>
  <c r="BK148" i="2"/>
  <c r="J148" i="2"/>
  <c r="BE148" i="2"/>
  <c r="BI144" i="2"/>
  <c r="BH144" i="2"/>
  <c r="BG144" i="2"/>
  <c r="BF144" i="2"/>
  <c r="T144" i="2"/>
  <c r="T143" i="2"/>
  <c r="R144" i="2"/>
  <c r="R143" i="2"/>
  <c r="P144" i="2"/>
  <c r="P143" i="2"/>
  <c r="BK144" i="2"/>
  <c r="BK143" i="2"/>
  <c r="J143" i="2" s="1"/>
  <c r="J67" i="2" s="1"/>
  <c r="J144" i="2"/>
  <c r="BE144" i="2" s="1"/>
  <c r="BI142" i="2"/>
  <c r="BH142" i="2"/>
  <c r="BG142" i="2"/>
  <c r="BF142" i="2"/>
  <c r="T142" i="2"/>
  <c r="R142" i="2"/>
  <c r="P142" i="2"/>
  <c r="BK142" i="2"/>
  <c r="J142" i="2"/>
  <c r="BE142" i="2"/>
  <c r="BI141" i="2"/>
  <c r="BH141" i="2"/>
  <c r="BG141" i="2"/>
  <c r="BF141" i="2"/>
  <c r="T141" i="2"/>
  <c r="R141" i="2"/>
  <c r="P141" i="2"/>
  <c r="BK141" i="2"/>
  <c r="J141" i="2"/>
  <c r="BE141" i="2"/>
  <c r="BI138" i="2"/>
  <c r="BH138" i="2"/>
  <c r="BG138" i="2"/>
  <c r="BF138" i="2"/>
  <c r="T138" i="2"/>
  <c r="R138" i="2"/>
  <c r="P138" i="2"/>
  <c r="BK138" i="2"/>
  <c r="J138" i="2"/>
  <c r="BE138" i="2"/>
  <c r="BI137" i="2"/>
  <c r="BH137" i="2"/>
  <c r="BG137" i="2"/>
  <c r="BF137" i="2"/>
  <c r="T137" i="2"/>
  <c r="R137" i="2"/>
  <c r="P137" i="2"/>
  <c r="BK137" i="2"/>
  <c r="J137" i="2"/>
  <c r="BE137" i="2"/>
  <c r="BI134" i="2"/>
  <c r="BH134" i="2"/>
  <c r="BG134" i="2"/>
  <c r="BF134" i="2"/>
  <c r="T134" i="2"/>
  <c r="R134" i="2"/>
  <c r="P134" i="2"/>
  <c r="BK134" i="2"/>
  <c r="J134" i="2"/>
  <c r="BE134" i="2"/>
  <c r="BI133" i="2"/>
  <c r="BH133" i="2"/>
  <c r="BG133" i="2"/>
  <c r="BF133" i="2"/>
  <c r="T133" i="2"/>
  <c r="T132" i="2"/>
  <c r="T131" i="2" s="1"/>
  <c r="R133" i="2"/>
  <c r="R132" i="2" s="1"/>
  <c r="R131" i="2" s="1"/>
  <c r="P133" i="2"/>
  <c r="P132" i="2"/>
  <c r="P131" i="2" s="1"/>
  <c r="BK133" i="2"/>
  <c r="BK132" i="2" s="1"/>
  <c r="J133" i="2"/>
  <c r="BE133" i="2"/>
  <c r="BI130" i="2"/>
  <c r="BH130" i="2"/>
  <c r="BG130" i="2"/>
  <c r="BF130" i="2"/>
  <c r="T130" i="2"/>
  <c r="T129" i="2"/>
  <c r="R130" i="2"/>
  <c r="R129" i="2"/>
  <c r="P130" i="2"/>
  <c r="P129" i="2"/>
  <c r="BK130" i="2"/>
  <c r="BK129" i="2"/>
  <c r="J129" i="2" s="1"/>
  <c r="J64" i="2" s="1"/>
  <c r="J130" i="2"/>
  <c r="BE130" i="2" s="1"/>
  <c r="BI128" i="2"/>
  <c r="BH128" i="2"/>
  <c r="BG128" i="2"/>
  <c r="BF128" i="2"/>
  <c r="T128" i="2"/>
  <c r="R128" i="2"/>
  <c r="P128" i="2"/>
  <c r="BK128" i="2"/>
  <c r="J128" i="2"/>
  <c r="BE128" i="2"/>
  <c r="BI125" i="2"/>
  <c r="BH125" i="2"/>
  <c r="BG125" i="2"/>
  <c r="BF125" i="2"/>
  <c r="T125" i="2"/>
  <c r="R125" i="2"/>
  <c r="P125" i="2"/>
  <c r="BK125" i="2"/>
  <c r="J125" i="2"/>
  <c r="BE125" i="2"/>
  <c r="BI124" i="2"/>
  <c r="BH124" i="2"/>
  <c r="BG124" i="2"/>
  <c r="BF124" i="2"/>
  <c r="T124" i="2"/>
  <c r="R124" i="2"/>
  <c r="P124" i="2"/>
  <c r="BK124" i="2"/>
  <c r="J124" i="2"/>
  <c r="BE124" i="2"/>
  <c r="BI123" i="2"/>
  <c r="BH123" i="2"/>
  <c r="BG123" i="2"/>
  <c r="BF123" i="2"/>
  <c r="T123" i="2"/>
  <c r="T122" i="2"/>
  <c r="R123" i="2"/>
  <c r="R122" i="2"/>
  <c r="P123" i="2"/>
  <c r="P122" i="2"/>
  <c r="BK123" i="2"/>
  <c r="BK122" i="2"/>
  <c r="J122" i="2" s="1"/>
  <c r="J63" i="2" s="1"/>
  <c r="J123" i="2"/>
  <c r="BE123" i="2" s="1"/>
  <c r="BI119" i="2"/>
  <c r="BH119" i="2"/>
  <c r="BG119" i="2"/>
  <c r="BF119" i="2"/>
  <c r="T119" i="2"/>
  <c r="R119" i="2"/>
  <c r="P119" i="2"/>
  <c r="BK119" i="2"/>
  <c r="J119" i="2"/>
  <c r="BE119" i="2"/>
  <c r="BI116" i="2"/>
  <c r="BH116" i="2"/>
  <c r="BG116" i="2"/>
  <c r="BF116" i="2"/>
  <c r="T116" i="2"/>
  <c r="R116" i="2"/>
  <c r="P116" i="2"/>
  <c r="BK116" i="2"/>
  <c r="J116" i="2"/>
  <c r="BE116" i="2"/>
  <c r="BI113" i="2"/>
  <c r="BH113" i="2"/>
  <c r="BG113" i="2"/>
  <c r="BF113" i="2"/>
  <c r="T113" i="2"/>
  <c r="R113" i="2"/>
  <c r="P113" i="2"/>
  <c r="BK113" i="2"/>
  <c r="J113" i="2"/>
  <c r="BE113" i="2"/>
  <c r="BI110" i="2"/>
  <c r="BH110" i="2"/>
  <c r="BG110" i="2"/>
  <c r="BF110" i="2"/>
  <c r="T110" i="2"/>
  <c r="R110" i="2"/>
  <c r="P110" i="2"/>
  <c r="BK110" i="2"/>
  <c r="J110" i="2"/>
  <c r="BE110" i="2"/>
  <c r="BI109" i="2"/>
  <c r="BH109" i="2"/>
  <c r="BG109" i="2"/>
  <c r="BF109" i="2"/>
  <c r="T109" i="2"/>
  <c r="R109" i="2"/>
  <c r="P109" i="2"/>
  <c r="BK109" i="2"/>
  <c r="J109" i="2"/>
  <c r="BE109" i="2"/>
  <c r="BI106" i="2"/>
  <c r="BH106" i="2"/>
  <c r="BG106" i="2"/>
  <c r="BF106" i="2"/>
  <c r="T106" i="2"/>
  <c r="R106" i="2"/>
  <c r="P106" i="2"/>
  <c r="BK106" i="2"/>
  <c r="J106" i="2"/>
  <c r="BE106" i="2"/>
  <c r="BI103" i="2"/>
  <c r="BH103" i="2"/>
  <c r="BG103" i="2"/>
  <c r="BF103" i="2"/>
  <c r="T103" i="2"/>
  <c r="T102" i="2"/>
  <c r="R103" i="2"/>
  <c r="R102" i="2"/>
  <c r="P103" i="2"/>
  <c r="P102" i="2"/>
  <c r="BK103" i="2"/>
  <c r="BK102" i="2"/>
  <c r="J102" i="2" s="1"/>
  <c r="J62" i="2" s="1"/>
  <c r="J103" i="2"/>
  <c r="BE103" i="2" s="1"/>
  <c r="BI99" i="2"/>
  <c r="BH99" i="2"/>
  <c r="BG99" i="2"/>
  <c r="BF99" i="2"/>
  <c r="T99" i="2"/>
  <c r="R99" i="2"/>
  <c r="P99" i="2"/>
  <c r="BK99" i="2"/>
  <c r="J99" i="2"/>
  <c r="BE99" i="2"/>
  <c r="BI98" i="2"/>
  <c r="F37" i="2"/>
  <c r="BD55" i="1" s="1"/>
  <c r="BD54" i="1" s="1"/>
  <c r="W33" i="1" s="1"/>
  <c r="BH98" i="2"/>
  <c r="F36" i="2" s="1"/>
  <c r="BC55" i="1" s="1"/>
  <c r="BC54" i="1" s="1"/>
  <c r="BG98" i="2"/>
  <c r="F35" i="2"/>
  <c r="BB55" i="1" s="1"/>
  <c r="BB54" i="1" s="1"/>
  <c r="BF98" i="2"/>
  <c r="J34" i="2" s="1"/>
  <c r="AW55" i="1" s="1"/>
  <c r="T98" i="2"/>
  <c r="T97" i="2"/>
  <c r="T96" i="2" s="1"/>
  <c r="R98" i="2"/>
  <c r="R97" i="2"/>
  <c r="R96" i="2" s="1"/>
  <c r="R95" i="2" s="1"/>
  <c r="P98" i="2"/>
  <c r="P97" i="2"/>
  <c r="P96" i="2" s="1"/>
  <c r="BK98" i="2"/>
  <c r="BK97" i="2" s="1"/>
  <c r="J98" i="2"/>
  <c r="BE98" i="2" s="1"/>
  <c r="F89" i="2"/>
  <c r="E87" i="2"/>
  <c r="F52" i="2"/>
  <c r="E50" i="2"/>
  <c r="J24" i="2"/>
  <c r="E24" i="2"/>
  <c r="J92" i="2" s="1"/>
  <c r="J23" i="2"/>
  <c r="J21" i="2"/>
  <c r="E21" i="2"/>
  <c r="J91" i="2"/>
  <c r="J54" i="2"/>
  <c r="J20" i="2"/>
  <c r="J18" i="2"/>
  <c r="E18" i="2"/>
  <c r="F92" i="2" s="1"/>
  <c r="J17" i="2"/>
  <c r="J15" i="2"/>
  <c r="E15" i="2"/>
  <c r="F54" i="2" s="1"/>
  <c r="F91" i="2"/>
  <c r="J14" i="2"/>
  <c r="J12" i="2"/>
  <c r="J52" i="2" s="1"/>
  <c r="J89" i="2"/>
  <c r="E7" i="2"/>
  <c r="E85" i="2" s="1"/>
  <c r="AS54" i="1"/>
  <c r="L50" i="1"/>
  <c r="AM50" i="1"/>
  <c r="AM49" i="1"/>
  <c r="L49" i="1"/>
  <c r="AM47" i="1"/>
  <c r="L47" i="1"/>
  <c r="L45" i="1"/>
  <c r="L44" i="1"/>
  <c r="J33" i="2" l="1"/>
  <c r="AV55" i="1" s="1"/>
  <c r="AT55" i="1" s="1"/>
  <c r="F33" i="2"/>
  <c r="AZ55" i="1" s="1"/>
  <c r="AX54" i="1"/>
  <c r="W31" i="1"/>
  <c r="BK96" i="2"/>
  <c r="J97" i="2"/>
  <c r="J61" i="2" s="1"/>
  <c r="P95" i="2"/>
  <c r="AU55" i="1" s="1"/>
  <c r="AY54" i="1"/>
  <c r="W32" i="1"/>
  <c r="BK131" i="2"/>
  <c r="J131" i="2" s="1"/>
  <c r="J65" i="2" s="1"/>
  <c r="J132" i="2"/>
  <c r="J66" i="2" s="1"/>
  <c r="J55" i="2"/>
  <c r="BK96" i="4"/>
  <c r="J97" i="4"/>
  <c r="J61" i="4" s="1"/>
  <c r="F34" i="2"/>
  <c r="BA55" i="1" s="1"/>
  <c r="F33" i="3"/>
  <c r="AZ56" i="1" s="1"/>
  <c r="P96" i="3"/>
  <c r="P95" i="3" s="1"/>
  <c r="AU56" i="1" s="1"/>
  <c r="T135" i="4"/>
  <c r="E48" i="2"/>
  <c r="F55" i="2"/>
  <c r="J229" i="2"/>
  <c r="J73" i="2" s="1"/>
  <c r="BK228" i="2"/>
  <c r="J228" i="2" s="1"/>
  <c r="J72" i="2" s="1"/>
  <c r="R96" i="3"/>
  <c r="R95" i="3" s="1"/>
  <c r="T198" i="3"/>
  <c r="P135" i="4"/>
  <c r="P95" i="4" s="1"/>
  <c r="AU57" i="1" s="1"/>
  <c r="T228" i="2"/>
  <c r="T95" i="2" s="1"/>
  <c r="T96" i="3"/>
  <c r="J129" i="3"/>
  <c r="J66" i="3" s="1"/>
  <c r="BK128" i="3"/>
  <c r="J128" i="3" s="1"/>
  <c r="J65" i="3" s="1"/>
  <c r="T128" i="3"/>
  <c r="J33" i="4"/>
  <c r="AV57" i="1" s="1"/>
  <c r="AT57" i="1" s="1"/>
  <c r="F33" i="4"/>
  <c r="AZ57" i="1" s="1"/>
  <c r="T96" i="4"/>
  <c r="T95" i="4" s="1"/>
  <c r="F33" i="6"/>
  <c r="AZ59" i="1" s="1"/>
  <c r="J33" i="6"/>
  <c r="AV59" i="1" s="1"/>
  <c r="AT59" i="1" s="1"/>
  <c r="J33" i="3"/>
  <c r="AV56" i="1" s="1"/>
  <c r="AT56" i="1" s="1"/>
  <c r="J52" i="4"/>
  <c r="F54" i="4"/>
  <c r="F34" i="4"/>
  <c r="BA57" i="1" s="1"/>
  <c r="J231" i="4"/>
  <c r="J75" i="4" s="1"/>
  <c r="BK223" i="4"/>
  <c r="J223" i="4" s="1"/>
  <c r="J72" i="4" s="1"/>
  <c r="J33" i="5"/>
  <c r="AV58" i="1" s="1"/>
  <c r="AT58" i="1" s="1"/>
  <c r="P81" i="5"/>
  <c r="AU58" i="1" s="1"/>
  <c r="J102" i="6"/>
  <c r="J61" i="6" s="1"/>
  <c r="BK101" i="6"/>
  <c r="J279" i="6"/>
  <c r="J70" i="6" s="1"/>
  <c r="BK278" i="6"/>
  <c r="J278" i="6" s="1"/>
  <c r="J69" i="6" s="1"/>
  <c r="J54" i="3"/>
  <c r="BK96" i="3"/>
  <c r="BK198" i="3"/>
  <c r="J198" i="3" s="1"/>
  <c r="J72" i="3" s="1"/>
  <c r="E48" i="4"/>
  <c r="F55" i="4"/>
  <c r="R223" i="4"/>
  <c r="R95" i="4" s="1"/>
  <c r="J342" i="6"/>
  <c r="J76" i="6" s="1"/>
  <c r="BK341" i="6"/>
  <c r="J341" i="6" s="1"/>
  <c r="J75" i="6" s="1"/>
  <c r="BK135" i="4"/>
  <c r="J135" i="4" s="1"/>
  <c r="J65" i="4" s="1"/>
  <c r="R278" i="6"/>
  <c r="R100" i="6" s="1"/>
  <c r="J97" i="6"/>
  <c r="F34" i="6"/>
  <c r="BA59" i="1" s="1"/>
  <c r="F33" i="5"/>
  <c r="AZ58" i="1" s="1"/>
  <c r="F34" i="5"/>
  <c r="BA58" i="1" s="1"/>
  <c r="J55" i="5"/>
  <c r="BK81" i="5"/>
  <c r="J81" i="5" s="1"/>
  <c r="J54" i="6"/>
  <c r="BK353" i="6"/>
  <c r="J353" i="6" s="1"/>
  <c r="J77" i="6" s="1"/>
  <c r="BA54" i="1" l="1"/>
  <c r="J96" i="3"/>
  <c r="J60" i="3" s="1"/>
  <c r="BK95" i="3"/>
  <c r="J95" i="3" s="1"/>
  <c r="J30" i="5"/>
  <c r="J59" i="5"/>
  <c r="AU54" i="1"/>
  <c r="T95" i="3"/>
  <c r="J96" i="4"/>
  <c r="J60" i="4" s="1"/>
  <c r="BK95" i="4"/>
  <c r="J95" i="4" s="1"/>
  <c r="AZ54" i="1"/>
  <c r="J101" i="6"/>
  <c r="J60" i="6" s="1"/>
  <c r="BK100" i="6"/>
  <c r="J100" i="6" s="1"/>
  <c r="J96" i="2"/>
  <c r="J60" i="2" s="1"/>
  <c r="BK95" i="2"/>
  <c r="J95" i="2" s="1"/>
  <c r="J59" i="3" l="1"/>
  <c r="J30" i="3"/>
  <c r="AG58" i="1"/>
  <c r="AN58" i="1" s="1"/>
  <c r="J39" i="5"/>
  <c r="AV54" i="1"/>
  <c r="W29" i="1"/>
  <c r="J59" i="6"/>
  <c r="J30" i="6"/>
  <c r="J59" i="2"/>
  <c r="J30" i="2"/>
  <c r="J59" i="4"/>
  <c r="J30" i="4"/>
  <c r="W30" i="1"/>
  <c r="AW54" i="1"/>
  <c r="AK30" i="1" s="1"/>
  <c r="AG57" i="1" l="1"/>
  <c r="AN57" i="1" s="1"/>
  <c r="J39" i="4"/>
  <c r="J39" i="3"/>
  <c r="AG56" i="1"/>
  <c r="AN56" i="1" s="1"/>
  <c r="J39" i="6"/>
  <c r="AG59" i="1"/>
  <c r="AN59" i="1" s="1"/>
  <c r="AG55" i="1"/>
  <c r="J39" i="2"/>
  <c r="AK29" i="1"/>
  <c r="AT54" i="1"/>
  <c r="AN55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<sst xmlns="http://schemas.openxmlformats.org/spreadsheetml/2006/main" count="8309" uniqueCount="1035">
  <si>
    <t>Export Komplet</t>
  </si>
  <si>
    <t/>
  </si>
  <si>
    <t>2.0</t>
  </si>
  <si>
    <t>ZAMOK</t>
  </si>
  <si>
    <t>False</t>
  </si>
  <si>
    <t>{4e4ba918-d103-452c-9068-8203e2555ece}</t>
  </si>
  <si>
    <t>0,01</t>
  </si>
  <si>
    <t>21</t>
  </si>
  <si>
    <t>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</si>
  <si>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</si>
  <si>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</si>
  <si>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</si>
  <si>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</si>
  <si>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</si>
  <si>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</si>
  <si>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20190104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</si>
  <si>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</si>
  <si>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</si>
  <si>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NOVÝ HRADEC KRÁLOVÉ - OPRAVA STŘECH NA OBJEKTECH Č. P. 144, 145, 146 A VÝMĚNA VENKOVNÍ BETONOVÉ DLAŽBY NA DVOŘE</t>
  </si>
  <si>
    <t>KSO:</t>
  </si>
  <si>
    <t>CC-CZ:</t>
  </si>
  <si>
    <t>Místo:</t>
  </si>
  <si>
    <t xml:space="preserve"> </t>
  </si>
  <si>
    <t>Datum:</t>
  </si>
  <si>
    <t>4. 1. 2019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</si>
  <si>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</si>
  <si>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</si>
  <si>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</si>
  <si>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</si>
  <si>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</si>
  <si>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</si>
  <si>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</si>
  <si>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</si>
  <si>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</si>
  <si>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</si>
  <si>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</si>
  <si>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</si>
  <si>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</si>
  <si>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</si>
  <si>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</si>
  <si>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</si>
  <si>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</si>
  <si>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</si>
  <si>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</si>
  <si>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</si>
  <si>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</si>
  <si>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</si>
  <si>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</si>
  <si>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</si>
  <si>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</si>
  <si>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</si>
  <si>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</si>
  <si>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</si>
  <si>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</si>
  <si>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</si>
  <si>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</si>
  <si>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</si>
  <si>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</si>
  <si>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</si>
  <si>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</si>
  <si>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</si>
  <si>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</si>
  <si>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</si>
  <si>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</si>
  <si>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</si>
  <si>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</si>
  <si>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</si>
  <si>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</si>
  <si>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</si>
  <si>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</si>
  <si>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</si>
  <si>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</si>
  <si>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</si>
  <si>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</si>
  <si>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 střechy objektu č.p.144</t>
  </si>
  <si>
    <t>STA</t>
  </si>
  <si>
    <t>{a08c09e0-fb9b-4409-a24a-a4bb033fe6da}</t>
  </si>
  <si>
    <t>2</t>
  </si>
  <si>
    <t>SO 02</t>
  </si>
  <si>
    <t>Oprava střechy objektu č.p.145</t>
  </si>
  <si>
    <t>{d4b34a2a-4700-461a-bc3f-cdacb204d5b8}</t>
  </si>
  <si>
    <t>SO 03</t>
  </si>
  <si>
    <t>Oprava střechy objektu č.p.146</t>
  </si>
  <si>
    <t>{38eb6eb7-9199-4d5e-97bd-6fbfd8c603dd}</t>
  </si>
  <si>
    <t>SO 04</t>
  </si>
  <si>
    <t>Hromosvody</t>
  </si>
  <si>
    <t>{2ed3589d-b257-40a9-8c7b-21121f50a542}</t>
  </si>
  <si>
    <t>SO 05</t>
  </si>
  <si>
    <t>Výměna venkovní dlažby ve dvoře</t>
  </si>
  <si>
    <t>{ca66427f-eb5f-4b78-9d51-4a7b623c22ae}</t>
  </si>
  <si>
    <t>KRYCÍ LIST SOUPISU PRACÍ</t>
  </si>
  <si>
    <t>Objekt:</t>
  </si>
  <si>
    <t>SO 01 - Oprava střechy objektu č.p.144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</si>
  <si>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</si>
  <si>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</si>
  <si>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</si>
  <si>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</si>
  <si>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</si>
  <si>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</si>
  <si>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</si>
  <si>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</si>
  <si>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</si>
  <si>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</si>
  <si>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</si>
  <si>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</si>
  <si>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</si>
  <si>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</si>
  <si>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</si>
  <si>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</si>
  <si>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</si>
  <si>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</si>
  <si>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</si>
  <si>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</si>
  <si>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</si>
  <si>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</si>
  <si>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</si>
  <si>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</si>
  <si>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</si>
  <si>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</si>
  <si>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</si>
  <si>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</si>
  <si>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</si>
  <si>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</si>
  <si>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</si>
  <si>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</si>
  <si>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</si>
  <si>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</si>
  <si>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</si>
  <si>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</si>
  <si>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</si>
  <si>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</si>
  <si>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</si>
  <si>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</si>
  <si>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622001</t>
  </si>
  <si>
    <t>Oprava omítky stáv. komínové hlavy výšky 2500mm vč.nové betonové desky</t>
  </si>
  <si>
    <t>ks</t>
  </si>
  <si>
    <t>4</t>
  </si>
  <si>
    <t>622325312</t>
  </si>
  <si>
    <t>Oprava vnější vápenocementové štukové omítky složitosti 2 v rozsahu do 30%</t>
  </si>
  <si>
    <t>m2</t>
  </si>
  <si>
    <t>CS ÚRS 2018 01</t>
  </si>
  <si>
    <t>VV</t>
  </si>
  <si>
    <t>82,5*0,5</t>
  </si>
  <si>
    <t>Součet</t>
  </si>
  <si>
    <t>9</t>
  </si>
  <si>
    <t>Ostatní konstrukce a práce, bourání</t>
  </si>
  <si>
    <t>3</t>
  </si>
  <si>
    <t>941111121</t>
  </si>
  <si>
    <t>Montáž lešení řadového trubkového lehkého s podlahami zatížení do 200 kg/m2 š do 1,2 m v do 10 m</t>
  </si>
  <si>
    <t>(24,65+24,65+17,02*2+1,2*8)*9,7</t>
  </si>
  <si>
    <t>941111221</t>
  </si>
  <si>
    <t>Příplatek k lešení řadovému trubkovému lehkému s podlahami š 1,2 m v 10 m za první a ZKD den použití</t>
  </si>
  <si>
    <t>8</t>
  </si>
  <si>
    <t>901,518*30</t>
  </si>
  <si>
    <t>5</t>
  </si>
  <si>
    <t>941111821</t>
  </si>
  <si>
    <t>Demontáž lešení řadového trubkového lehkého s podlahami zatížení do 200 kg/m2 š do 1,2 m v do 10 m</t>
  </si>
  <si>
    <t>10</t>
  </si>
  <si>
    <t>949101111</t>
  </si>
  <si>
    <t>Lešení pomocné pro objekty pozemních staveb s lešeňovou podlahou v do 1,9 m zatížení do 150 kg/m2</t>
  </si>
  <si>
    <t>12</t>
  </si>
  <si>
    <t>"pro bourání komínů nad střechou" (2,15*2+1,5*2+0,5*8)*1,2</t>
  </si>
  <si>
    <t>7</t>
  </si>
  <si>
    <t>953732115</t>
  </si>
  <si>
    <t>Ventilace ve světlících provedená z plastových trub DN do 160 mm</t>
  </si>
  <si>
    <t>m</t>
  </si>
  <si>
    <t>14</t>
  </si>
  <si>
    <t>2,5*5</t>
  </si>
  <si>
    <t>962032631</t>
  </si>
  <si>
    <t>Bourání zdiva komínového nad střechou z cihel na MV nebo MVC</t>
  </si>
  <si>
    <t>m3</t>
  </si>
  <si>
    <t>16</t>
  </si>
  <si>
    <t>1,65*0,45*2,5+0,75*0,45*2,5</t>
  </si>
  <si>
    <t>978019341</t>
  </si>
  <si>
    <t>Otlučení (osekání) vnější vápenné nebo vápenocementové omítky stupně členitosti 3 až 5 do 30%</t>
  </si>
  <si>
    <t>18</t>
  </si>
  <si>
    <t>82,0*0,5</t>
  </si>
  <si>
    <t>997</t>
  </si>
  <si>
    <t>Přesun sutě</t>
  </si>
  <si>
    <t>997013113</t>
  </si>
  <si>
    <t>Vnitrostaveništní doprava suti a vybouraných hmot pro budovy v do 12 m s použitím mechanizace</t>
  </si>
  <si>
    <t>t</t>
  </si>
  <si>
    <t>20</t>
  </si>
  <si>
    <t>11</t>
  </si>
  <si>
    <t>997013501</t>
  </si>
  <si>
    <t>Odvoz suti a vybouraných hmot na skládku nebo meziskládku do 1 km se složením</t>
  </si>
  <si>
    <t>22</t>
  </si>
  <si>
    <t>997013509</t>
  </si>
  <si>
    <t>Příplatek k odvozu suti a vybouraných hmot na skládku ZKD 1 km přes 1 km</t>
  </si>
  <si>
    <t>24</t>
  </si>
  <si>
    <t>17,558*9</t>
  </si>
  <si>
    <t>13</t>
  </si>
  <si>
    <t>997013821</t>
  </si>
  <si>
    <t>Poplatek za uložení na skládce (skládkovné) stavebního odpadu s obsahem azbestu kód odpadu 170 605</t>
  </si>
  <si>
    <t>26</t>
  </si>
  <si>
    <t>998</t>
  </si>
  <si>
    <t>Přesun hmot</t>
  </si>
  <si>
    <t>998011002</t>
  </si>
  <si>
    <t>Přesun hmot pro budovy zděné v do 12 m</t>
  </si>
  <si>
    <t>28</t>
  </si>
  <si>
    <t>PSV</t>
  </si>
  <si>
    <t>Práce a dodávky PSV</t>
  </si>
  <si>
    <t>712</t>
  </si>
  <si>
    <t>Povlakové krytiny</t>
  </si>
  <si>
    <t>712311101</t>
  </si>
  <si>
    <t>Provedení povlakové krytiny střech do 10° za studena lakem penetračním nebo asfaltovým</t>
  </si>
  <si>
    <t>30</t>
  </si>
  <si>
    <t>M</t>
  </si>
  <si>
    <t>11163150</t>
  </si>
  <si>
    <t>lak asfaltový penetrační</t>
  </si>
  <si>
    <t>32</t>
  </si>
  <si>
    <t>7*0,0003 "Přepočtené koeficientem množství</t>
  </si>
  <si>
    <t>17</t>
  </si>
  <si>
    <t>712341559</t>
  </si>
  <si>
    <t>Provedení povlakové krytiny střech do 10° pásy NAIP přitavením v plné ploše</t>
  </si>
  <si>
    <t>34</t>
  </si>
  <si>
    <t>62833158</t>
  </si>
  <si>
    <t>pás asfaltový s minerálním posypem tl 4mm s vložkou ze skelné tkaniny 200g/m2</t>
  </si>
  <si>
    <t>36</t>
  </si>
  <si>
    <t>7*1,15 "Přepočtené koeficientem množství</t>
  </si>
  <si>
    <t>19</t>
  </si>
  <si>
    <t>712400831</t>
  </si>
  <si>
    <t>Odstranění povlakové krytiny střech do 30° jednovrstvé</t>
  </si>
  <si>
    <t>38</t>
  </si>
  <si>
    <t>998712202</t>
  </si>
  <si>
    <t>Přesun hmot procentní pro krytiny povlakové v objektech v do 12 m</t>
  </si>
  <si>
    <t>%</t>
  </si>
  <si>
    <t>40</t>
  </si>
  <si>
    <t>762</t>
  </si>
  <si>
    <t>Konstrukce tesařské</t>
  </si>
  <si>
    <t>762083122</t>
  </si>
  <si>
    <t>Impregnace řeziva proti dřevokaznému hmyzu, houbám a plísním máčením třída ohrožení 3 a 4</t>
  </si>
  <si>
    <t>42</t>
  </si>
  <si>
    <t>"doplnění bednění u vybouraných komínů" 0,8</t>
  </si>
  <si>
    <t>"při demontáži stáv. krytiny " 395,0*0,2*0,025+50,0*0,025</t>
  </si>
  <si>
    <t>762191911</t>
  </si>
  <si>
    <t>Zabednění otvoru ve stěně prkny tl do 32 mm plochy jednotlivě do 1 m2</t>
  </si>
  <si>
    <t>44</t>
  </si>
  <si>
    <t>1,65*0,45+0,75*0,45</t>
  </si>
  <si>
    <t>23</t>
  </si>
  <si>
    <t>762341210</t>
  </si>
  <si>
    <t>Montáž bednění střech rovných a šikmých sklonu do 60° z hrubých prken na sraz</t>
  </si>
  <si>
    <t>46</t>
  </si>
  <si>
    <t>395,0*0,2+50,0</t>
  </si>
  <si>
    <t>60511145</t>
  </si>
  <si>
    <t>řezivo stavební prkna omítaná netříděná tl 25 mm dl 3 a 5 m</t>
  </si>
  <si>
    <t>48</t>
  </si>
  <si>
    <t>25</t>
  </si>
  <si>
    <t>762341811</t>
  </si>
  <si>
    <t>Demontáž bednění střech z prken</t>
  </si>
  <si>
    <t>50</t>
  </si>
  <si>
    <t>762395000</t>
  </si>
  <si>
    <t>Spojovací prostředky pro montáž krovu, bednění, laťování, světlíky, klíny</t>
  </si>
  <si>
    <t>52</t>
  </si>
  <si>
    <t>3,548</t>
  </si>
  <si>
    <t>27</t>
  </si>
  <si>
    <t>998762202</t>
  </si>
  <si>
    <t>Přesun hmot procentní pro kce tesařské v objektech v do 12 m</t>
  </si>
  <si>
    <t>54</t>
  </si>
  <si>
    <t>764</t>
  </si>
  <si>
    <t>Konstrukce klempířské</t>
  </si>
  <si>
    <t>764002812</t>
  </si>
  <si>
    <t>Demontáž okapového plechu do suti v krytině skládané</t>
  </si>
  <si>
    <t>56</t>
  </si>
  <si>
    <t>77,0</t>
  </si>
  <si>
    <t>29</t>
  </si>
  <si>
    <t>764002841</t>
  </si>
  <si>
    <t>Demontáž oplechování horních ploch zdí a nadezdívek do suti</t>
  </si>
  <si>
    <t>58</t>
  </si>
  <si>
    <t>2,05+4,1</t>
  </si>
  <si>
    <t>764002881</t>
  </si>
  <si>
    <t>Demontáž lemování střešních prostupů do suti</t>
  </si>
  <si>
    <t>60</t>
  </si>
  <si>
    <t>0,6*4*0,5*11+(1,65+0,45)*2*0,5*2+(0,75+0,45)*2*0,5</t>
  </si>
  <si>
    <t>31</t>
  </si>
  <si>
    <t>764003801</t>
  </si>
  <si>
    <t>Demontáž lemování trub, konzol, držáků, ventilačních nástavců a jiných kusových prvků do suti</t>
  </si>
  <si>
    <t>kus</t>
  </si>
  <si>
    <t>62</t>
  </si>
  <si>
    <t>764004821</t>
  </si>
  <si>
    <t>Demontáž nástřešního žlabu do suti</t>
  </si>
  <si>
    <t>64</t>
  </si>
  <si>
    <t>33</t>
  </si>
  <si>
    <t>764004861</t>
  </si>
  <si>
    <t>Demontáž svodu do suti</t>
  </si>
  <si>
    <t>66</t>
  </si>
  <si>
    <t>764221417</t>
  </si>
  <si>
    <t>Oplechování nevětraného hřebene z Al plechu z hřebenáčů</t>
  </si>
  <si>
    <t>68</t>
  </si>
  <si>
    <t>"schema 05/K"  18,0</t>
  </si>
  <si>
    <t>35</t>
  </si>
  <si>
    <t>764221447</t>
  </si>
  <si>
    <t>Oplechování nevětraného nároží z Al plechu z hřebenáčů</t>
  </si>
  <si>
    <t>70</t>
  </si>
  <si>
    <t>"schema 04/K"  60,0</t>
  </si>
  <si>
    <t>764221472</t>
  </si>
  <si>
    <t>Oplechování úžlabí z Al plechu rš 750mm</t>
  </si>
  <si>
    <t>72</t>
  </si>
  <si>
    <t>"schema 03/K" 5,5</t>
  </si>
  <si>
    <t>37</t>
  </si>
  <si>
    <t>764222437</t>
  </si>
  <si>
    <t>Oplechování rovné okapové hrany z Al plechu rš 670 mm</t>
  </si>
  <si>
    <t>74</t>
  </si>
  <si>
    <t>"schema 02/K" 83,65</t>
  </si>
  <si>
    <t>764224407</t>
  </si>
  <si>
    <t>Oplechování horních ploch a nadezdívek (atik) bez rohů z Al plechu mechanicky kotvené rš 600mm</t>
  </si>
  <si>
    <t>76</t>
  </si>
  <si>
    <t>"schema 08/K"  6,2</t>
  </si>
  <si>
    <t>39</t>
  </si>
  <si>
    <t>764321416</t>
  </si>
  <si>
    <t>Lemování rovných zdí střech s krytinou skládanou z Al plechu rš 500 mm</t>
  </si>
  <si>
    <t>78</t>
  </si>
  <si>
    <t>"schema 08/K" 12,5</t>
  </si>
  <si>
    <t>764523406</t>
  </si>
  <si>
    <t>Žlaby nadokapní (nástřešní ) oblého tvaru včetně háků, čel a hrdel z Al plechu rš 500 mm</t>
  </si>
  <si>
    <t>80</t>
  </si>
  <si>
    <t>"schema 06/K"  82,0</t>
  </si>
  <si>
    <t>41</t>
  </si>
  <si>
    <t>764528422</t>
  </si>
  <si>
    <t>Svody kruhové včetně objímek, kolen, odskoků z Al plechu průměru 100 mm</t>
  </si>
  <si>
    <t>82</t>
  </si>
  <si>
    <t>"schema 07/K" 37,0</t>
  </si>
  <si>
    <t>998764202</t>
  </si>
  <si>
    <t>Přesun hmot procentní pro konstrukce klempířské v objektech v do 12 m</t>
  </si>
  <si>
    <t>84</t>
  </si>
  <si>
    <t>765</t>
  </si>
  <si>
    <t>Krytina skládaná</t>
  </si>
  <si>
    <t>43</t>
  </si>
  <si>
    <t>765001</t>
  </si>
  <si>
    <t>D+M střešní krytina falcovaná z prefa šablon hliník vč. sněhových zachytávačů a bitumenové hydroizolace</t>
  </si>
  <si>
    <t>86</t>
  </si>
  <si>
    <t>395</t>
  </si>
  <si>
    <t>765002</t>
  </si>
  <si>
    <t>D+M systémová odvětrávacíhlavice DN 125-150mm</t>
  </si>
  <si>
    <t>88</t>
  </si>
  <si>
    <t>"schema 01-02/S"  11</t>
  </si>
  <si>
    <t>45</t>
  </si>
  <si>
    <t>765131801</t>
  </si>
  <si>
    <t>Demontáž vláknocementové skládané krytiny sklonu do 30° do suti</t>
  </si>
  <si>
    <t>90</t>
  </si>
  <si>
    <t>765131821</t>
  </si>
  <si>
    <t>Demontáž hřebene nebo nároží z hřebenáčů vláknocementové skládané krytiny sklonu do 30° do suti</t>
  </si>
  <si>
    <t>92</t>
  </si>
  <si>
    <t>5,2+12,8</t>
  </si>
  <si>
    <t>47</t>
  </si>
  <si>
    <t>765131891</t>
  </si>
  <si>
    <t>Příplatek za sklon přes 30° k cenám demontáže vlnité vláknocementové krytiny</t>
  </si>
  <si>
    <t>94</t>
  </si>
  <si>
    <t>765131893</t>
  </si>
  <si>
    <t>Příplatek za sklon přes 30° k cenám demontáže hřebene nebo nároží vlnité vláknocementové krytiny</t>
  </si>
  <si>
    <t>96</t>
  </si>
  <si>
    <t>49</t>
  </si>
  <si>
    <t>998765202</t>
  </si>
  <si>
    <t>Přesun hmot procentní pro krytiny skládané v objektech v do 12 m</t>
  </si>
  <si>
    <t>98</t>
  </si>
  <si>
    <t>766</t>
  </si>
  <si>
    <t>Konstrukce truhlářské</t>
  </si>
  <si>
    <t>766001</t>
  </si>
  <si>
    <t>D+M střešní světlík dřevěný vyklápěcí zasklení dvojsklem 600/600mm vč. kování</t>
  </si>
  <si>
    <t>100</t>
  </si>
  <si>
    <t>"schema 01"  9</t>
  </si>
  <si>
    <t>51</t>
  </si>
  <si>
    <t>998766202</t>
  </si>
  <si>
    <t>Přesun hmot procentní pro konstrukce truhlářské v objektech v do 12 m</t>
  </si>
  <si>
    <t>102</t>
  </si>
  <si>
    <t>767</t>
  </si>
  <si>
    <t>Konstrukce zámečnické</t>
  </si>
  <si>
    <t>767001</t>
  </si>
  <si>
    <t>Demontáž anténního stožáru kotveného na komín</t>
  </si>
  <si>
    <t>104</t>
  </si>
  <si>
    <t>53</t>
  </si>
  <si>
    <t>767002</t>
  </si>
  <si>
    <t>D+M anténní stožár DN 35mm délka 250cm žárově zinkovaný vč. kotvení</t>
  </si>
  <si>
    <t>106</t>
  </si>
  <si>
    <t>767003</t>
  </si>
  <si>
    <t>D+M stoupací plošina délky 1200mm vč. zábradlí výšky 1100mm žárově zinkováno</t>
  </si>
  <si>
    <t>108</t>
  </si>
  <si>
    <t>55</t>
  </si>
  <si>
    <t>767004</t>
  </si>
  <si>
    <t>Kotvící bod v místě výlezu na střechu -zajištění proti pádu</t>
  </si>
  <si>
    <t>110</t>
  </si>
  <si>
    <t>767311810</t>
  </si>
  <si>
    <t>Demontáž světlíků všech typů se zasklením</t>
  </si>
  <si>
    <t>112</t>
  </si>
  <si>
    <t>0,6*0,6*11</t>
  </si>
  <si>
    <t>57</t>
  </si>
  <si>
    <t>998767202</t>
  </si>
  <si>
    <t>Přesun hmot procentní pro zámečnické konstrukce v objektech v do 12 m</t>
  </si>
  <si>
    <t>114</t>
  </si>
  <si>
    <t>VRN</t>
  </si>
  <si>
    <t>Vedlejší rozpočtové náklady</t>
  </si>
  <si>
    <t>VRN1</t>
  </si>
  <si>
    <t>Průzkumné, geodetické a projektové práce</t>
  </si>
  <si>
    <t>013002000</t>
  </si>
  <si>
    <t>Projektové práce-dokumentace skutečného provedení</t>
  </si>
  <si>
    <t>soubor</t>
  </si>
  <si>
    <t>116</t>
  </si>
  <si>
    <t>VRN3</t>
  </si>
  <si>
    <t>Zařízení staveniště</t>
  </si>
  <si>
    <t>59</t>
  </si>
  <si>
    <t>032002000</t>
  </si>
  <si>
    <t>Vybavení staveniště-mobilní WC,sklad,kancelář,zdvihací mechanizmy</t>
  </si>
  <si>
    <t>118</t>
  </si>
  <si>
    <t>033002000</t>
  </si>
  <si>
    <t>Připojení staveniště na inženýrské sítě-voda,elektro</t>
  </si>
  <si>
    <t>120</t>
  </si>
  <si>
    <t>61</t>
  </si>
  <si>
    <t>034002000</t>
  </si>
  <si>
    <t>Zabezpečení staveniště-provizorní oplocení</t>
  </si>
  <si>
    <t>122</t>
  </si>
  <si>
    <t>039002000</t>
  </si>
  <si>
    <t>Zrušení zařízení staveniště</t>
  </si>
  <si>
    <t>124</t>
  </si>
  <si>
    <t>VRN4</t>
  </si>
  <si>
    <t>Inženýrská činnost</t>
  </si>
  <si>
    <t>63</t>
  </si>
  <si>
    <t>043002000</t>
  </si>
  <si>
    <t>Zkoušky a ostatní měření</t>
  </si>
  <si>
    <t>126</t>
  </si>
  <si>
    <t>SO 02 - Oprava střechy objektu č.p.145</t>
  </si>
  <si>
    <t>(15,54*2+15,82+1,2*4)*9,7</t>
  </si>
  <si>
    <t>501,49*30</t>
  </si>
  <si>
    <t>"pro bourání komínů nad střechou" (2,15*2+0,5*2+0,9*2)*1,2</t>
  </si>
  <si>
    <t>1,5*4</t>
  </si>
  <si>
    <t>1,65*0,45*2,5+0,45*0,45*1,2</t>
  </si>
  <si>
    <t>"římsa"  46,0*0,5</t>
  </si>
  <si>
    <t>12,542*9</t>
  </si>
  <si>
    <t>"při doplnění bednění u vybouraných komínů"  0,5</t>
  </si>
  <si>
    <t>"+při demontáži stáv. krytiny " 60,2*0,025</t>
  </si>
  <si>
    <t>1,65*0,45+0,45*0,45</t>
  </si>
  <si>
    <t>60,2*0,025*1,1</t>
  </si>
  <si>
    <t>301,0*0,2</t>
  </si>
  <si>
    <t>764002801</t>
  </si>
  <si>
    <t>Demontáž závětrné lišty do suti</t>
  </si>
  <si>
    <t>10,02+5,75+15,49+15,82</t>
  </si>
  <si>
    <t>0,45*4*0,5+(1,75+0,45)*2*0,5+0,6*4*3</t>
  </si>
  <si>
    <t>"schema 05/K" 8,0</t>
  </si>
  <si>
    <t>"schema 04/K"  22,0</t>
  </si>
  <si>
    <t>764222406</t>
  </si>
  <si>
    <t>Oplechování štítu závětrnou lištou z Al plechu rš 500 mm</t>
  </si>
  <si>
    <t>"schema 03/K"  19,5</t>
  </si>
  <si>
    <t>Oplechování rovné okapové hrany z Al plechu rš 750mm</t>
  </si>
  <si>
    <t>"schema 02/K" 47,1</t>
  </si>
  <si>
    <t>"schema 06/K"  47,1</t>
  </si>
  <si>
    <t>"schema 07/K"  20,0</t>
  </si>
  <si>
    <t>301,0</t>
  </si>
  <si>
    <t>D+M systémová odvětrávací hlavice DN 125-150mm</t>
  </si>
  <si>
    <t>"schema 01-02/S"  8</t>
  </si>
  <si>
    <t>765131841</t>
  </si>
  <si>
    <t>Příplatek k cenám demontáže skládané vláknocementové krytiny za sklon přes 30°</t>
  </si>
  <si>
    <t>765131845</t>
  </si>
  <si>
    <t>Příplatek k cenám demontáže hřebene nebo nároží skládané vláknocementové krytiny za sklon přes 30°</t>
  </si>
  <si>
    <t>D+M střešní světlík dřevěný vyklápěcí zasklení dvojsklem 600/600mm vč.kování</t>
  </si>
  <si>
    <t>"schema 01"  3</t>
  </si>
  <si>
    <t>0,6*0,6*3</t>
  </si>
  <si>
    <t>Vybavení staveniště--mobilní WC,sklad,kancelář,zdvihací mechanizmy</t>
  </si>
  <si>
    <t>SO 03 - Oprava střechy objektu č.p.146</t>
  </si>
  <si>
    <t>602002</t>
  </si>
  <si>
    <t>Sanace narušené omítky na římse v místě prostupu dešťového svodu</t>
  </si>
  <si>
    <t>Přezdění komínové hlavy vč. nové omítky a betonové krycí desky</t>
  </si>
  <si>
    <t>3,5*0,45*2,25*2</t>
  </si>
  <si>
    <t>622325313</t>
  </si>
  <si>
    <t>Oprava vnější vápenocementové štukové omítky složitosti 2 v rozsahu do 50%</t>
  </si>
  <si>
    <t>941111122</t>
  </si>
  <si>
    <t>Montáž lešení řadového trubkového lehkého s podlahami zatížení do 200 kg/m2 š do 1,2 m v do 25 m</t>
  </si>
  <si>
    <t>(25,74+0,8*2+25,74+0,8*2+0,8*2+11,2*2+1,6*2+5,6+1,2*12)*15,7</t>
  </si>
  <si>
    <t>941111822</t>
  </si>
  <si>
    <t>Demontáž lešení řadového trubkového lehkého s podlahami zatížení do 200 kg/m2 š do 1,2 m v do 25 m</t>
  </si>
  <si>
    <t>941112222</t>
  </si>
  <si>
    <t>Příplatek k lešení řadovému trubkovému lehkému bez podlah š 1,2 m v 25m za první a ZKD den použití</t>
  </si>
  <si>
    <t>1599,516*45</t>
  </si>
  <si>
    <t>"pro bourání a úpravu komínů nad střechou" 25,0*1,2</t>
  </si>
  <si>
    <t>953742112</t>
  </si>
  <si>
    <t>Prodloužení komínů nebo ventilací rourami plastovými DN do 150 mm</t>
  </si>
  <si>
    <t>0,75*0,45*2,25*2</t>
  </si>
  <si>
    <t>978019361</t>
  </si>
  <si>
    <t>Otlučení (osekání) vnější vápenné nebo vápenocementové omítky stupně členitosti 3 až 5 do 50%</t>
  </si>
  <si>
    <t>"římsa" 94,6*0,8</t>
  </si>
  <si>
    <t>997013115</t>
  </si>
  <si>
    <t>Vnitrostaveništní doprava suti a vybouraných hmot pro budovy v do 18 m s použitím mechanizace</t>
  </si>
  <si>
    <t>19,232*9</t>
  </si>
  <si>
    <t>998011003</t>
  </si>
  <si>
    <t>Přesun hmot pro budovy zděné v do 24 m</t>
  </si>
  <si>
    <t>459,0*0,5*0,025</t>
  </si>
  <si>
    <t>0,75*0,45*2</t>
  </si>
  <si>
    <t>762331922</t>
  </si>
  <si>
    <t>Vyřezání části střešní vazby průřezové plochy řeziva do 224 cm2 délky do 5 m</t>
  </si>
  <si>
    <t>762332922</t>
  </si>
  <si>
    <t>Doplnění části střešní vazby z hranolů průřezové plochy do 224 cm2 včetně materiálu</t>
  </si>
  <si>
    <t>459,0*0,5</t>
  </si>
  <si>
    <t>459*0,5*0,025*1,1</t>
  </si>
  <si>
    <t>998762203</t>
  </si>
  <si>
    <t>Přesun hmot procentní pro kce tesařské v objektech v do 24 m</t>
  </si>
  <si>
    <t>764001891</t>
  </si>
  <si>
    <t>Demontáž úžlabí do suti</t>
  </si>
  <si>
    <t>764002861</t>
  </si>
  <si>
    <t>Demontáž oplechování říms a ozdobných prvků do suti</t>
  </si>
  <si>
    <t>(0,75+0,45)*2*0,5*2+(3,5+0,45)*2*0,5*2+0,6*4*0,5*8</t>
  </si>
  <si>
    <t>764221407</t>
  </si>
  <si>
    <t>Oplechování větraného hřebene s větrací mřížkou z Al plechu rš 670 mm</t>
  </si>
  <si>
    <t>"schema 05/K"  20,9</t>
  </si>
  <si>
    <t>"schema 04/K"  54,0</t>
  </si>
  <si>
    <t>"schema 03/K"  18,0</t>
  </si>
  <si>
    <t>"schema 02/K" 88,4</t>
  </si>
  <si>
    <t>764228411</t>
  </si>
  <si>
    <t>Oplechování římsy rovné mechanicky kotvené z Al plechu rš přes 670 mm</t>
  </si>
  <si>
    <t>CS ÚRS 2018 02</t>
  </si>
  <si>
    <t>-1776223320</t>
  </si>
  <si>
    <t>"schema 08/K" 93,0*1,2</t>
  </si>
  <si>
    <t>"schema 06/K"  86,0</t>
  </si>
  <si>
    <t>"schema 07/K"  99,0</t>
  </si>
  <si>
    <t>998764203</t>
  </si>
  <si>
    <t>Přesun hmot procentní pro konstrukce klempířské v objektech v do 24 m</t>
  </si>
  <si>
    <t>459,0</t>
  </si>
  <si>
    <t>765003</t>
  </si>
  <si>
    <t>D+M systémová prostupová tvarovka</t>
  </si>
  <si>
    <t>"schema 03/S" 7</t>
  </si>
  <si>
    <t>54,0+20,9</t>
  </si>
  <si>
    <t>998765203</t>
  </si>
  <si>
    <t>Přesun hmot procentní pro krytiny skládané v objektech v do 24 m</t>
  </si>
  <si>
    <t>D+M střešní světlík a střešní výlez pro nevytápěné půdy dřevěný dvojsklo 600/600mm</t>
  </si>
  <si>
    <t>"schema 01,02"  7</t>
  </si>
  <si>
    <t>998766203</t>
  </si>
  <si>
    <t>Přesun hmot procentní pro konstrukce truhlářské v objektech v do 24 m</t>
  </si>
  <si>
    <t>Demontáž anténního stožáru</t>
  </si>
  <si>
    <t>Demontáž a opětovná montáž anténního stožáru</t>
  </si>
  <si>
    <t>D+M anténní stožár DN 48mm délka 300cm žárově zinkováno</t>
  </si>
  <si>
    <t>"schema N11"  1</t>
  </si>
  <si>
    <t>D+M stoupací plošina délky 3500mm vč.zábradlí výšky 1100mm vč. kotvení do střešního pláště žárově zinkováno</t>
  </si>
  <si>
    <t>767005</t>
  </si>
  <si>
    <t>"schema N13" 2</t>
  </si>
  <si>
    <t>0,6*0,6*8</t>
  </si>
  <si>
    <t>767851803</t>
  </si>
  <si>
    <t>Demontáž komínových lávek - celé komínové lávky</t>
  </si>
  <si>
    <t>998767203</t>
  </si>
  <si>
    <t>Přesun hmot procentní pro zámečnické konstrukce v objektech v do 24 m</t>
  </si>
  <si>
    <t>SO 04 - Hromosvody</t>
  </si>
  <si>
    <t>D1 - OPRAVA - HROMOSVODY</t>
  </si>
  <si>
    <t>D2 - Ostatní</t>
  </si>
  <si>
    <t>D1</t>
  </si>
  <si>
    <t>OPRAVA - HROMOSVODY</t>
  </si>
  <si>
    <t>Pol1</t>
  </si>
  <si>
    <t>Drát o 8 AlMgSi - průměr 8 mm, měkký 0,135kg/m (245m+20%m)</t>
  </si>
  <si>
    <t>kg</t>
  </si>
  <si>
    <t>2041165264</t>
  </si>
  <si>
    <t>Pol2</t>
  </si>
  <si>
    <t>Podpěra vedení na hřebenovou střechu - hliníkové plechové šablony</t>
  </si>
  <si>
    <t>-1653285008</t>
  </si>
  <si>
    <t>Pol4</t>
  </si>
  <si>
    <t>Podpěra svislých vedení do zdiva</t>
  </si>
  <si>
    <t>-1725294589</t>
  </si>
  <si>
    <t>Pol6</t>
  </si>
  <si>
    <t>Jímač AlMgSi 1,5m, O16/10mm zúžený, s připojovací svorkou</t>
  </si>
  <si>
    <t>1099025894</t>
  </si>
  <si>
    <t>Pol8</t>
  </si>
  <si>
    <t>Zkušební svorka</t>
  </si>
  <si>
    <t>2003919890</t>
  </si>
  <si>
    <t>Pol9</t>
  </si>
  <si>
    <t>Svorka universální</t>
  </si>
  <si>
    <t>2121158386</t>
  </si>
  <si>
    <t>Pol10</t>
  </si>
  <si>
    <t>Svorka okapová</t>
  </si>
  <si>
    <t>-1235090411</t>
  </si>
  <si>
    <t>Pol11</t>
  </si>
  <si>
    <t>Ochranná stříška pro JT dolní</t>
  </si>
  <si>
    <t>1321176094</t>
  </si>
  <si>
    <t>Pol13</t>
  </si>
  <si>
    <t>Ochranný úhelník svodu zinkovaný, OU 1,8m</t>
  </si>
  <si>
    <t>-1013444578</t>
  </si>
  <si>
    <t>Pol14</t>
  </si>
  <si>
    <t>Držák ochranného úhelníku do zdi, DOU</t>
  </si>
  <si>
    <t>-628050820</t>
  </si>
  <si>
    <t>Pol15</t>
  </si>
  <si>
    <t>Drobný montážní a označovací materiál včetně příchytek, atd… (3ks střech x 1 set)</t>
  </si>
  <si>
    <t>set</t>
  </si>
  <si>
    <t>712415389</t>
  </si>
  <si>
    <t>Pol16</t>
  </si>
  <si>
    <t>DEMONTÁŽE - Demontážní práce bez rozlišení (10ks svodů x 1,0NH) + (3ks střech x 9,0NH)</t>
  </si>
  <si>
    <t>NH</t>
  </si>
  <si>
    <t>Pol17</t>
  </si>
  <si>
    <t>MONTÁŽE - Montážní práce bez rozlišení (10ks svodů x 1,5NH) + (3ks střech x 12,0NH)</t>
  </si>
  <si>
    <t>Pol18</t>
  </si>
  <si>
    <t>MONTÁŽE - práce montážní plošiny pro výšku nad 5,0m s odbornou obsluhou (10ksx2,4NH)</t>
  </si>
  <si>
    <t>mth</t>
  </si>
  <si>
    <t>Pol19</t>
  </si>
  <si>
    <t>Inženýrská činnost hlavního zhotovitele a koordinace při provádění (12NH-GD = NH+20%)</t>
  </si>
  <si>
    <t>NH-GD</t>
  </si>
  <si>
    <t>Pol20</t>
  </si>
  <si>
    <t>Autorský občasný dozor GP a technická koordinace při provádění (15NH-PD = NH+30%)</t>
  </si>
  <si>
    <t>NH-PD</t>
  </si>
  <si>
    <t>Pol21</t>
  </si>
  <si>
    <t>Cestovné k občasnému AD pro GP a technické koordinace při provádění (1x 30km)</t>
  </si>
  <si>
    <t>km</t>
  </si>
  <si>
    <t>Pol22</t>
  </si>
  <si>
    <t>Výchozí revize elektrického zařízení (12NH-RT = NH+25%)</t>
  </si>
  <si>
    <t>NH-RT</t>
  </si>
  <si>
    <t>Pol23</t>
  </si>
  <si>
    <t>Spolupráce zhotovitele s RT při výchozí revizi elektrického zařízení</t>
  </si>
  <si>
    <t>Pol24</t>
  </si>
  <si>
    <t>Manipulace, doprava a uložení odpadů dle vyhlášky o odpadech</t>
  </si>
  <si>
    <t>D2</t>
  </si>
  <si>
    <t>Ostatní</t>
  </si>
  <si>
    <t>pol30</t>
  </si>
  <si>
    <t>PPP z montáží (...% z ceny)</t>
  </si>
  <si>
    <t>kpl</t>
  </si>
  <si>
    <t>pol31</t>
  </si>
  <si>
    <t>Zhotovení dokumentace SKP (...% z ceny)</t>
  </si>
  <si>
    <t>pol32</t>
  </si>
  <si>
    <t>Nepředvídané práce, riziko (...% z ceny)</t>
  </si>
  <si>
    <t>zemina2</t>
  </si>
  <si>
    <t>výkopy dvorky a drenáž</t>
  </si>
  <si>
    <t>37,578</t>
  </si>
  <si>
    <t>zemina3</t>
  </si>
  <si>
    <t>zemina zasypávaná</t>
  </si>
  <si>
    <t>32,856</t>
  </si>
  <si>
    <t>SO 05 - Výměna venkovní dlažby ve dvoře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</si>
  <si>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</si>
  <si>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</si>
  <si>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</si>
  <si>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</si>
  <si>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711 - Izolace proti vodě, vlhkosti a plynům</t>
  </si>
  <si>
    <t xml:space="preserve">    772 - Podlahy z kamene</t>
  </si>
  <si>
    <t xml:space="preserve">    783 - Dokončovací práce - nátěry</t>
  </si>
  <si>
    <t>M - Práce a dodávky M</t>
  </si>
  <si>
    <t xml:space="preserve">    21-M - Elektromontáže</t>
  </si>
  <si>
    <t xml:space="preserve">    VRN7 - Provozní vlivy</t>
  </si>
  <si>
    <t>Zemní práce</t>
  </si>
  <si>
    <t>113106121</t>
  </si>
  <si>
    <t>Rozebrání dlažeb z betonových nebo kamenných dlaždic komunikací pro pěší ručně</t>
  </si>
  <si>
    <t>2059902538</t>
  </si>
  <si>
    <t>439,5*0,25 "25% plochy zámkové dlažby"</t>
  </si>
  <si>
    <t>113106132</t>
  </si>
  <si>
    <t>Rozebrání dlažeb z betonových nebo kamenných dlaždic komunikací pro pěší strojně pl do 50 m2</t>
  </si>
  <si>
    <t>1141804407</t>
  </si>
  <si>
    <t>439,5*0,75 "75% plochy zámkové dlažby"</t>
  </si>
  <si>
    <t>113107112</t>
  </si>
  <si>
    <t>Odstranění podkladu z kameniva těženého tl 200 mm ručně</t>
  </si>
  <si>
    <t>-175198002</t>
  </si>
  <si>
    <t>1,3*2,6 "kačírek plocha 1"</t>
  </si>
  <si>
    <t>1,3*2,55+1,45*0,95 "kačírek plocha 2"</t>
  </si>
  <si>
    <t>1,3*1,31 "kačírek plocha 3"</t>
  </si>
  <si>
    <t>113107123</t>
  </si>
  <si>
    <t>Odstranění podkladu z kameniva drceného tl 300 mm ručně</t>
  </si>
  <si>
    <t>1515373155</t>
  </si>
  <si>
    <t>439,5*0,25 "snížení podkladu - 25% plochy původní zámkové dlažby"</t>
  </si>
  <si>
    <t>113107223</t>
  </si>
  <si>
    <t>Odstranění podkladu z kameniva drceného tl 300 mm strojně pl přes 200 m2</t>
  </si>
  <si>
    <t>-1847588758</t>
  </si>
  <si>
    <t>439,5*0,75 "snížení podkladu - 75% plochy původní zámkové dlažby"</t>
  </si>
  <si>
    <t>113202111</t>
  </si>
  <si>
    <t>Vytrhání obrub krajníků obrubníků stojatých</t>
  </si>
  <si>
    <t>-1179615803</t>
  </si>
  <si>
    <t>3 "popelnice"</t>
  </si>
  <si>
    <t>3 "roh objektu - keř"</t>
  </si>
  <si>
    <t>5,5+4 "vstup do objektu"</t>
  </si>
  <si>
    <t>16+12,5 "podélná strana plochy"</t>
  </si>
  <si>
    <t>3+3 "kout schodiště jídelna"</t>
  </si>
  <si>
    <t>132212102</t>
  </si>
  <si>
    <t>Hloubení rýh š do 600 mm ručním nebo pneum nářadím v nesoudržných horninách tř. 3</t>
  </si>
  <si>
    <t>-1112028392</t>
  </si>
  <si>
    <t>2*8,8*0,6*1,3 "pracovní rýha pro demontáž a montáž angl. dvorků"</t>
  </si>
  <si>
    <t>(32-6,25-6,25)*0,3*1 "rýha pro drenážní trubku"</t>
  </si>
  <si>
    <t>12*1*0,6 "výkop u štítu objektu pro drenáž a nopovou folii"</t>
  </si>
  <si>
    <t>72*0,3*0,5 "výkop pro kabel VO"</t>
  </si>
  <si>
    <t>162701105</t>
  </si>
  <si>
    <t>Vodorovné přemístění do 10000 m výkopku/sypaniny z horniny tř. 1 až 4</t>
  </si>
  <si>
    <t>1073726126</t>
  </si>
  <si>
    <t>zemina2-zemina3</t>
  </si>
  <si>
    <t>171201201</t>
  </si>
  <si>
    <t>Uložení sypaniny na skládky</t>
  </si>
  <si>
    <t>-372727867</t>
  </si>
  <si>
    <t>174101101</t>
  </si>
  <si>
    <t>Zásyp jam, šachet rýh nebo kolem objektů sypaninou se zhutněním</t>
  </si>
  <si>
    <t>-1203889777</t>
  </si>
  <si>
    <t>2*8,8*0,6*1,1 "pracovní rýha pro demontáž a montáž angl. dvorků"</t>
  </si>
  <si>
    <t>(32-6,25-6,25)*0,3*0,8 "rýha pro drenážní trubku"</t>
  </si>
  <si>
    <t>12*0,8*0,6 "výkop u štítu objektu pro drenáž a nopovou folii"</t>
  </si>
  <si>
    <t>181951102</t>
  </si>
  <si>
    <t>Úprava pláně v hornině tř. 1 až 4 se zhutněním</t>
  </si>
  <si>
    <t>930160498</t>
  </si>
  <si>
    <t>P</t>
  </si>
  <si>
    <t>Poznámka k položce:_x000D_
Edef,2=30MPa</t>
  </si>
  <si>
    <t>439,5 "plocha dvoru"</t>
  </si>
  <si>
    <t>2*9,14 "dno anglického dvorku"</t>
  </si>
  <si>
    <t>Zakládání</t>
  </si>
  <si>
    <t>212752213</t>
  </si>
  <si>
    <t>Trativod z drenážních trubek plastových flexibilních D do 160 mm včetně lože otevřený výkop</t>
  </si>
  <si>
    <t>1820276504</t>
  </si>
  <si>
    <t>Poznámka k položce:_x000D_
Trativody z drenážních trubek se zřízením štěrkopískového lože pod trubky a s jejich obsypem v průměrném celkovém množství do 0,15 m3/m v otevřeném výkopu z trubek plastových flexibilních D přes 100 do 160 mm</t>
  </si>
  <si>
    <t>32+20 "drenážní trubka při patě objektu"</t>
  </si>
  <si>
    <t>271572211</t>
  </si>
  <si>
    <t>Podsyp pod základové konstrukce se zhutněním z netříděného štěrkopísku</t>
  </si>
  <si>
    <t>-344279684</t>
  </si>
  <si>
    <t>2*9,14*0,1 "dno anglického dvorku"</t>
  </si>
  <si>
    <t>273323511</t>
  </si>
  <si>
    <t>Základové desky ze ŽB pro konstrukce bílých van tř. C 25/30</t>
  </si>
  <si>
    <t>-1403317309</t>
  </si>
  <si>
    <t>Poznámka k položce:_x000D_
včetně těsnění pracovních spár</t>
  </si>
  <si>
    <t>2*9,14*0,1 "dno anglických dvorků"</t>
  </si>
  <si>
    <t>273361821</t>
  </si>
  <si>
    <t>Výztuž základových desek betonářskou ocelí 10 505 (R)</t>
  </si>
  <si>
    <t>3542960</t>
  </si>
  <si>
    <t>2*9,14*8,88*0,001*1,1 "dno anglických dvorků - 2x Kari 6/100/100"</t>
  </si>
  <si>
    <t>275311611</t>
  </si>
  <si>
    <t>Základové patky prokládané kamenem z betonu tř. C 16/20</t>
  </si>
  <si>
    <t>-341216573</t>
  </si>
  <si>
    <t>1*1*0,4 "základ pro sochu"</t>
  </si>
  <si>
    <t>275351121</t>
  </si>
  <si>
    <t>Zřízení bednění základových patek</t>
  </si>
  <si>
    <t>150661942</t>
  </si>
  <si>
    <t>4*0,4 "bednení paky sochy"</t>
  </si>
  <si>
    <t>275351122</t>
  </si>
  <si>
    <t>Odstranění bednění základových patek</t>
  </si>
  <si>
    <t>2078735733</t>
  </si>
  <si>
    <t>279323111</t>
  </si>
  <si>
    <t>Základová zeď ze ŽB pro konstrukce bílých van tř. C 25/30</t>
  </si>
  <si>
    <t>-1913023878</t>
  </si>
  <si>
    <t>2*8,8*0,3*1,2 "stěny anglických dvorků"</t>
  </si>
  <si>
    <t>279351121</t>
  </si>
  <si>
    <t>Zřízení oboustranného bednění základových zdí</t>
  </si>
  <si>
    <t>1731583675</t>
  </si>
  <si>
    <t>Poznámka k položce:_x000D_
systémové bednění pro pohledový monolitický beton se zkosenými hranami</t>
  </si>
  <si>
    <t>2*2*8,8*1,2 "stěny anglických dvorků"</t>
  </si>
  <si>
    <t>279351122</t>
  </si>
  <si>
    <t>Odstranění oboustranného bednění základových zdí</t>
  </si>
  <si>
    <t>602373828</t>
  </si>
  <si>
    <t>279361821</t>
  </si>
  <si>
    <t>Výztuž základových zdí nosných betonářskou ocelí 10 505</t>
  </si>
  <si>
    <t>2109288322</t>
  </si>
  <si>
    <t>2*8,8*1,2*8,88*0,001*1,1 "stěny anglických dvorků - 2x Kari 6/100/100"</t>
  </si>
  <si>
    <t>Komunikace pozemní</t>
  </si>
  <si>
    <t>564271111</t>
  </si>
  <si>
    <t>Podklad nebo podsyp ze štěrkopísku ŠP tl 250 mm</t>
  </si>
  <si>
    <t>-541846577</t>
  </si>
  <si>
    <t>Poznámka k položce:_x000D_
Podklad nebo podsyp ze štěrkopísku ŠP  s rozprostřením, vlhčením a zhutněním, po zhutnění tl. do 250 mm</t>
  </si>
  <si>
    <t>596212213</t>
  </si>
  <si>
    <t>Kladení zámkové dlažby pozemních komunikací tl 80 mm skupiny A pl přes 300 m2</t>
  </si>
  <si>
    <t>916738157</t>
  </si>
  <si>
    <t>59245030</t>
  </si>
  <si>
    <t>dlažba skladebná betonová 20x20x8 cm přírodní</t>
  </si>
  <si>
    <t>871837451</t>
  </si>
  <si>
    <t>-3,2*3,2 "šachovnice"</t>
  </si>
  <si>
    <t>-2*2,08 "panák"</t>
  </si>
  <si>
    <t>425,1*1,01 'Přepočtené koeficientem množství</t>
  </si>
  <si>
    <t>59245004</t>
  </si>
  <si>
    <t>dlažba skladebná betonová 20x20x8 cm barevná</t>
  </si>
  <si>
    <t>1041363999</t>
  </si>
  <si>
    <t>Poznámka k položce:_x000D_
barva antracit</t>
  </si>
  <si>
    <t>3,2*3,2 "šachovnice"</t>
  </si>
  <si>
    <t>2*2,08 "panák"</t>
  </si>
  <si>
    <t>14,4*1,01 'Přepočtené koeficientem množství</t>
  </si>
  <si>
    <t>596212214</t>
  </si>
  <si>
    <t>Příplatek za kombinaci dvou barev u betonových dlažeb pozemních komunikací tl 80 mm skupiny A</t>
  </si>
  <si>
    <t>720713498</t>
  </si>
  <si>
    <t>622135001</t>
  </si>
  <si>
    <t>Vyrovnání podkladu vnějších stěn maltou vápenocementovou tl do 10 mm</t>
  </si>
  <si>
    <t>-1078816423</t>
  </si>
  <si>
    <t>2*0,1*4 "omítka po kabelech VO"</t>
  </si>
  <si>
    <t>622135091</t>
  </si>
  <si>
    <t>Příplatek k vyrovnání vnějších stěn maltou vápenocementovou za každých dalších 5 mm tl</t>
  </si>
  <si>
    <t>-1908657019</t>
  </si>
  <si>
    <t>0,8*5 'Přepočtené koeficientem množství</t>
  </si>
  <si>
    <t>622321141</t>
  </si>
  <si>
    <t>Vápenocementová omítka štuková dvouvrstvá vnějších stěn nanášená ručně</t>
  </si>
  <si>
    <t>-939536712</t>
  </si>
  <si>
    <t>2*0,5*4 "omítka po kabelech VO"</t>
  </si>
  <si>
    <t>632451637</t>
  </si>
  <si>
    <t>Potěr pískocementový tl 30 mm stupňů a schodnic tř. C 30 běžný</t>
  </si>
  <si>
    <t>-1136113837</t>
  </si>
  <si>
    <t>Poznámka k položce:_x000D_
včetně odpovídající penetrace</t>
  </si>
  <si>
    <t>2,5*4 "podesta schodiště"</t>
  </si>
  <si>
    <t>0,5*(2,5+4+2,5) "stupnice 1"</t>
  </si>
  <si>
    <t>0,5*(3+4,75+2,5) "stupnice 2"</t>
  </si>
  <si>
    <t>637121113</t>
  </si>
  <si>
    <t>Okapový chodník z kačírku tl 200 mm s udusáním</t>
  </si>
  <si>
    <t>-1123198909</t>
  </si>
  <si>
    <t>1,3*2,6 "plocha 1"</t>
  </si>
  <si>
    <t>1,3*2,55+1,45*0,95 "plocha 2"</t>
  </si>
  <si>
    <t>1,3*1,31 "plocha 3"</t>
  </si>
  <si>
    <t>Trubní vedení</t>
  </si>
  <si>
    <t>721242803</t>
  </si>
  <si>
    <t>Demontáž lapače střešních splavenin DN 110</t>
  </si>
  <si>
    <t>456284481</t>
  </si>
  <si>
    <t>877_R01</t>
  </si>
  <si>
    <t>Vrtaný prostup ve výkopu pro drenážní potrubí ve stěně stávající betonové dešťové šachty, s vyústěním z plastové trouby a utěsněním</t>
  </si>
  <si>
    <t>970455811</t>
  </si>
  <si>
    <t>877_R02</t>
  </si>
  <si>
    <t>Výšková úprava polohy litinového lapače střešních splavenin, včetně napojení na ležaté a svislé odpadní potrubí</t>
  </si>
  <si>
    <t>1993185834</t>
  </si>
  <si>
    <t>877_R03</t>
  </si>
  <si>
    <t>Napojení anglických dvorků prostupem ve stěně plastovou trubku, napojení na drenážní rozvod</t>
  </si>
  <si>
    <t>1455695169</t>
  </si>
  <si>
    <t>877265271</t>
  </si>
  <si>
    <t>Montáž lapače střešních splavenin z tvrdého PVC-systém KG DN 100</t>
  </si>
  <si>
    <t>2117346883</t>
  </si>
  <si>
    <t>Poznámka k položce:_x000D_
výměna za stávající, včetně napojení na stávající potrubí</t>
  </si>
  <si>
    <t>56231160</t>
  </si>
  <si>
    <t>lapač střešních splavenin PP se zápachovou klapkou a lapacím košem DN 110</t>
  </si>
  <si>
    <t>-157395173</t>
  </si>
  <si>
    <t>771551810</t>
  </si>
  <si>
    <t>Demontáž podlah z dlaždic teracových kladených do malty</t>
  </si>
  <si>
    <t>-25010003</t>
  </si>
  <si>
    <t>916231213</t>
  </si>
  <si>
    <t>Osazení chodníkového obrubníku betonového stojatého s boční opěrou do lože z betonu prostého</t>
  </si>
  <si>
    <t>257733476</t>
  </si>
  <si>
    <t>59217007</t>
  </si>
  <si>
    <t>obrubník betonový parkový 50x8x20cm</t>
  </si>
  <si>
    <t>-1727056331</t>
  </si>
  <si>
    <t>919726122</t>
  </si>
  <si>
    <t>Geotextilie pro ochranu, separaci a filtraci netkaná měrná hmotnost do 300 g/m2</t>
  </si>
  <si>
    <t>1283548084</t>
  </si>
  <si>
    <t>961031411</t>
  </si>
  <si>
    <t>Bourání základů cihelných na MC</t>
  </si>
  <si>
    <t>-1696699393</t>
  </si>
  <si>
    <t>2*8,8*0,45*1,2 "stěny anglických dvorků"</t>
  </si>
  <si>
    <t>961055111</t>
  </si>
  <si>
    <t>Bourání základů ze ŽB</t>
  </si>
  <si>
    <t>-14897779</t>
  </si>
  <si>
    <t>2*9,14*0,2 "dno anglického dvorku"</t>
  </si>
  <si>
    <t>2 "konstrukce v ploše dlažby"</t>
  </si>
  <si>
    <t>965046111</t>
  </si>
  <si>
    <t>Broušení stávajících betonových podlah úběr do 3 mm</t>
  </si>
  <si>
    <t>-1895987842</t>
  </si>
  <si>
    <t>974031132</t>
  </si>
  <si>
    <t>Vysekání rýh ve zdivu cihelném hl do 50 mm š do 70 mm</t>
  </si>
  <si>
    <t>765356734</t>
  </si>
  <si>
    <t>2*4 "pro svítidlo na fasádě"</t>
  </si>
  <si>
    <t>978057351</t>
  </si>
  <si>
    <t>Odsekání obkladů ze stupnic schodišťových konstrukcí z keramických dlaždic plochy do 1m2</t>
  </si>
  <si>
    <t>1531554826</t>
  </si>
  <si>
    <t>2,5+4+2,5 "stupnice 1"</t>
  </si>
  <si>
    <t>3+4,75+2,5 "stupnice 2"</t>
  </si>
  <si>
    <t>978057361</t>
  </si>
  <si>
    <t>Odsekání obkladů z podstupnic schodišťových konstrukcí z keramických dlaždic plochy přes 1m2</t>
  </si>
  <si>
    <t>-114633043</t>
  </si>
  <si>
    <t>2,5+4+2,5 "podstupnice 1"</t>
  </si>
  <si>
    <t>3+4,75+2,5 "podstupnice 2"</t>
  </si>
  <si>
    <t>985121122</t>
  </si>
  <si>
    <t>Tryskání degradovaného betonu stěn a rubu kleneb vodou pod tlakem do 1250 barů</t>
  </si>
  <si>
    <t>-1180543852</t>
  </si>
  <si>
    <t>3*2,4*0,55 "schody vedoucí k jídelně"</t>
  </si>
  <si>
    <t>985311311</t>
  </si>
  <si>
    <t>Reprofilace rubu kleneb a podlah cementovými sanačními maltami tl 10 mm</t>
  </si>
  <si>
    <t>269993386</t>
  </si>
  <si>
    <t>Poznámka k položce:_x000D_
Reprofilační systém na vnější schodiště, včetně penetrací a posypu křemičitým pískem</t>
  </si>
  <si>
    <t>985323112</t>
  </si>
  <si>
    <t>Spojovací můstek reprofilovaného betonu na cementové bázi tl 2 mm</t>
  </si>
  <si>
    <t>-1020693871</t>
  </si>
  <si>
    <t>-145932986</t>
  </si>
  <si>
    <t>836551743</t>
  </si>
  <si>
    <t>351,447*10 'Přepočtené koeficientem množství</t>
  </si>
  <si>
    <t>997013801</t>
  </si>
  <si>
    <t>Poplatek za uložení na skládce (skládkovné) stavebního odpadu betonového kód odpadu 170 101</t>
  </si>
  <si>
    <t>-109820432</t>
  </si>
  <si>
    <t>112,073 "betonová dlažba"</t>
  </si>
  <si>
    <t>13,574 "deska anglického dvorku, ostatní beton"</t>
  </si>
  <si>
    <t>10,25 "základové konstrukce"</t>
  </si>
  <si>
    <t>997013803</t>
  </si>
  <si>
    <t>Poplatek za uložení na skládce (skládkovné) stavebního odpadu cihelného kód odpadu 170 102</t>
  </si>
  <si>
    <t>1896142920</t>
  </si>
  <si>
    <t>17,107 "zdivo anglického dvorku"</t>
  </si>
  <si>
    <t>997013831</t>
  </si>
  <si>
    <t>Poplatek za uložení na skládce (skládkovné) stavebního odpadu směsného kód odpadu 170 904</t>
  </si>
  <si>
    <t>-1728842638</t>
  </si>
  <si>
    <t>Poznámka k položce:_x000D_
ostatní nezatříděná suť</t>
  </si>
  <si>
    <t>997223855</t>
  </si>
  <si>
    <t>Poplatek za uložení na skládce (skládkovné) zeminy a kameniva kód odpadu 170 504</t>
  </si>
  <si>
    <t>613698776</t>
  </si>
  <si>
    <t>2,933+48,345+145,035 "skrývka štěrkovývh vrstev a zeminy pol 3,4,5"</t>
  </si>
  <si>
    <t>998223011</t>
  </si>
  <si>
    <t>Přesun hmot pro pozemní komunikace s krytem dlážděným</t>
  </si>
  <si>
    <t>946089224</t>
  </si>
  <si>
    <t>711</t>
  </si>
  <si>
    <t>Izolace proti vodě, vlhkosti a plynům</t>
  </si>
  <si>
    <t>711112012</t>
  </si>
  <si>
    <t>Provedení izolace proti zemní vlhkosti svislé za studena nátěrem tekutou lepenkou</t>
  </si>
  <si>
    <t>1194038486</t>
  </si>
  <si>
    <t>2*8,8*1,2 "stěny anglických dvorků"</t>
  </si>
  <si>
    <t>24551030</t>
  </si>
  <si>
    <t>nátěr hydroizolační - tekutá lepenka</t>
  </si>
  <si>
    <t>-1478188087</t>
  </si>
  <si>
    <t>21,12*1,65 'Přepočtené koeficientem množství</t>
  </si>
  <si>
    <t>711161115</t>
  </si>
  <si>
    <t>Izolace proti zemní vlhkosti nopovou fólií vodorovná, nopek v 20,0 mm, tl do 1,0 mm</t>
  </si>
  <si>
    <t>-1959560504</t>
  </si>
  <si>
    <t>Poznámka k položce:_x000D_
lepená, vodotěsná vrstva</t>
  </si>
  <si>
    <t>15*1 "čelní strana objektu"</t>
  </si>
  <si>
    <t>711161384</t>
  </si>
  <si>
    <t>Izolace proti zemní vlhkosti nopovou fólií ukončení provětrávací lištou</t>
  </si>
  <si>
    <t>1140180308</t>
  </si>
  <si>
    <t>998711101</t>
  </si>
  <si>
    <t>Přesun hmot tonážní pro izolace proti vodě, vlhkosti a plynům v objektech výšky do 6 m</t>
  </si>
  <si>
    <t>330683725</t>
  </si>
  <si>
    <t>762511226</t>
  </si>
  <si>
    <t>Podlahové kce podkladové z desek OSB tl 22 mm nebroušených na pero a drážku lepených</t>
  </si>
  <si>
    <t>-365793898</t>
  </si>
  <si>
    <t>Poznámka k položce:_x000D_
plocha na terénu, určená ke koridorům, lávkám při stavebních pracech</t>
  </si>
  <si>
    <t>2,5*40 "40m podlahy"</t>
  </si>
  <si>
    <t>65</t>
  </si>
  <si>
    <t>767250111</t>
  </si>
  <si>
    <t>Montáž ocelových podest šroubováním</t>
  </si>
  <si>
    <t>-1043491475</t>
  </si>
  <si>
    <t>2*9,14 "dva výrobky pororoštu"</t>
  </si>
  <si>
    <t>138R01</t>
  </si>
  <si>
    <t>atypický výrobek pochozího pozinkovaného pororoštu anglického dvorku v rozměru dle výkresu, včetně osazovacího rámu</t>
  </si>
  <si>
    <t>567442615</t>
  </si>
  <si>
    <t>67</t>
  </si>
  <si>
    <t>767995112</t>
  </si>
  <si>
    <t>Montáž atypických zámečnických konstrukcí hmotnosti do 10 kg</t>
  </si>
  <si>
    <t>311298951</t>
  </si>
  <si>
    <t>138R02</t>
  </si>
  <si>
    <t>nájezdy pro rudl a zahradní techniku, (pár) pozinkované rovné pro schodiště se třemi stupni</t>
  </si>
  <si>
    <t>1661923133</t>
  </si>
  <si>
    <t>69</t>
  </si>
  <si>
    <t>767996801</t>
  </si>
  <si>
    <t>Demontáž atypických zámečnických konstrukcí rozebráním hmotnosti jednotlivých dílů do 50 kg</t>
  </si>
  <si>
    <t>656359596</t>
  </si>
  <si>
    <t>200 "pororošty s rámy"</t>
  </si>
  <si>
    <t>10 "nájezdy pro rudl a techniku, schodiště do jídelny"</t>
  </si>
  <si>
    <t>50 "čistící rošty"</t>
  </si>
  <si>
    <t>998767101</t>
  </si>
  <si>
    <t>Přesun hmot tonážní pro zámečnické konstrukce v objektech v do 6 m</t>
  </si>
  <si>
    <t>144023477</t>
  </si>
  <si>
    <t>772</t>
  </si>
  <si>
    <t>Podlahy z kamene</t>
  </si>
  <si>
    <t>71</t>
  </si>
  <si>
    <t>772231313</t>
  </si>
  <si>
    <t>Montáž obkladu stupňů deskami lepenými z kamene tvrdého tl do 50 mm</t>
  </si>
  <si>
    <t>-1702851912</t>
  </si>
  <si>
    <t>592475_R1</t>
  </si>
  <si>
    <t>schodový prvek Topteramo - schodovka Elite, broušená, tryskaná, impregnovaná 1200 x 350 x 35 mm (vzor 070)</t>
  </si>
  <si>
    <t>1892570599</t>
  </si>
  <si>
    <t>73</t>
  </si>
  <si>
    <t>772231424</t>
  </si>
  <si>
    <t>Montáž obkladu stupňů deskami podstupnicovými lepenými z kamene tvrdého tl do 50 mm</t>
  </si>
  <si>
    <t>-997670109</t>
  </si>
  <si>
    <t>592475_R2</t>
  </si>
  <si>
    <t>schodový prvek Topteramo - schodovka Elite, broušená, tryskaná, impregnovaná 1200 x 330 x 35 mm (vzor 040)</t>
  </si>
  <si>
    <t>1395502786</t>
  </si>
  <si>
    <t>17,3076923076923*1,04 'Přepočtené koeficientem množství</t>
  </si>
  <si>
    <t>75</t>
  </si>
  <si>
    <t>772521250</t>
  </si>
  <si>
    <t>Kladení dlažby z kamene z pravoúhlých desek a dlaždic lepených tl do 50 mm</t>
  </si>
  <si>
    <t>-1671514411</t>
  </si>
  <si>
    <t>3,2*2,05 "plocha podesty"</t>
  </si>
  <si>
    <t>592474_R3</t>
  </si>
  <si>
    <t>dlaždice Topteramo MRAMORIT tryskané broušené, následně tryskané, impregnované 400 x 400 x 35 mm (vzor 065)</t>
  </si>
  <si>
    <t>-1163856898</t>
  </si>
  <si>
    <t>6,56*1,1 'Přepočtené koeficientem množství</t>
  </si>
  <si>
    <t>77</t>
  </si>
  <si>
    <t>772991111</t>
  </si>
  <si>
    <t>Penetrace podkladu dlažby z kamene</t>
  </si>
  <si>
    <t>-129546835</t>
  </si>
  <si>
    <t>2,75*4,6 "půdorysná plocha podesty se stupni"</t>
  </si>
  <si>
    <t>0,4*(2,75+4,6+2,75) "podstupnice"</t>
  </si>
  <si>
    <t>772991411</t>
  </si>
  <si>
    <t>Základní čištění nově položených kamenných dlažeb vysátím a setřením vlhkým mopem</t>
  </si>
  <si>
    <t>1097522952</t>
  </si>
  <si>
    <t>79</t>
  </si>
  <si>
    <t>998772101</t>
  </si>
  <si>
    <t>Přesun hmot tonážní pro podlahy z kamene v objektech v do 6 m</t>
  </si>
  <si>
    <t>2036642188</t>
  </si>
  <si>
    <t>783</t>
  </si>
  <si>
    <t>Dokončovací práce - nátěry</t>
  </si>
  <si>
    <t>783301303</t>
  </si>
  <si>
    <t>Bezoplachové odrezivění zámečnických konstrukcí</t>
  </si>
  <si>
    <t>1844089586</t>
  </si>
  <si>
    <t>2*(2*3,14*0,08*4) "2x sloup VO"</t>
  </si>
  <si>
    <t>81</t>
  </si>
  <si>
    <t>783306811</t>
  </si>
  <si>
    <t>Odstranění nátěru ze zámečnických konstrukcí oškrábáním</t>
  </si>
  <si>
    <t>-2032441057</t>
  </si>
  <si>
    <t>783314101</t>
  </si>
  <si>
    <t>Základní jednonásobný syntetický nátěr zámečnických konstrukcí</t>
  </si>
  <si>
    <t>221125212</t>
  </si>
  <si>
    <t>83</t>
  </si>
  <si>
    <t>783315101</t>
  </si>
  <si>
    <t>Mezinátěr jednonásobný syntetický standardní zámečnických konstrukcí</t>
  </si>
  <si>
    <t>-1400445721</t>
  </si>
  <si>
    <t>783317101</t>
  </si>
  <si>
    <t>Krycí jednonásobný syntetický standardní nátěr zámečnických konstrukcí</t>
  </si>
  <si>
    <t>-1595931397</t>
  </si>
  <si>
    <t>85</t>
  </si>
  <si>
    <t>783827121</t>
  </si>
  <si>
    <t>Krycí jednonásobný akrylátový nátěr omítek stupně členitosti 1 a 2</t>
  </si>
  <si>
    <t>-1620137118</t>
  </si>
  <si>
    <t>945412111</t>
  </si>
  <si>
    <t>Teleskopická hydraulická montážní plošina výška zdvihu do 8 m</t>
  </si>
  <si>
    <t>den</t>
  </si>
  <si>
    <t>1288237099</t>
  </si>
  <si>
    <t>Práce a dodávky M</t>
  </si>
  <si>
    <t>21-M</t>
  </si>
  <si>
    <t>Elektromontáže</t>
  </si>
  <si>
    <t>87</t>
  </si>
  <si>
    <t>210_R01</t>
  </si>
  <si>
    <t>Montáž a dodávka svítidla veřejného osvětlení na stávající sloup veřejného osvětlení</t>
  </si>
  <si>
    <t>1465787342</t>
  </si>
  <si>
    <t>Poznámka k položce:_x000D_
Příkon 70 W, Krytí optické části IP 66, Krytí elektrické části IP 54, Odolnost proti nárazu (sklo) IK 08, Aerodynamický odpor (CxS) 0,09 m², Napájecí napětí 230V/50Hz, Elektrická třída EU 1</t>
  </si>
  <si>
    <t>210_R02</t>
  </si>
  <si>
    <t>Montáž a dodávka svítidla veřejného osvětlení na držák veřejného osvětlení na fasádě</t>
  </si>
  <si>
    <t>-1523096583</t>
  </si>
  <si>
    <t>89</t>
  </si>
  <si>
    <t>210_R03</t>
  </si>
  <si>
    <t>Montáž a dodávka držák VO na zeď</t>
  </si>
  <si>
    <t>1645190106</t>
  </si>
  <si>
    <t>210_R04</t>
  </si>
  <si>
    <t>Montáž a dodávka pojistná svorkovnice</t>
  </si>
  <si>
    <t>-236613502</t>
  </si>
  <si>
    <t>91</t>
  </si>
  <si>
    <t>210_R05</t>
  </si>
  <si>
    <t>Montáž a dodávka CYKY - C 3x1,5 (protažení vodičů lampou, drážka ve fasádě)</t>
  </si>
  <si>
    <t>1521492568</t>
  </si>
  <si>
    <t>210_R06</t>
  </si>
  <si>
    <t>Montáž a dodávka CYKY - C 4x4  (včetně folie, ve výkopu)</t>
  </si>
  <si>
    <t>1389832339</t>
  </si>
  <si>
    <t>93</t>
  </si>
  <si>
    <t>210_R07</t>
  </si>
  <si>
    <t>Montáž a dodávka chránička kabelů průměr 20 mm</t>
  </si>
  <si>
    <t>-762414803</t>
  </si>
  <si>
    <t>210_R08</t>
  </si>
  <si>
    <t>Montáž a dodávka elektroinstalační rozvodná krabice</t>
  </si>
  <si>
    <t>1800322809</t>
  </si>
  <si>
    <t>95</t>
  </si>
  <si>
    <t>030001000</t>
  </si>
  <si>
    <t>1024</t>
  </si>
  <si>
    <t>669158590</t>
  </si>
  <si>
    <t>1539946204</t>
  </si>
  <si>
    <t>Poznámka k položce:_x000D_
Hutnící zkouška v počtu 3</t>
  </si>
  <si>
    <t>VRN7</t>
  </si>
  <si>
    <t>Provozní vlivy</t>
  </si>
  <si>
    <t>97</t>
  </si>
  <si>
    <t>071002000</t>
  </si>
  <si>
    <t>Provoz investora, třetích osob</t>
  </si>
  <si>
    <t>-1115460205</t>
  </si>
  <si>
    <t>Poznámka k položce:_x000D_
Etapizace provádění z důvodu nutnosti zachování přístupů, oplocení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</si>
</sst>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i/>
      <sz val="8"/>
      <color rgb="FF0000FF"/>
      <name val="Arial CE"/>
    </font>
    <font>
      <sz val="8"/>
      <color rgb="FF000000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8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  <protection locked="0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0" fillId="0" borderId="0" xfId="0" applyNumberFormat="1" applyFont="1" applyAlignment="1" applyProtection="1"/>
    <xf numFmtId="166" fontId="27" fillId="0" borderId="12" xfId="0" applyNumberFormat="1" applyFont="1" applyBorder="1" applyAlignment="1" applyProtection="1"/>
    <xf numFmtId="166" fontId="27" fillId="0" borderId="13" xfId="0" applyNumberFormat="1" applyFont="1" applyBorder="1" applyAlignment="1" applyProtection="1"/>
    <xf numFmtId="4" fontId="16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9" fillId="0" borderId="22" xfId="0" applyFont="1" applyBorder="1" applyAlignment="1" applyProtection="1">
      <alignment horizontal="center" vertical="center"/>
    </xf>
    <xf numFmtId="49" fontId="29" fillId="0" borderId="22" xfId="0" applyNumberFormat="1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center" vertical="center" wrapText="1"/>
    </xf>
    <xf numFmtId="167" fontId="29" fillId="0" borderId="22" xfId="0" applyNumberFormat="1" applyFont="1" applyBorder="1" applyAlignment="1" applyProtection="1">
      <alignment vertical="center"/>
    </xf>
    <xf numFmtId="4" fontId="29" fillId="2" borderId="22" xfId="0" applyNumberFormat="1" applyFont="1" applyFill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</xf>
    <xf numFmtId="0" fontId="29" fillId="0" borderId="3" xfId="0" applyFont="1" applyBorder="1" applyAlignment="1">
      <alignment vertical="center"/>
    </xf>
    <xf numFmtId="0" fontId="29" fillId="2" borderId="14" xfId="0" applyFont="1" applyFill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alignment horizontal="center" vertical="center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4" fontId="1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top" wrapText="1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right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7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1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9</v>
      </c>
    </row>
    <row r="4" spans="1:74" ht="24.95" customHeight="1">
      <c r="B4" s="18"/>
      <c r="C4" s="19"/>
      <c r="D4" s="20" t="s">
        <v>10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11</v>
      </c>
      <c r="BE4" s="22" t="s">
        <v>12</v>
      </c>
      <c r="BS4" s="14" t="s">
        <v>13</v>
      </c>
    </row>
    <row r="5" spans="1:74" ht="12" customHeight="1">
      <c r="B5" s="18"/>
      <c r="C5" s="19"/>
      <c r="D5" s="23" t="s">
        <v>14</v>
      </c>
      <c r="E5" s="19"/>
      <c r="F5" s="19"/>
      <c r="G5" s="19"/>
      <c r="H5" s="19"/>
      <c r="I5" s="19"/>
      <c r="J5" s="19"/>
      <c r="K5" s="249" t="s">
        <v>15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19"/>
      <c r="AQ5" s="19"/>
      <c r="AR5" s="17"/>
      <c r="BE5" s="229" t="s">
        <v>16</v>
      </c>
      <c r="BS5" s="14" t="s">
        <v>6</v>
      </c>
    </row>
    <row r="6" spans="1:74" ht="36.950000000000003" customHeight="1">
      <c r="B6" s="18"/>
      <c r="C6" s="19"/>
      <c r="D6" s="25" t="s">
        <v>17</v>
      </c>
      <c r="E6" s="19"/>
      <c r="F6" s="19"/>
      <c r="G6" s="19"/>
      <c r="H6" s="19"/>
      <c r="I6" s="19"/>
      <c r="J6" s="19"/>
      <c r="K6" s="251" t="s">
        <v>18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19"/>
      <c r="AQ6" s="19"/>
      <c r="AR6" s="17"/>
      <c r="BE6" s="230"/>
      <c r="BS6" s="14" t="s">
        <v>6</v>
      </c>
    </row>
    <row r="7" spans="1:74" ht="12" customHeight="1">
      <c r="B7" s="18"/>
      <c r="C7" s="19"/>
      <c r="D7" s="26" t="s">
        <v>19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20</v>
      </c>
      <c r="AL7" s="19"/>
      <c r="AM7" s="19"/>
      <c r="AN7" s="24" t="s">
        <v>1</v>
      </c>
      <c r="AO7" s="19"/>
      <c r="AP7" s="19"/>
      <c r="AQ7" s="19"/>
      <c r="AR7" s="17"/>
      <c r="BE7" s="230"/>
      <c r="BS7" s="14" t="s">
        <v>6</v>
      </c>
    </row>
    <row r="8" spans="1:74" ht="12" customHeight="1">
      <c r="B8" s="18"/>
      <c r="C8" s="19"/>
      <c r="D8" s="26" t="s">
        <v>21</v>
      </c>
      <c r="E8" s="19"/>
      <c r="F8" s="19"/>
      <c r="G8" s="19"/>
      <c r="H8" s="19"/>
      <c r="I8" s="19"/>
      <c r="J8" s="19"/>
      <c r="K8" s="24" t="s">
        <v>22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23</v>
      </c>
      <c r="AL8" s="19"/>
      <c r="AM8" s="19"/>
      <c r="AN8" s="27" t="s">
        <v>24</v>
      </c>
      <c r="AO8" s="19"/>
      <c r="AP8" s="19"/>
      <c r="AQ8" s="19"/>
      <c r="AR8" s="17"/>
      <c r="BE8" s="230"/>
      <c r="BS8" s="14" t="s">
        <v>6</v>
      </c>
    </row>
    <row r="9" spans="1:74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30"/>
      <c r="BS9" s="14" t="s">
        <v>6</v>
      </c>
    </row>
    <row r="10" spans="1:74" ht="12" customHeight="1">
      <c r="B10" s="18"/>
      <c r="C10" s="19"/>
      <c r="D10" s="26" t="s">
        <v>25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26</v>
      </c>
      <c r="AL10" s="19"/>
      <c r="AM10" s="19"/>
      <c r="AN10" s="24" t="s">
        <v>1</v>
      </c>
      <c r="AO10" s="19"/>
      <c r="AP10" s="19"/>
      <c r="AQ10" s="19"/>
      <c r="AR10" s="17"/>
      <c r="BE10" s="230"/>
      <c r="BS10" s="14" t="s">
        <v>6</v>
      </c>
    </row>
    <row r="11" spans="1:74" ht="18.399999999999999" customHeight="1">
      <c r="B11" s="18"/>
      <c r="C11" s="19"/>
      <c r="D11" s="19"/>
      <c r="E11" s="24" t="s">
        <v>22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30"/>
      <c r="BS11" s="14" t="s">
        <v>6</v>
      </c>
    </row>
    <row r="12" spans="1:74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30"/>
      <c r="BS12" s="14" t="s">
        <v>6</v>
      </c>
    </row>
    <row r="13" spans="1:74" ht="12" customHeight="1">
      <c r="B13" s="18"/>
      <c r="C13" s="19"/>
      <c r="D13" s="26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26</v>
      </c>
      <c r="AL13" s="19"/>
      <c r="AM13" s="19"/>
      <c r="AN13" s="28" t="s">
        <v>29</v>
      </c>
      <c r="AO13" s="19"/>
      <c r="AP13" s="19"/>
      <c r="AQ13" s="19"/>
      <c r="AR13" s="17"/>
      <c r="BE13" s="230"/>
      <c r="BS13" s="14" t="s">
        <v>6</v>
      </c>
    </row>
    <row r="14" spans="1:74" ht="11.25">
      <c r="B14" s="18"/>
      <c r="C14" s="19"/>
      <c r="D14" s="19"/>
      <c r="E14" s="252" t="s">
        <v>29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6" t="s">
        <v>27</v>
      </c>
      <c r="AL14" s="19"/>
      <c r="AM14" s="19"/>
      <c r="AN14" s="28" t="s">
        <v>29</v>
      </c>
      <c r="AO14" s="19"/>
      <c r="AP14" s="19"/>
      <c r="AQ14" s="19"/>
      <c r="AR14" s="17"/>
      <c r="BE14" s="230"/>
      <c r="BS14" s="14" t="s">
        <v>6</v>
      </c>
    </row>
    <row r="15" spans="1:74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30"/>
      <c r="BS15" s="14" t="s">
        <v>4</v>
      </c>
    </row>
    <row r="16" spans="1:74" ht="12" customHeight="1">
      <c r="B16" s="18"/>
      <c r="C16" s="19"/>
      <c r="D16" s="26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26</v>
      </c>
      <c r="AL16" s="19"/>
      <c r="AM16" s="19"/>
      <c r="AN16" s="24" t="s">
        <v>1</v>
      </c>
      <c r="AO16" s="19"/>
      <c r="AP16" s="19"/>
      <c r="AQ16" s="19"/>
      <c r="AR16" s="17"/>
      <c r="BE16" s="230"/>
      <c r="BS16" s="14" t="s">
        <v>4</v>
      </c>
    </row>
    <row r="17" spans="2:71" ht="18.399999999999999" customHeight="1">
      <c r="B17" s="18"/>
      <c r="C17" s="19"/>
      <c r="D17" s="19"/>
      <c r="E17" s="24" t="s">
        <v>22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30"/>
      <c r="BS17" s="14" t="s">
        <v>31</v>
      </c>
    </row>
    <row r="18" spans="2:7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30"/>
      <c r="BS18" s="14" t="s">
        <v>6</v>
      </c>
    </row>
    <row r="19" spans="2:7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26</v>
      </c>
      <c r="AL19" s="19"/>
      <c r="AM19" s="19"/>
      <c r="AN19" s="24" t="s">
        <v>1</v>
      </c>
      <c r="AO19" s="19"/>
      <c r="AP19" s="19"/>
      <c r="AQ19" s="19"/>
      <c r="AR19" s="17"/>
      <c r="BE19" s="230"/>
      <c r="BS19" s="14" t="s">
        <v>6</v>
      </c>
    </row>
    <row r="20" spans="2:71" ht="18.399999999999999" customHeight="1">
      <c r="B20" s="18"/>
      <c r="C20" s="19"/>
      <c r="D20" s="19"/>
      <c r="E20" s="24" t="s">
        <v>22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30"/>
      <c r="BS20" s="14" t="s">
        <v>31</v>
      </c>
    </row>
    <row r="21" spans="2:7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30"/>
    </row>
    <row r="22" spans="2:7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30"/>
    </row>
    <row r="23" spans="2:71" ht="16.5" customHeight="1">
      <c r="B23" s="18"/>
      <c r="C23" s="19"/>
      <c r="D23" s="19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19"/>
      <c r="AP23" s="19"/>
      <c r="AQ23" s="19"/>
      <c r="AR23" s="17"/>
      <c r="BE23" s="230"/>
    </row>
    <row r="24" spans="2:7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30"/>
    </row>
    <row r="25" spans="2:7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30"/>
    </row>
    <row r="26" spans="2:71" s="1" customFormat="1" ht="25.9" customHeight="1">
      <c r="B26" s="31"/>
      <c r="C26" s="32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1">
        <f>ROUND(AG54,2)</f>
        <v>0</v>
      </c>
      <c r="AL26" s="232"/>
      <c r="AM26" s="232"/>
      <c r="AN26" s="232"/>
      <c r="AO26" s="232"/>
      <c r="AP26" s="32"/>
      <c r="AQ26" s="32"/>
      <c r="AR26" s="35"/>
      <c r="BE26" s="230"/>
    </row>
    <row r="27" spans="2:71" s="1" customFormat="1" ht="6.95" customHeight="1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5"/>
      <c r="BE27" s="230"/>
    </row>
    <row r="28" spans="2:71" s="1" customFormat="1" ht="11.25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255" t="s">
        <v>35</v>
      </c>
      <c r="M28" s="255"/>
      <c r="N28" s="255"/>
      <c r="O28" s="255"/>
      <c r="P28" s="255"/>
      <c r="Q28" s="32"/>
      <c r="R28" s="32"/>
      <c r="S28" s="32"/>
      <c r="T28" s="32"/>
      <c r="U28" s="32"/>
      <c r="V28" s="32"/>
      <c r="W28" s="255" t="s">
        <v>36</v>
      </c>
      <c r="X28" s="255"/>
      <c r="Y28" s="255"/>
      <c r="Z28" s="255"/>
      <c r="AA28" s="255"/>
      <c r="AB28" s="255"/>
      <c r="AC28" s="255"/>
      <c r="AD28" s="255"/>
      <c r="AE28" s="255"/>
      <c r="AF28" s="32"/>
      <c r="AG28" s="32"/>
      <c r="AH28" s="32"/>
      <c r="AI28" s="32"/>
      <c r="AJ28" s="32"/>
      <c r="AK28" s="255" t="s">
        <v>37</v>
      </c>
      <c r="AL28" s="255"/>
      <c r="AM28" s="255"/>
      <c r="AN28" s="255"/>
      <c r="AO28" s="255"/>
      <c r="AP28" s="32"/>
      <c r="AQ28" s="32"/>
      <c r="AR28" s="35"/>
      <c r="BE28" s="230"/>
    </row>
    <row r="29" spans="2:71" s="2" customFormat="1" ht="14.45" customHeight="1">
      <c r="B29" s="36"/>
      <c r="C29" s="37"/>
      <c r="D29" s="26" t="s">
        <v>38</v>
      </c>
      <c r="E29" s="37"/>
      <c r="F29" s="26" t="s">
        <v>39</v>
      </c>
      <c r="G29" s="37"/>
      <c r="H29" s="37"/>
      <c r="I29" s="37"/>
      <c r="J29" s="37"/>
      <c r="K29" s="37"/>
      <c r="L29" s="256">
        <v>0.21</v>
      </c>
      <c r="M29" s="228"/>
      <c r="N29" s="228"/>
      <c r="O29" s="228"/>
      <c r="P29" s="228"/>
      <c r="Q29" s="37"/>
      <c r="R29" s="37"/>
      <c r="S29" s="37"/>
      <c r="T29" s="37"/>
      <c r="U29" s="37"/>
      <c r="V29" s="37"/>
      <c r="W29" s="227">
        <f>ROUND(AZ54, 2)</f>
        <v>0</v>
      </c>
      <c r="X29" s="228"/>
      <c r="Y29" s="228"/>
      <c r="Z29" s="228"/>
      <c r="AA29" s="228"/>
      <c r="AB29" s="228"/>
      <c r="AC29" s="228"/>
      <c r="AD29" s="228"/>
      <c r="AE29" s="228"/>
      <c r="AF29" s="37"/>
      <c r="AG29" s="37"/>
      <c r="AH29" s="37"/>
      <c r="AI29" s="37"/>
      <c r="AJ29" s="37"/>
      <c r="AK29" s="227">
        <f>ROUND(AV54, 2)</f>
        <v>0</v>
      </c>
      <c r="AL29" s="228"/>
      <c r="AM29" s="228"/>
      <c r="AN29" s="228"/>
      <c r="AO29" s="228"/>
      <c r="AP29" s="37"/>
      <c r="AQ29" s="37"/>
      <c r="AR29" s="38"/>
      <c r="BE29" s="230"/>
    </row>
    <row r="30" spans="2:71" s="2" customFormat="1" ht="14.45" customHeight="1">
      <c r="B30" s="36"/>
      <c r="C30" s="37"/>
      <c r="D30" s="37"/>
      <c r="E30" s="37"/>
      <c r="F30" s="26" t="s">
        <v>40</v>
      </c>
      <c r="G30" s="37"/>
      <c r="H30" s="37"/>
      <c r="I30" s="37"/>
      <c r="J30" s="37"/>
      <c r="K30" s="37"/>
      <c r="L30" s="256">
        <v>0.15</v>
      </c>
      <c r="M30" s="228"/>
      <c r="N30" s="228"/>
      <c r="O30" s="228"/>
      <c r="P30" s="228"/>
      <c r="Q30" s="37"/>
      <c r="R30" s="37"/>
      <c r="S30" s="37"/>
      <c r="T30" s="37"/>
      <c r="U30" s="37"/>
      <c r="V30" s="37"/>
      <c r="W30" s="227">
        <f>ROUND(BA54, 2)</f>
        <v>0</v>
      </c>
      <c r="X30" s="228"/>
      <c r="Y30" s="228"/>
      <c r="Z30" s="228"/>
      <c r="AA30" s="228"/>
      <c r="AB30" s="228"/>
      <c r="AC30" s="228"/>
      <c r="AD30" s="228"/>
      <c r="AE30" s="228"/>
      <c r="AF30" s="37"/>
      <c r="AG30" s="37"/>
      <c r="AH30" s="37"/>
      <c r="AI30" s="37"/>
      <c r="AJ30" s="37"/>
      <c r="AK30" s="227">
        <f>ROUND(AW54, 2)</f>
        <v>0</v>
      </c>
      <c r="AL30" s="228"/>
      <c r="AM30" s="228"/>
      <c r="AN30" s="228"/>
      <c r="AO30" s="228"/>
      <c r="AP30" s="37"/>
      <c r="AQ30" s="37"/>
      <c r="AR30" s="38"/>
      <c r="BE30" s="230"/>
    </row>
    <row r="31" spans="2:71" s="2" customFormat="1" ht="14.45" hidden="1" customHeight="1">
      <c r="B31" s="36"/>
      <c r="C31" s="37"/>
      <c r="D31" s="37"/>
      <c r="E31" s="37"/>
      <c r="F31" s="26" t="s">
        <v>41</v>
      </c>
      <c r="G31" s="37"/>
      <c r="H31" s="37"/>
      <c r="I31" s="37"/>
      <c r="J31" s="37"/>
      <c r="K31" s="37"/>
      <c r="L31" s="256">
        <v>0.21</v>
      </c>
      <c r="M31" s="228"/>
      <c r="N31" s="228"/>
      <c r="O31" s="228"/>
      <c r="P31" s="228"/>
      <c r="Q31" s="37"/>
      <c r="R31" s="37"/>
      <c r="S31" s="37"/>
      <c r="T31" s="37"/>
      <c r="U31" s="37"/>
      <c r="V31" s="37"/>
      <c r="W31" s="227">
        <f>ROUND(BB54, 2)</f>
        <v>0</v>
      </c>
      <c r="X31" s="228"/>
      <c r="Y31" s="228"/>
      <c r="Z31" s="228"/>
      <c r="AA31" s="228"/>
      <c r="AB31" s="228"/>
      <c r="AC31" s="228"/>
      <c r="AD31" s="228"/>
      <c r="AE31" s="228"/>
      <c r="AF31" s="37"/>
      <c r="AG31" s="37"/>
      <c r="AH31" s="37"/>
      <c r="AI31" s="37"/>
      <c r="AJ31" s="37"/>
      <c r="AK31" s="227">
        <v>0</v>
      </c>
      <c r="AL31" s="228"/>
      <c r="AM31" s="228"/>
      <c r="AN31" s="228"/>
      <c r="AO31" s="228"/>
      <c r="AP31" s="37"/>
      <c r="AQ31" s="37"/>
      <c r="AR31" s="38"/>
      <c r="BE31" s="230"/>
    </row>
    <row r="32" spans="2:71" s="2" customFormat="1" ht="14.45" hidden="1" customHeight="1">
      <c r="B32" s="36"/>
      <c r="C32" s="37"/>
      <c r="D32" s="37"/>
      <c r="E32" s="37"/>
      <c r="F32" s="26" t="s">
        <v>42</v>
      </c>
      <c r="G32" s="37"/>
      <c r="H32" s="37"/>
      <c r="I32" s="37"/>
      <c r="J32" s="37"/>
      <c r="K32" s="37"/>
      <c r="L32" s="256">
        <v>0.15</v>
      </c>
      <c r="M32" s="228"/>
      <c r="N32" s="228"/>
      <c r="O32" s="228"/>
      <c r="P32" s="228"/>
      <c r="Q32" s="37"/>
      <c r="R32" s="37"/>
      <c r="S32" s="37"/>
      <c r="T32" s="37"/>
      <c r="U32" s="37"/>
      <c r="V32" s="37"/>
      <c r="W32" s="227">
        <f>ROUND(BC54, 2)</f>
        <v>0</v>
      </c>
      <c r="X32" s="228"/>
      <c r="Y32" s="228"/>
      <c r="Z32" s="228"/>
      <c r="AA32" s="228"/>
      <c r="AB32" s="228"/>
      <c r="AC32" s="228"/>
      <c r="AD32" s="228"/>
      <c r="AE32" s="228"/>
      <c r="AF32" s="37"/>
      <c r="AG32" s="37"/>
      <c r="AH32" s="37"/>
      <c r="AI32" s="37"/>
      <c r="AJ32" s="37"/>
      <c r="AK32" s="227">
        <v>0</v>
      </c>
      <c r="AL32" s="228"/>
      <c r="AM32" s="228"/>
      <c r="AN32" s="228"/>
      <c r="AO32" s="228"/>
      <c r="AP32" s="37"/>
      <c r="AQ32" s="37"/>
      <c r="AR32" s="38"/>
      <c r="BE32" s="230"/>
    </row>
    <row r="33" spans="2:57" s="2" customFormat="1" ht="14.45" hidden="1" customHeight="1">
      <c r="B33" s="36"/>
      <c r="C33" s="37"/>
      <c r="D33" s="37"/>
      <c r="E33" s="37"/>
      <c r="F33" s="26" t="s">
        <v>43</v>
      </c>
      <c r="G33" s="37"/>
      <c r="H33" s="37"/>
      <c r="I33" s="37"/>
      <c r="J33" s="37"/>
      <c r="K33" s="37"/>
      <c r="L33" s="256">
        <v>0</v>
      </c>
      <c r="M33" s="228"/>
      <c r="N33" s="228"/>
      <c r="O33" s="228"/>
      <c r="P33" s="228"/>
      <c r="Q33" s="37"/>
      <c r="R33" s="37"/>
      <c r="S33" s="37"/>
      <c r="T33" s="37"/>
      <c r="U33" s="37"/>
      <c r="V33" s="37"/>
      <c r="W33" s="227">
        <f>ROUND(BD54, 2)</f>
        <v>0</v>
      </c>
      <c r="X33" s="228"/>
      <c r="Y33" s="228"/>
      <c r="Z33" s="228"/>
      <c r="AA33" s="228"/>
      <c r="AB33" s="228"/>
      <c r="AC33" s="228"/>
      <c r="AD33" s="228"/>
      <c r="AE33" s="228"/>
      <c r="AF33" s="37"/>
      <c r="AG33" s="37"/>
      <c r="AH33" s="37"/>
      <c r="AI33" s="37"/>
      <c r="AJ33" s="37"/>
      <c r="AK33" s="227">
        <v>0</v>
      </c>
      <c r="AL33" s="228"/>
      <c r="AM33" s="228"/>
      <c r="AN33" s="228"/>
      <c r="AO33" s="228"/>
      <c r="AP33" s="37"/>
      <c r="AQ33" s="37"/>
      <c r="AR33" s="38"/>
      <c r="BE33" s="230"/>
    </row>
    <row r="34" spans="2:57" s="1" customFormat="1" ht="6.95" customHeight="1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5"/>
      <c r="BE34" s="230"/>
    </row>
    <row r="35" spans="2:57" s="1" customFormat="1" ht="25.9" customHeight="1"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33" t="s">
        <v>46</v>
      </c>
      <c r="Y35" s="234"/>
      <c r="Z35" s="234"/>
      <c r="AA35" s="234"/>
      <c r="AB35" s="234"/>
      <c r="AC35" s="41"/>
      <c r="AD35" s="41"/>
      <c r="AE35" s="41"/>
      <c r="AF35" s="41"/>
      <c r="AG35" s="41"/>
      <c r="AH35" s="41"/>
      <c r="AI35" s="41"/>
      <c r="AJ35" s="41"/>
      <c r="AK35" s="235">
        <f>SUM(AK26:AK33)</f>
        <v>0</v>
      </c>
      <c r="AL35" s="234"/>
      <c r="AM35" s="234"/>
      <c r="AN35" s="234"/>
      <c r="AO35" s="236"/>
      <c r="AP35" s="39"/>
      <c r="AQ35" s="39"/>
      <c r="AR35" s="35"/>
    </row>
    <row r="36" spans="2:57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5"/>
    </row>
    <row r="37" spans="2:57" s="1" customFormat="1" ht="6.95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5"/>
    </row>
    <row r="41" spans="2:57" s="1" customFormat="1" ht="6.95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5"/>
    </row>
    <row r="42" spans="2:57" s="1" customFormat="1" ht="24.95" customHeight="1">
      <c r="B42" s="31"/>
      <c r="C42" s="20" t="s">
        <v>47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5"/>
    </row>
    <row r="43" spans="2:57" s="1" customFormat="1" ht="6.95" customHeight="1"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5"/>
    </row>
    <row r="44" spans="2:57" s="1" customFormat="1" ht="12" customHeight="1">
      <c r="B44" s="31"/>
      <c r="C44" s="26" t="s">
        <v>14</v>
      </c>
      <c r="D44" s="32"/>
      <c r="E44" s="32"/>
      <c r="F44" s="32"/>
      <c r="G44" s="32"/>
      <c r="H44" s="32"/>
      <c r="I44" s="32"/>
      <c r="J44" s="32"/>
      <c r="K44" s="32"/>
      <c r="L44" s="32" t="str">
        <f>K5</f>
        <v>20190104</v>
      </c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5"/>
    </row>
    <row r="45" spans="2:57" s="3" customFormat="1" ht="36.950000000000003" customHeight="1">
      <c r="B45" s="47"/>
      <c r="C45" s="48" t="s">
        <v>17</v>
      </c>
      <c r="D45" s="49"/>
      <c r="E45" s="49"/>
      <c r="F45" s="49"/>
      <c r="G45" s="49"/>
      <c r="H45" s="49"/>
      <c r="I45" s="49"/>
      <c r="J45" s="49"/>
      <c r="K45" s="49"/>
      <c r="L45" s="246" t="str">
        <f>K6</f>
        <v>ZŠ NOVÝ HRADEC KRÁLOVÉ - OPRAVA STŘECH NA OBJEKTECH Č. P. 144, 145, 146 A VÝMĚNA VENKOVNÍ BETONOVÉ DLAŽBY NA DVOŘE</v>
      </c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49"/>
      <c r="AQ45" s="49"/>
      <c r="AR45" s="50"/>
    </row>
    <row r="46" spans="2:57" s="1" customFormat="1" ht="6.95" customHeight="1"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5"/>
    </row>
    <row r="47" spans="2:57" s="1" customFormat="1" ht="12" customHeight="1">
      <c r="B47" s="31"/>
      <c r="C47" s="26" t="s">
        <v>21</v>
      </c>
      <c r="D47" s="32"/>
      <c r="E47" s="32"/>
      <c r="F47" s="32"/>
      <c r="G47" s="32"/>
      <c r="H47" s="32"/>
      <c r="I47" s="32"/>
      <c r="J47" s="32"/>
      <c r="K47" s="32"/>
      <c r="L47" s="51" t="str">
        <f>IF(K8="","",K8)</f>
        <v xml:space="preserve"> 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26" t="s">
        <v>23</v>
      </c>
      <c r="AJ47" s="32"/>
      <c r="AK47" s="32"/>
      <c r="AL47" s="32"/>
      <c r="AM47" s="248" t="str">
        <f>IF(AN8= "","",AN8)</f>
        <v>4. 1. 2019</v>
      </c>
      <c r="AN47" s="248"/>
      <c r="AO47" s="32"/>
      <c r="AP47" s="32"/>
      <c r="AQ47" s="32"/>
      <c r="AR47" s="35"/>
    </row>
    <row r="48" spans="2:57" s="1" customFormat="1" ht="6.95" customHeight="1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5"/>
    </row>
    <row r="49" spans="1:91" s="1" customFormat="1" ht="13.7" customHeight="1">
      <c r="B49" s="31"/>
      <c r="C49" s="26" t="s">
        <v>25</v>
      </c>
      <c r="D49" s="32"/>
      <c r="E49" s="32"/>
      <c r="F49" s="32"/>
      <c r="G49" s="32"/>
      <c r="H49" s="32"/>
      <c r="I49" s="32"/>
      <c r="J49" s="32"/>
      <c r="K49" s="32"/>
      <c r="L49" s="32" t="str">
        <f>IF(E11= "","",E11)</f>
        <v xml:space="preserve"> 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26" t="s">
        <v>30</v>
      </c>
      <c r="AJ49" s="32"/>
      <c r="AK49" s="32"/>
      <c r="AL49" s="32"/>
      <c r="AM49" s="244" t="str">
        <f>IF(E17="","",E17)</f>
        <v xml:space="preserve"> </v>
      </c>
      <c r="AN49" s="245"/>
      <c r="AO49" s="245"/>
      <c r="AP49" s="245"/>
      <c r="AQ49" s="32"/>
      <c r="AR49" s="35"/>
      <c r="AS49" s="238" t="s">
        <v>48</v>
      </c>
      <c r="AT49" s="239"/>
      <c r="AU49" s="53"/>
      <c r="AV49" s="53"/>
      <c r="AW49" s="53"/>
      <c r="AX49" s="53"/>
      <c r="AY49" s="53"/>
      <c r="AZ49" s="53"/>
      <c r="BA49" s="53"/>
      <c r="BB49" s="53"/>
      <c r="BC49" s="53"/>
      <c r="BD49" s="54"/>
    </row>
    <row r="50" spans="1:91" s="1" customFormat="1" ht="13.7" customHeight="1">
      <c r="B50" s="31"/>
      <c r="C50" s="26" t="s">
        <v>28</v>
      </c>
      <c r="D50" s="32"/>
      <c r="E50" s="32"/>
      <c r="F50" s="32"/>
      <c r="G50" s="32"/>
      <c r="H50" s="32"/>
      <c r="I50" s="32"/>
      <c r="J50" s="32"/>
      <c r="K50" s="32"/>
      <c r="L50" s="32" t="str">
        <f>IF(E14= "Vyplň údaj","",E14)</f>
        <v/>
      </c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26" t="s">
        <v>32</v>
      </c>
      <c r="AJ50" s="32"/>
      <c r="AK50" s="32"/>
      <c r="AL50" s="32"/>
      <c r="AM50" s="244" t="str">
        <f>IF(E20="","",E20)</f>
        <v xml:space="preserve"> </v>
      </c>
      <c r="AN50" s="245"/>
      <c r="AO50" s="245"/>
      <c r="AP50" s="245"/>
      <c r="AQ50" s="32"/>
      <c r="AR50" s="35"/>
      <c r="AS50" s="240"/>
      <c r="AT50" s="241"/>
      <c r="AU50" s="55"/>
      <c r="AV50" s="55"/>
      <c r="AW50" s="55"/>
      <c r="AX50" s="55"/>
      <c r="AY50" s="55"/>
      <c r="AZ50" s="55"/>
      <c r="BA50" s="55"/>
      <c r="BB50" s="55"/>
      <c r="BC50" s="55"/>
      <c r="BD50" s="56"/>
    </row>
    <row r="51" spans="1:91" s="1" customFormat="1" ht="10.9" customHeight="1"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5"/>
      <c r="AS51" s="242"/>
      <c r="AT51" s="243"/>
      <c r="AU51" s="57"/>
      <c r="AV51" s="57"/>
      <c r="AW51" s="57"/>
      <c r="AX51" s="57"/>
      <c r="AY51" s="57"/>
      <c r="AZ51" s="57"/>
      <c r="BA51" s="57"/>
      <c r="BB51" s="57"/>
      <c r="BC51" s="57"/>
      <c r="BD51" s="58"/>
    </row>
    <row r="52" spans="1:91" s="1" customFormat="1" ht="29.25" customHeight="1">
      <c r="B52" s="31"/>
      <c r="C52" s="265" t="s">
        <v>49</v>
      </c>
      <c r="D52" s="258"/>
      <c r="E52" s="258"/>
      <c r="F52" s="258"/>
      <c r="G52" s="258"/>
      <c r="H52" s="59"/>
      <c r="I52" s="257" t="s">
        <v>50</v>
      </c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60" t="s">
        <v>51</v>
      </c>
      <c r="AH52" s="258"/>
      <c r="AI52" s="258"/>
      <c r="AJ52" s="258"/>
      <c r="AK52" s="258"/>
      <c r="AL52" s="258"/>
      <c r="AM52" s="258"/>
      <c r="AN52" s="257" t="s">
        <v>52</v>
      </c>
      <c r="AO52" s="258"/>
      <c r="AP52" s="259"/>
      <c r="AQ52" s="60" t="s">
        <v>53</v>
      </c>
      <c r="AR52" s="35"/>
      <c r="AS52" s="61" t="s">
        <v>54</v>
      </c>
      <c r="AT52" s="62" t="s">
        <v>55</v>
      </c>
      <c r="AU52" s="62" t="s">
        <v>56</v>
      </c>
      <c r="AV52" s="62" t="s">
        <v>57</v>
      </c>
      <c r="AW52" s="62" t="s">
        <v>58</v>
      </c>
      <c r="AX52" s="62" t="s">
        <v>59</v>
      </c>
      <c r="AY52" s="62" t="s">
        <v>60</v>
      </c>
      <c r="AZ52" s="62" t="s">
        <v>61</v>
      </c>
      <c r="BA52" s="62" t="s">
        <v>62</v>
      </c>
      <c r="BB52" s="62" t="s">
        <v>63</v>
      </c>
      <c r="BC52" s="62" t="s">
        <v>64</v>
      </c>
      <c r="BD52" s="63" t="s">
        <v>65</v>
      </c>
    </row>
    <row r="53" spans="1:91" s="1" customFormat="1" ht="10.9" customHeight="1"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5"/>
      <c r="AS53" s="64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6"/>
    </row>
    <row r="54" spans="1:91" s="4" customFormat="1" ht="32.450000000000003" customHeight="1">
      <c r="B54" s="67"/>
      <c r="C54" s="68" t="s">
        <v>66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263">
        <f>ROUND(SUM(AG55:AG59),2)</f>
        <v>0</v>
      </c>
      <c r="AH54" s="263"/>
      <c r="AI54" s="263"/>
      <c r="AJ54" s="263"/>
      <c r="AK54" s="263"/>
      <c r="AL54" s="263"/>
      <c r="AM54" s="263"/>
      <c r="AN54" s="264">
        <f t="shared" ref="AN54:AN59" si="0">SUM(AG54,AT54)</f>
        <v>0</v>
      </c>
      <c r="AO54" s="264"/>
      <c r="AP54" s="264"/>
      <c r="AQ54" s="71" t="s">
        <v>1</v>
      </c>
      <c r="AR54" s="72"/>
      <c r="AS54" s="73">
        <f>ROUND(SUM(AS55:AS59),2)</f>
        <v>0</v>
      </c>
      <c r="AT54" s="74">
        <f t="shared" ref="AT54:AT59" si="1">ROUND(SUM(AV54:AW54),2)</f>
        <v>0</v>
      </c>
      <c r="AU54" s="75">
        <f>ROUND(SUM(AU55:AU59),5)</f>
        <v>0</v>
      </c>
      <c r="AV54" s="74">
        <f>ROUND(AZ54*L29,2)</f>
        <v>0</v>
      </c>
      <c r="AW54" s="74">
        <f>ROUND(BA54*L30,2)</f>
        <v>0</v>
      </c>
      <c r="AX54" s="74">
        <f>ROUND(BB54*L29,2)</f>
        <v>0</v>
      </c>
      <c r="AY54" s="74">
        <f>ROUND(BC54*L30,2)</f>
        <v>0</v>
      </c>
      <c r="AZ54" s="74">
        <f>ROUND(SUM(AZ55:AZ59),2)</f>
        <v>0</v>
      </c>
      <c r="BA54" s="74">
        <f>ROUND(SUM(BA55:BA59),2)</f>
        <v>0</v>
      </c>
      <c r="BB54" s="74">
        <f>ROUND(SUM(BB55:BB59),2)</f>
        <v>0</v>
      </c>
      <c r="BC54" s="74">
        <f>ROUND(SUM(BC55:BC59),2)</f>
        <v>0</v>
      </c>
      <c r="BD54" s="76">
        <f>ROUND(SUM(BD55:BD59),2)</f>
        <v>0</v>
      </c>
      <c r="BS54" s="77" t="s">
        <v>67</v>
      </c>
      <c r="BT54" s="77" t="s">
        <v>68</v>
      </c>
      <c r="BU54" s="78" t="s">
        <v>69</v>
      </c>
      <c r="BV54" s="77" t="s">
        <v>70</v>
      </c>
      <c r="BW54" s="77" t="s">
        <v>5</v>
      </c>
      <c r="BX54" s="77" t="s">
        <v>71</v>
      </c>
      <c r="CL54" s="77" t="s">
        <v>1</v>
      </c>
    </row>
    <row r="55" spans="1:91" s="5" customFormat="1" ht="16.5" customHeight="1">
      <c r="A55" s="79" t="s">
        <v>72</v>
      </c>
      <c r="B55" s="80"/>
      <c r="C55" s="81"/>
      <c r="D55" s="266" t="s">
        <v>73</v>
      </c>
      <c r="E55" s="266"/>
      <c r="F55" s="266"/>
      <c r="G55" s="266"/>
      <c r="H55" s="266"/>
      <c r="I55" s="82"/>
      <c r="J55" s="266" t="s">
        <v>74</v>
      </c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1">
        <f>'SO 01 - Oprava střechy ob...'!J30</f>
        <v>0</v>
      </c>
      <c r="AH55" s="262"/>
      <c r="AI55" s="262"/>
      <c r="AJ55" s="262"/>
      <c r="AK55" s="262"/>
      <c r="AL55" s="262"/>
      <c r="AM55" s="262"/>
      <c r="AN55" s="261">
        <f t="shared" si="0"/>
        <v>0</v>
      </c>
      <c r="AO55" s="262"/>
      <c r="AP55" s="262"/>
      <c r="AQ55" s="83" t="s">
        <v>75</v>
      </c>
      <c r="AR55" s="84"/>
      <c r="AS55" s="85">
        <v>0</v>
      </c>
      <c r="AT55" s="86">
        <f t="shared" si="1"/>
        <v>0</v>
      </c>
      <c r="AU55" s="87">
        <f>'SO 01 - Oprava střechy ob...'!P95</f>
        <v>0</v>
      </c>
      <c r="AV55" s="86">
        <f>'SO 01 - Oprava střechy ob...'!J33</f>
        <v>0</v>
      </c>
      <c r="AW55" s="86">
        <f>'SO 01 - Oprava střechy ob...'!J34</f>
        <v>0</v>
      </c>
      <c r="AX55" s="86">
        <f>'SO 01 - Oprava střechy ob...'!J35</f>
        <v>0</v>
      </c>
      <c r="AY55" s="86">
        <f>'SO 01 - Oprava střechy ob...'!J36</f>
        <v>0</v>
      </c>
      <c r="AZ55" s="86">
        <f>'SO 01 - Oprava střechy ob...'!F33</f>
        <v>0</v>
      </c>
      <c r="BA55" s="86">
        <f>'SO 01 - Oprava střechy ob...'!F34</f>
        <v>0</v>
      </c>
      <c r="BB55" s="86">
        <f>'SO 01 - Oprava střechy ob...'!F35</f>
        <v>0</v>
      </c>
      <c r="BC55" s="86">
        <f>'SO 01 - Oprava střechy ob...'!F36</f>
        <v>0</v>
      </c>
      <c r="BD55" s="88">
        <f>'SO 01 - Oprava střechy ob...'!F37</f>
        <v>0</v>
      </c>
      <c r="BT55" s="89" t="s">
        <v>8</v>
      </c>
      <c r="BV55" s="89" t="s">
        <v>70</v>
      </c>
      <c r="BW55" s="89" t="s">
        <v>76</v>
      </c>
      <c r="BX55" s="89" t="s">
        <v>5</v>
      </c>
      <c r="CL55" s="89" t="s">
        <v>1</v>
      </c>
      <c r="CM55" s="89" t="s">
        <v>77</v>
      </c>
    </row>
    <row r="56" spans="1:91" s="5" customFormat="1" ht="16.5" customHeight="1">
      <c r="A56" s="79" t="s">
        <v>72</v>
      </c>
      <c r="B56" s="80"/>
      <c r="C56" s="81"/>
      <c r="D56" s="266" t="s">
        <v>78</v>
      </c>
      <c r="E56" s="266"/>
      <c r="F56" s="266"/>
      <c r="G56" s="266"/>
      <c r="H56" s="266"/>
      <c r="I56" s="82"/>
      <c r="J56" s="266" t="s">
        <v>79</v>
      </c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1">
        <f>'SO 02 - Oprava střechy ob...'!J30</f>
        <v>0</v>
      </c>
      <c r="AH56" s="262"/>
      <c r="AI56" s="262"/>
      <c r="AJ56" s="262"/>
      <c r="AK56" s="262"/>
      <c r="AL56" s="262"/>
      <c r="AM56" s="262"/>
      <c r="AN56" s="261">
        <f t="shared" si="0"/>
        <v>0</v>
      </c>
      <c r="AO56" s="262"/>
      <c r="AP56" s="262"/>
      <c r="AQ56" s="83" t="s">
        <v>75</v>
      </c>
      <c r="AR56" s="84"/>
      <c r="AS56" s="85">
        <v>0</v>
      </c>
      <c r="AT56" s="86">
        <f t="shared" si="1"/>
        <v>0</v>
      </c>
      <c r="AU56" s="87">
        <f>'SO 02 - Oprava střechy ob...'!P95</f>
        <v>0</v>
      </c>
      <c r="AV56" s="86">
        <f>'SO 02 - Oprava střechy ob...'!J33</f>
        <v>0</v>
      </c>
      <c r="AW56" s="86">
        <f>'SO 02 - Oprava střechy ob...'!J34</f>
        <v>0</v>
      </c>
      <c r="AX56" s="86">
        <f>'SO 02 - Oprava střechy ob...'!J35</f>
        <v>0</v>
      </c>
      <c r="AY56" s="86">
        <f>'SO 02 - Oprava střechy ob...'!J36</f>
        <v>0</v>
      </c>
      <c r="AZ56" s="86">
        <f>'SO 02 - Oprava střechy ob...'!F33</f>
        <v>0</v>
      </c>
      <c r="BA56" s="86">
        <f>'SO 02 - Oprava střechy ob...'!F34</f>
        <v>0</v>
      </c>
      <c r="BB56" s="86">
        <f>'SO 02 - Oprava střechy ob...'!F35</f>
        <v>0</v>
      </c>
      <c r="BC56" s="86">
        <f>'SO 02 - Oprava střechy ob...'!F36</f>
        <v>0</v>
      </c>
      <c r="BD56" s="88">
        <f>'SO 02 - Oprava střechy ob...'!F37</f>
        <v>0</v>
      </c>
      <c r="BT56" s="89" t="s">
        <v>8</v>
      </c>
      <c r="BV56" s="89" t="s">
        <v>70</v>
      </c>
      <c r="BW56" s="89" t="s">
        <v>80</v>
      </c>
      <c r="BX56" s="89" t="s">
        <v>5</v>
      </c>
      <c r="CL56" s="89" t="s">
        <v>1</v>
      </c>
      <c r="CM56" s="89" t="s">
        <v>77</v>
      </c>
    </row>
    <row r="57" spans="1:91" s="5" customFormat="1" ht="16.5" customHeight="1">
      <c r="A57" s="79" t="s">
        <v>72</v>
      </c>
      <c r="B57" s="80"/>
      <c r="C57" s="81"/>
      <c r="D57" s="266" t="s">
        <v>81</v>
      </c>
      <c r="E57" s="266"/>
      <c r="F57" s="266"/>
      <c r="G57" s="266"/>
      <c r="H57" s="266"/>
      <c r="I57" s="82"/>
      <c r="J57" s="266" t="s">
        <v>82</v>
      </c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1">
        <f>'SO 03 - Oprava střechy ob...'!J30</f>
        <v>0</v>
      </c>
      <c r="AH57" s="262"/>
      <c r="AI57" s="262"/>
      <c r="AJ57" s="262"/>
      <c r="AK57" s="262"/>
      <c r="AL57" s="262"/>
      <c r="AM57" s="262"/>
      <c r="AN57" s="261">
        <f t="shared" si="0"/>
        <v>0</v>
      </c>
      <c r="AO57" s="262"/>
      <c r="AP57" s="262"/>
      <c r="AQ57" s="83" t="s">
        <v>75</v>
      </c>
      <c r="AR57" s="84"/>
      <c r="AS57" s="85">
        <v>0</v>
      </c>
      <c r="AT57" s="86">
        <f t="shared" si="1"/>
        <v>0</v>
      </c>
      <c r="AU57" s="87">
        <f>'SO 03 - Oprava střechy ob...'!P95</f>
        <v>0</v>
      </c>
      <c r="AV57" s="86">
        <f>'SO 03 - Oprava střechy ob...'!J33</f>
        <v>0</v>
      </c>
      <c r="AW57" s="86">
        <f>'SO 03 - Oprava střechy ob...'!J34</f>
        <v>0</v>
      </c>
      <c r="AX57" s="86">
        <f>'SO 03 - Oprava střechy ob...'!J35</f>
        <v>0</v>
      </c>
      <c r="AY57" s="86">
        <f>'SO 03 - Oprava střechy ob...'!J36</f>
        <v>0</v>
      </c>
      <c r="AZ57" s="86">
        <f>'SO 03 - Oprava střechy ob...'!F33</f>
        <v>0</v>
      </c>
      <c r="BA57" s="86">
        <f>'SO 03 - Oprava střechy ob...'!F34</f>
        <v>0</v>
      </c>
      <c r="BB57" s="86">
        <f>'SO 03 - Oprava střechy ob...'!F35</f>
        <v>0</v>
      </c>
      <c r="BC57" s="86">
        <f>'SO 03 - Oprava střechy ob...'!F36</f>
        <v>0</v>
      </c>
      <c r="BD57" s="88">
        <f>'SO 03 - Oprava střechy ob...'!F37</f>
        <v>0</v>
      </c>
      <c r="BT57" s="89" t="s">
        <v>8</v>
      </c>
      <c r="BV57" s="89" t="s">
        <v>70</v>
      </c>
      <c r="BW57" s="89" t="s">
        <v>83</v>
      </c>
      <c r="BX57" s="89" t="s">
        <v>5</v>
      </c>
      <c r="CL57" s="89" t="s">
        <v>1</v>
      </c>
      <c r="CM57" s="89" t="s">
        <v>77</v>
      </c>
    </row>
    <row r="58" spans="1:91" s="5" customFormat="1" ht="16.5" customHeight="1">
      <c r="A58" s="79" t="s">
        <v>72</v>
      </c>
      <c r="B58" s="80"/>
      <c r="C58" s="81"/>
      <c r="D58" s="266" t="s">
        <v>84</v>
      </c>
      <c r="E58" s="266"/>
      <c r="F58" s="266"/>
      <c r="G58" s="266"/>
      <c r="H58" s="266"/>
      <c r="I58" s="82"/>
      <c r="J58" s="266" t="s">
        <v>85</v>
      </c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1">
        <f>'SO 04 - Hromosvody'!J30</f>
        <v>0</v>
      </c>
      <c r="AH58" s="262"/>
      <c r="AI58" s="262"/>
      <c r="AJ58" s="262"/>
      <c r="AK58" s="262"/>
      <c r="AL58" s="262"/>
      <c r="AM58" s="262"/>
      <c r="AN58" s="261">
        <f t="shared" si="0"/>
        <v>0</v>
      </c>
      <c r="AO58" s="262"/>
      <c r="AP58" s="262"/>
      <c r="AQ58" s="83" t="s">
        <v>75</v>
      </c>
      <c r="AR58" s="84"/>
      <c r="AS58" s="85">
        <v>0</v>
      </c>
      <c r="AT58" s="86">
        <f t="shared" si="1"/>
        <v>0</v>
      </c>
      <c r="AU58" s="87">
        <f>'SO 04 - Hromosvody'!P81</f>
        <v>0</v>
      </c>
      <c r="AV58" s="86">
        <f>'SO 04 - Hromosvody'!J33</f>
        <v>0</v>
      </c>
      <c r="AW58" s="86">
        <f>'SO 04 - Hromosvody'!J34</f>
        <v>0</v>
      </c>
      <c r="AX58" s="86">
        <f>'SO 04 - Hromosvody'!J35</f>
        <v>0</v>
      </c>
      <c r="AY58" s="86">
        <f>'SO 04 - Hromosvody'!J36</f>
        <v>0</v>
      </c>
      <c r="AZ58" s="86">
        <f>'SO 04 - Hromosvody'!F33</f>
        <v>0</v>
      </c>
      <c r="BA58" s="86">
        <f>'SO 04 - Hromosvody'!F34</f>
        <v>0</v>
      </c>
      <c r="BB58" s="86">
        <f>'SO 04 - Hromosvody'!F35</f>
        <v>0</v>
      </c>
      <c r="BC58" s="86">
        <f>'SO 04 - Hromosvody'!F36</f>
        <v>0</v>
      </c>
      <c r="BD58" s="88">
        <f>'SO 04 - Hromosvody'!F37</f>
        <v>0</v>
      </c>
      <c r="BT58" s="89" t="s">
        <v>8</v>
      </c>
      <c r="BV58" s="89" t="s">
        <v>70</v>
      </c>
      <c r="BW58" s="89" t="s">
        <v>86</v>
      </c>
      <c r="BX58" s="89" t="s">
        <v>5</v>
      </c>
      <c r="CL58" s="89" t="s">
        <v>1</v>
      </c>
      <c r="CM58" s="89" t="s">
        <v>77</v>
      </c>
    </row>
    <row r="59" spans="1:91" s="5" customFormat="1" ht="16.5" customHeight="1">
      <c r="A59" s="79" t="s">
        <v>72</v>
      </c>
      <c r="B59" s="80"/>
      <c r="C59" s="81"/>
      <c r="D59" s="266" t="s">
        <v>87</v>
      </c>
      <c r="E59" s="266"/>
      <c r="F59" s="266"/>
      <c r="G59" s="266"/>
      <c r="H59" s="266"/>
      <c r="I59" s="82"/>
      <c r="J59" s="266" t="s">
        <v>88</v>
      </c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1">
        <f>'SO 05 - Výměna venkovní d...'!J30</f>
        <v>0</v>
      </c>
      <c r="AH59" s="262"/>
      <c r="AI59" s="262"/>
      <c r="AJ59" s="262"/>
      <c r="AK59" s="262"/>
      <c r="AL59" s="262"/>
      <c r="AM59" s="262"/>
      <c r="AN59" s="261">
        <f t="shared" si="0"/>
        <v>0</v>
      </c>
      <c r="AO59" s="262"/>
      <c r="AP59" s="262"/>
      <c r="AQ59" s="83" t="s">
        <v>75</v>
      </c>
      <c r="AR59" s="84"/>
      <c r="AS59" s="90">
        <v>0</v>
      </c>
      <c r="AT59" s="91">
        <f t="shared" si="1"/>
        <v>0</v>
      </c>
      <c r="AU59" s="92">
        <f>'SO 05 - Výměna venkovní d...'!P100</f>
        <v>0</v>
      </c>
      <c r="AV59" s="91">
        <f>'SO 05 - Výměna venkovní d...'!J33</f>
        <v>0</v>
      </c>
      <c r="AW59" s="91">
        <f>'SO 05 - Výměna venkovní d...'!J34</f>
        <v>0</v>
      </c>
      <c r="AX59" s="91">
        <f>'SO 05 - Výměna venkovní d...'!J35</f>
        <v>0</v>
      </c>
      <c r="AY59" s="91">
        <f>'SO 05 - Výměna venkovní d...'!J36</f>
        <v>0</v>
      </c>
      <c r="AZ59" s="91">
        <f>'SO 05 - Výměna venkovní d...'!F33</f>
        <v>0</v>
      </c>
      <c r="BA59" s="91">
        <f>'SO 05 - Výměna venkovní d...'!F34</f>
        <v>0</v>
      </c>
      <c r="BB59" s="91">
        <f>'SO 05 - Výměna venkovní d...'!F35</f>
        <v>0</v>
      </c>
      <c r="BC59" s="91">
        <f>'SO 05 - Výměna venkovní d...'!F36</f>
        <v>0</v>
      </c>
      <c r="BD59" s="93">
        <f>'SO 05 - Výměna venkovní d...'!F37</f>
        <v>0</v>
      </c>
      <c r="BT59" s="89" t="s">
        <v>8</v>
      </c>
      <c r="BV59" s="89" t="s">
        <v>70</v>
      </c>
      <c r="BW59" s="89" t="s">
        <v>89</v>
      </c>
      <c r="BX59" s="89" t="s">
        <v>5</v>
      </c>
      <c r="CL59" s="89" t="s">
        <v>1</v>
      </c>
      <c r="CM59" s="89" t="s">
        <v>77</v>
      </c>
    </row>
    <row r="60" spans="1:91" s="1" customFormat="1" ht="30" customHeight="1"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5"/>
    </row>
    <row r="61" spans="1:91" s="1" customFormat="1" ht="6.95" customHeight="1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35"/>
    </row>
  </sheetData>
  <sheetProtection algorithmName="SHA-512" hashValue="ic+r2RRSwhBXp6DuZQAYvuitYcigVPon4kGYMSeE1VVc74lQKZFo4Afxr1e5f8ghrPsTvgAjXcgDZ6TRpSvaPA==" saltValue="sxz7tR+UDxpwVCgYOG+z1/1gYyJ4RBQ8y1OYJsuVVJy2b3kT4CIfQ4WVfvSKTtoaQz3xOo/dXqjEtaXUhoYCgg==" spinCount="100000" sheet="1" objects="1" scenarios="1" formatColumns="0" formatRows="0"/>
  <mergeCells count="58">
    <mergeCell ref="D57:H57"/>
    <mergeCell ref="J57:AF57"/>
    <mergeCell ref="D58:H58"/>
    <mergeCell ref="J58:AF58"/>
    <mergeCell ref="D59:H59"/>
    <mergeCell ref="J59:AF59"/>
    <mergeCell ref="C52:G52"/>
    <mergeCell ref="I52:AF52"/>
    <mergeCell ref="D55:H55"/>
    <mergeCell ref="J55:AF55"/>
    <mergeCell ref="D56:H56"/>
    <mergeCell ref="J56:AF56"/>
    <mergeCell ref="AN58:AP58"/>
    <mergeCell ref="AG58:AM58"/>
    <mergeCell ref="AN59:AP59"/>
    <mergeCell ref="AG59:AM59"/>
    <mergeCell ref="AG54:AM54"/>
    <mergeCell ref="AN54:AP54"/>
    <mergeCell ref="AN55:AP55"/>
    <mergeCell ref="AG55:AM55"/>
    <mergeCell ref="AN56:AP56"/>
    <mergeCell ref="AG56:AM56"/>
    <mergeCell ref="AN57:AP57"/>
    <mergeCell ref="AG57:AM57"/>
    <mergeCell ref="L30:P30"/>
    <mergeCell ref="L31:P31"/>
    <mergeCell ref="L32:P32"/>
    <mergeCell ref="L33:P33"/>
    <mergeCell ref="AN52:AP52"/>
    <mergeCell ref="AG52:AM52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55" location="'SO 01 - Oprava střechy ob...'!C2" display="/"/>
    <hyperlink ref="A56" location="'SO 02 - Oprava střechy ob...'!C2" display="/"/>
    <hyperlink ref="A57" location="'SO 03 - Oprava střechy ob...'!C2" display="/"/>
    <hyperlink ref="A58" location="'SO 04 - Hromosvody'!C2" display="/"/>
    <hyperlink ref="A59" location="'SO 05 - Výměna venkovní d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4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4" t="s">
        <v>76</v>
      </c>
    </row>
    <row r="3" spans="2:46" ht="6.95" customHeight="1">
      <c r="B3" s="95"/>
      <c r="C3" s="96"/>
      <c r="D3" s="96"/>
      <c r="E3" s="96"/>
      <c r="F3" s="96"/>
      <c r="G3" s="96"/>
      <c r="H3" s="96"/>
      <c r="I3" s="97"/>
      <c r="J3" s="96"/>
      <c r="K3" s="96"/>
      <c r="L3" s="17"/>
      <c r="AT3" s="14" t="s">
        <v>77</v>
      </c>
    </row>
    <row r="4" spans="2:46" ht="24.95" customHeight="1">
      <c r="B4" s="17"/>
      <c r="D4" s="98" t="s">
        <v>90</v>
      </c>
      <c r="L4" s="17"/>
      <c r="M4" s="21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99" t="s">
        <v>17</v>
      </c>
      <c r="L6" s="17"/>
    </row>
    <row r="7" spans="2:46" ht="16.5" customHeight="1">
      <c r="B7" s="17"/>
      <c r="E7" s="267" t="str">
        <f>'Rekapitulace stavby'!K6</f>
        <v>ZŠ NOVÝ HRADEC KRÁLOVÉ - OPRAVA STŘECH NA OBJEKTECH Č. P. 144, 145, 146 A VÝMĚNA VENKOVNÍ BETONOVÉ DLAŽBY NA DVOŘE</v>
      </c>
      <c r="F7" s="268"/>
      <c r="G7" s="268"/>
      <c r="H7" s="268"/>
      <c r="L7" s="17"/>
    </row>
    <row r="8" spans="2:46" s="1" customFormat="1" ht="12" customHeight="1">
      <c r="B8" s="35"/>
      <c r="D8" s="99" t="s">
        <v>91</v>
      </c>
      <c r="I8" s="100"/>
      <c r="L8" s="35"/>
    </row>
    <row r="9" spans="2:46" s="1" customFormat="1" ht="36.950000000000003" customHeight="1">
      <c r="B9" s="35"/>
      <c r="E9" s="269" t="s">
        <v>92</v>
      </c>
      <c r="F9" s="270"/>
      <c r="G9" s="270"/>
      <c r="H9" s="270"/>
      <c r="I9" s="100"/>
      <c r="L9" s="35"/>
    </row>
    <row r="10" spans="2:46" s="1" customFormat="1" ht="11.25">
      <c r="B10" s="35"/>
      <c r="I10" s="100"/>
      <c r="L10" s="35"/>
    </row>
    <row r="11" spans="2:46" s="1" customFormat="1" ht="12" customHeight="1">
      <c r="B11" s="35"/>
      <c r="D11" s="99" t="s">
        <v>19</v>
      </c>
      <c r="F11" s="14" t="s">
        <v>1</v>
      </c>
      <c r="I11" s="101" t="s">
        <v>20</v>
      </c>
      <c r="J11" s="14" t="s">
        <v>1</v>
      </c>
      <c r="L11" s="35"/>
    </row>
    <row r="12" spans="2:46" s="1" customFormat="1" ht="12" customHeight="1">
      <c r="B12" s="35"/>
      <c r="D12" s="99" t="s">
        <v>21</v>
      </c>
      <c r="F12" s="14" t="s">
        <v>22</v>
      </c>
      <c r="I12" s="101" t="s">
        <v>23</v>
      </c>
      <c r="J12" s="102" t="str">
        <f>'Rekapitulace stavby'!AN8</f>
        <v>4. 1. 2019</v>
      </c>
      <c r="L12" s="35"/>
    </row>
    <row r="13" spans="2:46" s="1" customFormat="1" ht="10.9" customHeight="1">
      <c r="B13" s="35"/>
      <c r="I13" s="100"/>
      <c r="L13" s="35"/>
    </row>
    <row r="14" spans="2:46" s="1" customFormat="1" ht="12" customHeight="1">
      <c r="B14" s="35"/>
      <c r="D14" s="99" t="s">
        <v>25</v>
      </c>
      <c r="I14" s="101" t="s">
        <v>26</v>
      </c>
      <c r="J14" s="14" t="str">
        <f>IF('Rekapitulace stavby'!AN10="","",'Rekapitulace stavby'!AN10)</f>
        <v/>
      </c>
      <c r="L14" s="35"/>
    </row>
    <row r="15" spans="2:46" s="1" customFormat="1" ht="18" customHeight="1">
      <c r="B15" s="35"/>
      <c r="E15" s="14" t="str">
        <f>IF('Rekapitulace stavby'!E11="","",'Rekapitulace stavby'!E11)</f>
        <v xml:space="preserve"> </v>
      </c>
      <c r="I15" s="101" t="s">
        <v>27</v>
      </c>
      <c r="J15" s="14" t="str">
        <f>IF('Rekapitulace stavby'!AN11="","",'Rekapitulace stavby'!AN11)</f>
        <v/>
      </c>
      <c r="L15" s="35"/>
    </row>
    <row r="16" spans="2:46" s="1" customFormat="1" ht="6.95" customHeight="1">
      <c r="B16" s="35"/>
      <c r="I16" s="100"/>
      <c r="L16" s="35"/>
    </row>
    <row r="17" spans="2:12" s="1" customFormat="1" ht="12" customHeight="1">
      <c r="B17" s="35"/>
      <c r="D17" s="99" t="s">
        <v>28</v>
      </c>
      <c r="I17" s="101" t="s">
        <v>26</v>
      </c>
      <c r="J17" s="27" t="str">
        <f>'Rekapitulace stavby'!AN13</f>
        <v>Vyplň údaj</v>
      </c>
      <c r="L17" s="35"/>
    </row>
    <row r="18" spans="2:12" s="1" customFormat="1" ht="18" customHeight="1">
      <c r="B18" s="35"/>
      <c r="E18" s="271" t="str">
        <f>'Rekapitulace stavby'!E14</f>
        <v>Vyplň údaj</v>
      </c>
      <c r="F18" s="272"/>
      <c r="G18" s="272"/>
      <c r="H18" s="272"/>
      <c r="I18" s="101" t="s">
        <v>27</v>
      </c>
      <c r="J18" s="27" t="str">
        <f>'Rekapitulace stavby'!AN14</f>
        <v>Vyplň údaj</v>
      </c>
      <c r="L18" s="35"/>
    </row>
    <row r="19" spans="2:12" s="1" customFormat="1" ht="6.95" customHeight="1">
      <c r="B19" s="35"/>
      <c r="I19" s="100"/>
      <c r="L19" s="35"/>
    </row>
    <row r="20" spans="2:12" s="1" customFormat="1" ht="12" customHeight="1">
      <c r="B20" s="35"/>
      <c r="D20" s="99" t="s">
        <v>30</v>
      </c>
      <c r="I20" s="101" t="s">
        <v>26</v>
      </c>
      <c r="J20" s="14" t="str">
        <f>IF('Rekapitulace stavby'!AN16="","",'Rekapitulace stavby'!AN16)</f>
        <v/>
      </c>
      <c r="L20" s="35"/>
    </row>
    <row r="21" spans="2:12" s="1" customFormat="1" ht="18" customHeight="1">
      <c r="B21" s="35"/>
      <c r="E21" s="14" t="str">
        <f>IF('Rekapitulace stavby'!E17="","",'Rekapitulace stavby'!E17)</f>
        <v xml:space="preserve"> </v>
      </c>
      <c r="I21" s="101" t="s">
        <v>27</v>
      </c>
      <c r="J21" s="14" t="str">
        <f>IF('Rekapitulace stavby'!AN17="","",'Rekapitulace stavby'!AN17)</f>
        <v/>
      </c>
      <c r="L21" s="35"/>
    </row>
    <row r="22" spans="2:12" s="1" customFormat="1" ht="6.95" customHeight="1">
      <c r="B22" s="35"/>
      <c r="I22" s="100"/>
      <c r="L22" s="35"/>
    </row>
    <row r="23" spans="2:12" s="1" customFormat="1" ht="12" customHeight="1">
      <c r="B23" s="35"/>
      <c r="D23" s="99" t="s">
        <v>32</v>
      </c>
      <c r="I23" s="101" t="s">
        <v>26</v>
      </c>
      <c r="J23" s="14" t="str">
        <f>IF('Rekapitulace stavby'!AN19="","",'Rekapitulace stavby'!AN19)</f>
        <v/>
      </c>
      <c r="L23" s="35"/>
    </row>
    <row r="24" spans="2:12" s="1" customFormat="1" ht="18" customHeight="1">
      <c r="B24" s="35"/>
      <c r="E24" s="14" t="str">
        <f>IF('Rekapitulace stavby'!E20="","",'Rekapitulace stavby'!E20)</f>
        <v xml:space="preserve"> </v>
      </c>
      <c r="I24" s="101" t="s">
        <v>27</v>
      </c>
      <c r="J24" s="14" t="str">
        <f>IF('Rekapitulace stavby'!AN20="","",'Rekapitulace stavby'!AN20)</f>
        <v/>
      </c>
      <c r="L24" s="35"/>
    </row>
    <row r="25" spans="2:12" s="1" customFormat="1" ht="6.95" customHeight="1">
      <c r="B25" s="35"/>
      <c r="I25" s="100"/>
      <c r="L25" s="35"/>
    </row>
    <row r="26" spans="2:12" s="1" customFormat="1" ht="12" customHeight="1">
      <c r="B26" s="35"/>
      <c r="D26" s="99" t="s">
        <v>33</v>
      </c>
      <c r="I26" s="100"/>
      <c r="L26" s="35"/>
    </row>
    <row r="27" spans="2:12" s="6" customFormat="1" ht="16.5" customHeight="1">
      <c r="B27" s="103"/>
      <c r="E27" s="273" t="s">
        <v>1</v>
      </c>
      <c r="F27" s="273"/>
      <c r="G27" s="273"/>
      <c r="H27" s="273"/>
      <c r="I27" s="104"/>
      <c r="L27" s="103"/>
    </row>
    <row r="28" spans="2:12" s="1" customFormat="1" ht="6.95" customHeight="1">
      <c r="B28" s="35"/>
      <c r="I28" s="100"/>
      <c r="L28" s="35"/>
    </row>
    <row r="29" spans="2:12" s="1" customFormat="1" ht="6.95" customHeight="1">
      <c r="B29" s="35"/>
      <c r="D29" s="53"/>
      <c r="E29" s="53"/>
      <c r="F29" s="53"/>
      <c r="G29" s="53"/>
      <c r="H29" s="53"/>
      <c r="I29" s="105"/>
      <c r="J29" s="53"/>
      <c r="K29" s="53"/>
      <c r="L29" s="35"/>
    </row>
    <row r="30" spans="2:12" s="1" customFormat="1" ht="25.35" customHeight="1">
      <c r="B30" s="35"/>
      <c r="D30" s="106" t="s">
        <v>34</v>
      </c>
      <c r="I30" s="100"/>
      <c r="J30" s="107">
        <f>ROUND(J95, 2)</f>
        <v>0</v>
      </c>
      <c r="L30" s="35"/>
    </row>
    <row r="31" spans="2:12" s="1" customFormat="1" ht="6.95" customHeight="1">
      <c r="B31" s="35"/>
      <c r="D31" s="53"/>
      <c r="E31" s="53"/>
      <c r="F31" s="53"/>
      <c r="G31" s="53"/>
      <c r="H31" s="53"/>
      <c r="I31" s="105"/>
      <c r="J31" s="53"/>
      <c r="K31" s="53"/>
      <c r="L31" s="35"/>
    </row>
    <row r="32" spans="2:12" s="1" customFormat="1" ht="14.45" customHeight="1">
      <c r="B32" s="35"/>
      <c r="F32" s="108" t="s">
        <v>36</v>
      </c>
      <c r="I32" s="109" t="s">
        <v>35</v>
      </c>
      <c r="J32" s="108" t="s">
        <v>37</v>
      </c>
      <c r="L32" s="35"/>
    </row>
    <row r="33" spans="2:12" s="1" customFormat="1" ht="14.45" customHeight="1">
      <c r="B33" s="35"/>
      <c r="D33" s="99" t="s">
        <v>38</v>
      </c>
      <c r="E33" s="99" t="s">
        <v>39</v>
      </c>
      <c r="F33" s="110">
        <f>ROUND((SUM(BE95:BE237)),  2)</f>
        <v>0</v>
      </c>
      <c r="I33" s="111">
        <v>0.21</v>
      </c>
      <c r="J33" s="110">
        <f>ROUND(((SUM(BE95:BE237))*I33),  2)</f>
        <v>0</v>
      </c>
      <c r="L33" s="35"/>
    </row>
    <row r="34" spans="2:12" s="1" customFormat="1" ht="14.45" customHeight="1">
      <c r="B34" s="35"/>
      <c r="E34" s="99" t="s">
        <v>40</v>
      </c>
      <c r="F34" s="110">
        <f>ROUND((SUM(BF95:BF237)),  2)</f>
        <v>0</v>
      </c>
      <c r="I34" s="111">
        <v>0.15</v>
      </c>
      <c r="J34" s="110">
        <f>ROUND(((SUM(BF95:BF237))*I34),  2)</f>
        <v>0</v>
      </c>
      <c r="L34" s="35"/>
    </row>
    <row r="35" spans="2:12" s="1" customFormat="1" ht="14.45" hidden="1" customHeight="1">
      <c r="B35" s="35"/>
      <c r="E35" s="99" t="s">
        <v>41</v>
      </c>
      <c r="F35" s="110">
        <f>ROUND((SUM(BG95:BG237)),  2)</f>
        <v>0</v>
      </c>
      <c r="I35" s="111">
        <v>0.21</v>
      </c>
      <c r="J35" s="110">
        <f>0</f>
        <v>0</v>
      </c>
      <c r="L35" s="35"/>
    </row>
    <row r="36" spans="2:12" s="1" customFormat="1" ht="14.45" hidden="1" customHeight="1">
      <c r="B36" s="35"/>
      <c r="E36" s="99" t="s">
        <v>42</v>
      </c>
      <c r="F36" s="110">
        <f>ROUND((SUM(BH95:BH237)),  2)</f>
        <v>0</v>
      </c>
      <c r="I36" s="111">
        <v>0.15</v>
      </c>
      <c r="J36" s="110">
        <f>0</f>
        <v>0</v>
      </c>
      <c r="L36" s="35"/>
    </row>
    <row r="37" spans="2:12" s="1" customFormat="1" ht="14.45" hidden="1" customHeight="1">
      <c r="B37" s="35"/>
      <c r="E37" s="99" t="s">
        <v>43</v>
      </c>
      <c r="F37" s="110">
        <f>ROUND((SUM(BI95:BI237)),  2)</f>
        <v>0</v>
      </c>
      <c r="I37" s="111">
        <v>0</v>
      </c>
      <c r="J37" s="110">
        <f>0</f>
        <v>0</v>
      </c>
      <c r="L37" s="35"/>
    </row>
    <row r="38" spans="2:12" s="1" customFormat="1" ht="6.95" customHeight="1">
      <c r="B38" s="35"/>
      <c r="I38" s="100"/>
      <c r="L38" s="35"/>
    </row>
    <row r="39" spans="2:12" s="1" customFormat="1" ht="25.35" customHeight="1">
      <c r="B39" s="35"/>
      <c r="C39" s="112"/>
      <c r="D39" s="113" t="s">
        <v>44</v>
      </c>
      <c r="E39" s="114"/>
      <c r="F39" s="114"/>
      <c r="G39" s="115" t="s">
        <v>45</v>
      </c>
      <c r="H39" s="116" t="s">
        <v>46</v>
      </c>
      <c r="I39" s="117"/>
      <c r="J39" s="118">
        <f>SUM(J30:J37)</f>
        <v>0</v>
      </c>
      <c r="K39" s="119"/>
      <c r="L39" s="35"/>
    </row>
    <row r="40" spans="2:12" s="1" customFormat="1" ht="14.45" customHeight="1">
      <c r="B40" s="120"/>
      <c r="C40" s="121"/>
      <c r="D40" s="121"/>
      <c r="E40" s="121"/>
      <c r="F40" s="121"/>
      <c r="G40" s="121"/>
      <c r="H40" s="121"/>
      <c r="I40" s="122"/>
      <c r="J40" s="121"/>
      <c r="K40" s="121"/>
      <c r="L40" s="35"/>
    </row>
    <row r="44" spans="2:12" s="1" customFormat="1" ht="6.95" hidden="1" customHeight="1">
      <c r="B44" s="123"/>
      <c r="C44" s="124"/>
      <c r="D44" s="124"/>
      <c r="E44" s="124"/>
      <c r="F44" s="124"/>
      <c r="G44" s="124"/>
      <c r="H44" s="124"/>
      <c r="I44" s="125"/>
      <c r="J44" s="124"/>
      <c r="K44" s="124"/>
      <c r="L44" s="35"/>
    </row>
    <row r="45" spans="2:12" s="1" customFormat="1" ht="24.95" hidden="1" customHeight="1">
      <c r="B45" s="31"/>
      <c r="C45" s="20" t="s">
        <v>93</v>
      </c>
      <c r="D45" s="32"/>
      <c r="E45" s="32"/>
      <c r="F45" s="32"/>
      <c r="G45" s="32"/>
      <c r="H45" s="32"/>
      <c r="I45" s="100"/>
      <c r="J45" s="32"/>
      <c r="K45" s="32"/>
      <c r="L45" s="35"/>
    </row>
    <row r="46" spans="2:12" s="1" customFormat="1" ht="6.95" hidden="1" customHeight="1">
      <c r="B46" s="31"/>
      <c r="C46" s="32"/>
      <c r="D46" s="32"/>
      <c r="E46" s="32"/>
      <c r="F46" s="32"/>
      <c r="G46" s="32"/>
      <c r="H46" s="32"/>
      <c r="I46" s="100"/>
      <c r="J46" s="32"/>
      <c r="K46" s="32"/>
      <c r="L46" s="35"/>
    </row>
    <row r="47" spans="2:12" s="1" customFormat="1" ht="12" hidden="1" customHeight="1">
      <c r="B47" s="31"/>
      <c r="C47" s="26" t="s">
        <v>17</v>
      </c>
      <c r="D47" s="32"/>
      <c r="E47" s="32"/>
      <c r="F47" s="32"/>
      <c r="G47" s="32"/>
      <c r="H47" s="32"/>
      <c r="I47" s="100"/>
      <c r="J47" s="32"/>
      <c r="K47" s="32"/>
      <c r="L47" s="35"/>
    </row>
    <row r="48" spans="2:12" s="1" customFormat="1" ht="16.5" hidden="1" customHeight="1">
      <c r="B48" s="31"/>
      <c r="C48" s="32"/>
      <c r="D48" s="32"/>
      <c r="E48" s="274" t="str">
        <f>E7</f>
        <v>ZŠ NOVÝ HRADEC KRÁLOVÉ - OPRAVA STŘECH NA OBJEKTECH Č. P. 144, 145, 146 A VÝMĚNA VENKOVNÍ BETONOVÉ DLAŽBY NA DVOŘE</v>
      </c>
      <c r="F48" s="275"/>
      <c r="G48" s="275"/>
      <c r="H48" s="275"/>
      <c r="I48" s="100"/>
      <c r="J48" s="32"/>
      <c r="K48" s="32"/>
      <c r="L48" s="35"/>
    </row>
    <row r="49" spans="2:47" s="1" customFormat="1" ht="12" hidden="1" customHeight="1">
      <c r="B49" s="31"/>
      <c r="C49" s="26" t="s">
        <v>91</v>
      </c>
      <c r="D49" s="32"/>
      <c r="E49" s="32"/>
      <c r="F49" s="32"/>
      <c r="G49" s="32"/>
      <c r="H49" s="32"/>
      <c r="I49" s="100"/>
      <c r="J49" s="32"/>
      <c r="K49" s="32"/>
      <c r="L49" s="35"/>
    </row>
    <row r="50" spans="2:47" s="1" customFormat="1" ht="16.5" hidden="1" customHeight="1">
      <c r="B50" s="31"/>
      <c r="C50" s="32"/>
      <c r="D50" s="32"/>
      <c r="E50" s="246" t="str">
        <f>E9</f>
        <v>SO 01 - Oprava střechy objektu č.p.144</v>
      </c>
      <c r="F50" s="245"/>
      <c r="G50" s="245"/>
      <c r="H50" s="245"/>
      <c r="I50" s="100"/>
      <c r="J50" s="32"/>
      <c r="K50" s="32"/>
      <c r="L50" s="35"/>
    </row>
    <row r="51" spans="2:47" s="1" customFormat="1" ht="6.95" hidden="1" customHeight="1">
      <c r="B51" s="31"/>
      <c r="C51" s="32"/>
      <c r="D51" s="32"/>
      <c r="E51" s="32"/>
      <c r="F51" s="32"/>
      <c r="G51" s="32"/>
      <c r="H51" s="32"/>
      <c r="I51" s="100"/>
      <c r="J51" s="32"/>
      <c r="K51" s="32"/>
      <c r="L51" s="35"/>
    </row>
    <row r="52" spans="2:47" s="1" customFormat="1" ht="12" hidden="1" customHeight="1">
      <c r="B52" s="31"/>
      <c r="C52" s="26" t="s">
        <v>21</v>
      </c>
      <c r="D52" s="32"/>
      <c r="E52" s="32"/>
      <c r="F52" s="24" t="str">
        <f>F12</f>
        <v xml:space="preserve"> </v>
      </c>
      <c r="G52" s="32"/>
      <c r="H52" s="32"/>
      <c r="I52" s="101" t="s">
        <v>23</v>
      </c>
      <c r="J52" s="52" t="str">
        <f>IF(J12="","",J12)</f>
        <v>4. 1. 2019</v>
      </c>
      <c r="K52" s="32"/>
      <c r="L52" s="35"/>
    </row>
    <row r="53" spans="2:47" s="1" customFormat="1" ht="6.95" hidden="1" customHeight="1">
      <c r="B53" s="31"/>
      <c r="C53" s="32"/>
      <c r="D53" s="32"/>
      <c r="E53" s="32"/>
      <c r="F53" s="32"/>
      <c r="G53" s="32"/>
      <c r="H53" s="32"/>
      <c r="I53" s="100"/>
      <c r="J53" s="32"/>
      <c r="K53" s="32"/>
      <c r="L53" s="35"/>
    </row>
    <row r="54" spans="2:47" s="1" customFormat="1" ht="13.7" hidden="1" customHeight="1">
      <c r="B54" s="31"/>
      <c r="C54" s="26" t="s">
        <v>25</v>
      </c>
      <c r="D54" s="32"/>
      <c r="E54" s="32"/>
      <c r="F54" s="24" t="str">
        <f>E15</f>
        <v xml:space="preserve"> </v>
      </c>
      <c r="G54" s="32"/>
      <c r="H54" s="32"/>
      <c r="I54" s="101" t="s">
        <v>30</v>
      </c>
      <c r="J54" s="29" t="str">
        <f>E21</f>
        <v xml:space="preserve"> </v>
      </c>
      <c r="K54" s="32"/>
      <c r="L54" s="35"/>
    </row>
    <row r="55" spans="2:47" s="1" customFormat="1" ht="13.7" hidden="1" customHeight="1">
      <c r="B55" s="31"/>
      <c r="C55" s="26" t="s">
        <v>28</v>
      </c>
      <c r="D55" s="32"/>
      <c r="E55" s="32"/>
      <c r="F55" s="24" t="str">
        <f>IF(E18="","",E18)</f>
        <v>Vyplň údaj</v>
      </c>
      <c r="G55" s="32"/>
      <c r="H55" s="32"/>
      <c r="I55" s="101" t="s">
        <v>32</v>
      </c>
      <c r="J55" s="29" t="str">
        <f>E24</f>
        <v xml:space="preserve"> </v>
      </c>
      <c r="K55" s="32"/>
      <c r="L55" s="35"/>
    </row>
    <row r="56" spans="2:47" s="1" customFormat="1" ht="10.35" hidden="1" customHeight="1">
      <c r="B56" s="31"/>
      <c r="C56" s="32"/>
      <c r="D56" s="32"/>
      <c r="E56" s="32"/>
      <c r="F56" s="32"/>
      <c r="G56" s="32"/>
      <c r="H56" s="32"/>
      <c r="I56" s="100"/>
      <c r="J56" s="32"/>
      <c r="K56" s="32"/>
      <c r="L56" s="35"/>
    </row>
    <row r="57" spans="2:47" s="1" customFormat="1" ht="29.25" hidden="1" customHeight="1">
      <c r="B57" s="31"/>
      <c r="C57" s="126" t="s">
        <v>94</v>
      </c>
      <c r="D57" s="127"/>
      <c r="E57" s="127"/>
      <c r="F57" s="127"/>
      <c r="G57" s="127"/>
      <c r="H57" s="127"/>
      <c r="I57" s="128"/>
      <c r="J57" s="129" t="s">
        <v>95</v>
      </c>
      <c r="K57" s="127"/>
      <c r="L57" s="35"/>
    </row>
    <row r="58" spans="2:47" s="1" customFormat="1" ht="10.35" hidden="1" customHeight="1">
      <c r="B58" s="31"/>
      <c r="C58" s="32"/>
      <c r="D58" s="32"/>
      <c r="E58" s="32"/>
      <c r="F58" s="32"/>
      <c r="G58" s="32"/>
      <c r="H58" s="32"/>
      <c r="I58" s="100"/>
      <c r="J58" s="32"/>
      <c r="K58" s="32"/>
      <c r="L58" s="35"/>
    </row>
    <row r="59" spans="2:47" s="1" customFormat="1" ht="22.9" hidden="1" customHeight="1">
      <c r="B59" s="31"/>
      <c r="C59" s="130" t="s">
        <v>96</v>
      </c>
      <c r="D59" s="32"/>
      <c r="E59" s="32"/>
      <c r="F59" s="32"/>
      <c r="G59" s="32"/>
      <c r="H59" s="32"/>
      <c r="I59" s="100"/>
      <c r="J59" s="70">
        <f>J95</f>
        <v>0</v>
      </c>
      <c r="K59" s="32"/>
      <c r="L59" s="35"/>
      <c r="AU59" s="14" t="s">
        <v>97</v>
      </c>
    </row>
    <row r="60" spans="2:47" s="7" customFormat="1" ht="24.95" hidden="1" customHeight="1">
      <c r="B60" s="131"/>
      <c r="C60" s="132"/>
      <c r="D60" s="133" t="s">
        <v>98</v>
      </c>
      <c r="E60" s="134"/>
      <c r="F60" s="134"/>
      <c r="G60" s="134"/>
      <c r="H60" s="134"/>
      <c r="I60" s="135"/>
      <c r="J60" s="136">
        <f>J96</f>
        <v>0</v>
      </c>
      <c r="K60" s="132"/>
      <c r="L60" s="137"/>
    </row>
    <row r="61" spans="2:47" s="8" customFormat="1" ht="19.899999999999999" hidden="1" customHeight="1">
      <c r="B61" s="138"/>
      <c r="C61" s="139"/>
      <c r="D61" s="140" t="s">
        <v>99</v>
      </c>
      <c r="E61" s="141"/>
      <c r="F61" s="141"/>
      <c r="G61" s="141"/>
      <c r="H61" s="141"/>
      <c r="I61" s="142"/>
      <c r="J61" s="143">
        <f>J97</f>
        <v>0</v>
      </c>
      <c r="K61" s="139"/>
      <c r="L61" s="144"/>
    </row>
    <row r="62" spans="2:47" s="8" customFormat="1" ht="19.899999999999999" hidden="1" customHeight="1">
      <c r="B62" s="138"/>
      <c r="C62" s="139"/>
      <c r="D62" s="140" t="s">
        <v>100</v>
      </c>
      <c r="E62" s="141"/>
      <c r="F62" s="141"/>
      <c r="G62" s="141"/>
      <c r="H62" s="141"/>
      <c r="I62" s="142"/>
      <c r="J62" s="143">
        <f>J102</f>
        <v>0</v>
      </c>
      <c r="K62" s="139"/>
      <c r="L62" s="144"/>
    </row>
    <row r="63" spans="2:47" s="8" customFormat="1" ht="19.899999999999999" hidden="1" customHeight="1">
      <c r="B63" s="138"/>
      <c r="C63" s="139"/>
      <c r="D63" s="140" t="s">
        <v>101</v>
      </c>
      <c r="E63" s="141"/>
      <c r="F63" s="141"/>
      <c r="G63" s="141"/>
      <c r="H63" s="141"/>
      <c r="I63" s="142"/>
      <c r="J63" s="143">
        <f>J122</f>
        <v>0</v>
      </c>
      <c r="K63" s="139"/>
      <c r="L63" s="144"/>
    </row>
    <row r="64" spans="2:47" s="8" customFormat="1" ht="19.899999999999999" hidden="1" customHeight="1">
      <c r="B64" s="138"/>
      <c r="C64" s="139"/>
      <c r="D64" s="140" t="s">
        <v>102</v>
      </c>
      <c r="E64" s="141"/>
      <c r="F64" s="141"/>
      <c r="G64" s="141"/>
      <c r="H64" s="141"/>
      <c r="I64" s="142"/>
      <c r="J64" s="143">
        <f>J129</f>
        <v>0</v>
      </c>
      <c r="K64" s="139"/>
      <c r="L64" s="144"/>
    </row>
    <row r="65" spans="2:12" s="7" customFormat="1" ht="24.95" hidden="1" customHeight="1">
      <c r="B65" s="131"/>
      <c r="C65" s="132"/>
      <c r="D65" s="133" t="s">
        <v>103</v>
      </c>
      <c r="E65" s="134"/>
      <c r="F65" s="134"/>
      <c r="G65" s="134"/>
      <c r="H65" s="134"/>
      <c r="I65" s="135"/>
      <c r="J65" s="136">
        <f>J131</f>
        <v>0</v>
      </c>
      <c r="K65" s="132"/>
      <c r="L65" s="137"/>
    </row>
    <row r="66" spans="2:12" s="8" customFormat="1" ht="19.899999999999999" hidden="1" customHeight="1">
      <c r="B66" s="138"/>
      <c r="C66" s="139"/>
      <c r="D66" s="140" t="s">
        <v>104</v>
      </c>
      <c r="E66" s="141"/>
      <c r="F66" s="141"/>
      <c r="G66" s="141"/>
      <c r="H66" s="141"/>
      <c r="I66" s="142"/>
      <c r="J66" s="143">
        <f>J132</f>
        <v>0</v>
      </c>
      <c r="K66" s="139"/>
      <c r="L66" s="144"/>
    </row>
    <row r="67" spans="2:12" s="8" customFormat="1" ht="19.899999999999999" hidden="1" customHeight="1">
      <c r="B67" s="138"/>
      <c r="C67" s="139"/>
      <c r="D67" s="140" t="s">
        <v>105</v>
      </c>
      <c r="E67" s="141"/>
      <c r="F67" s="141"/>
      <c r="G67" s="141"/>
      <c r="H67" s="141"/>
      <c r="I67" s="142"/>
      <c r="J67" s="143">
        <f>J143</f>
        <v>0</v>
      </c>
      <c r="K67" s="139"/>
      <c r="L67" s="144"/>
    </row>
    <row r="68" spans="2:12" s="8" customFormat="1" ht="19.899999999999999" hidden="1" customHeight="1">
      <c r="B68" s="138"/>
      <c r="C68" s="139"/>
      <c r="D68" s="140" t="s">
        <v>106</v>
      </c>
      <c r="E68" s="141"/>
      <c r="F68" s="141"/>
      <c r="G68" s="141"/>
      <c r="H68" s="141"/>
      <c r="I68" s="142"/>
      <c r="J68" s="143">
        <f>J162</f>
        <v>0</v>
      </c>
      <c r="K68" s="139"/>
      <c r="L68" s="144"/>
    </row>
    <row r="69" spans="2:12" s="8" customFormat="1" ht="19.899999999999999" hidden="1" customHeight="1">
      <c r="B69" s="138"/>
      <c r="C69" s="139"/>
      <c r="D69" s="140" t="s">
        <v>107</v>
      </c>
      <c r="E69" s="141"/>
      <c r="F69" s="141"/>
      <c r="G69" s="141"/>
      <c r="H69" s="141"/>
      <c r="I69" s="142"/>
      <c r="J69" s="143">
        <f>J200</f>
        <v>0</v>
      </c>
      <c r="K69" s="139"/>
      <c r="L69" s="144"/>
    </row>
    <row r="70" spans="2:12" s="8" customFormat="1" ht="19.899999999999999" hidden="1" customHeight="1">
      <c r="B70" s="138"/>
      <c r="C70" s="139"/>
      <c r="D70" s="140" t="s">
        <v>108</v>
      </c>
      <c r="E70" s="141"/>
      <c r="F70" s="141"/>
      <c r="G70" s="141"/>
      <c r="H70" s="141"/>
      <c r="I70" s="142"/>
      <c r="J70" s="143">
        <f>J214</f>
        <v>0</v>
      </c>
      <c r="K70" s="139"/>
      <c r="L70" s="144"/>
    </row>
    <row r="71" spans="2:12" s="8" customFormat="1" ht="19.899999999999999" hidden="1" customHeight="1">
      <c r="B71" s="138"/>
      <c r="C71" s="139"/>
      <c r="D71" s="140" t="s">
        <v>109</v>
      </c>
      <c r="E71" s="141"/>
      <c r="F71" s="141"/>
      <c r="G71" s="141"/>
      <c r="H71" s="141"/>
      <c r="I71" s="142"/>
      <c r="J71" s="143">
        <f>J219</f>
        <v>0</v>
      </c>
      <c r="K71" s="139"/>
      <c r="L71" s="144"/>
    </row>
    <row r="72" spans="2:12" s="7" customFormat="1" ht="24.95" hidden="1" customHeight="1">
      <c r="B72" s="131"/>
      <c r="C72" s="132"/>
      <c r="D72" s="133" t="s">
        <v>110</v>
      </c>
      <c r="E72" s="134"/>
      <c r="F72" s="134"/>
      <c r="G72" s="134"/>
      <c r="H72" s="134"/>
      <c r="I72" s="135"/>
      <c r="J72" s="136">
        <f>J228</f>
        <v>0</v>
      </c>
      <c r="K72" s="132"/>
      <c r="L72" s="137"/>
    </row>
    <row r="73" spans="2:12" s="8" customFormat="1" ht="19.899999999999999" hidden="1" customHeight="1">
      <c r="B73" s="138"/>
      <c r="C73" s="139"/>
      <c r="D73" s="140" t="s">
        <v>111</v>
      </c>
      <c r="E73" s="141"/>
      <c r="F73" s="141"/>
      <c r="G73" s="141"/>
      <c r="H73" s="141"/>
      <c r="I73" s="142"/>
      <c r="J73" s="143">
        <f>J229</f>
        <v>0</v>
      </c>
      <c r="K73" s="139"/>
      <c r="L73" s="144"/>
    </row>
    <row r="74" spans="2:12" s="8" customFormat="1" ht="19.899999999999999" hidden="1" customHeight="1">
      <c r="B74" s="138"/>
      <c r="C74" s="139"/>
      <c r="D74" s="140" t="s">
        <v>112</v>
      </c>
      <c r="E74" s="141"/>
      <c r="F74" s="141"/>
      <c r="G74" s="141"/>
      <c r="H74" s="141"/>
      <c r="I74" s="142"/>
      <c r="J74" s="143">
        <f>J231</f>
        <v>0</v>
      </c>
      <c r="K74" s="139"/>
      <c r="L74" s="144"/>
    </row>
    <row r="75" spans="2:12" s="8" customFormat="1" ht="19.899999999999999" hidden="1" customHeight="1">
      <c r="B75" s="138"/>
      <c r="C75" s="139"/>
      <c r="D75" s="140" t="s">
        <v>113</v>
      </c>
      <c r="E75" s="141"/>
      <c r="F75" s="141"/>
      <c r="G75" s="141"/>
      <c r="H75" s="141"/>
      <c r="I75" s="142"/>
      <c r="J75" s="143">
        <f>J236</f>
        <v>0</v>
      </c>
      <c r="K75" s="139"/>
      <c r="L75" s="144"/>
    </row>
    <row r="76" spans="2:12" s="1" customFormat="1" ht="21.75" hidden="1" customHeight="1">
      <c r="B76" s="31"/>
      <c r="C76" s="32"/>
      <c r="D76" s="32"/>
      <c r="E76" s="32"/>
      <c r="F76" s="32"/>
      <c r="G76" s="32"/>
      <c r="H76" s="32"/>
      <c r="I76" s="100"/>
      <c r="J76" s="32"/>
      <c r="K76" s="32"/>
      <c r="L76" s="35"/>
    </row>
    <row r="77" spans="2:12" s="1" customFormat="1" ht="6.95" hidden="1" customHeight="1">
      <c r="B77" s="43"/>
      <c r="C77" s="44"/>
      <c r="D77" s="44"/>
      <c r="E77" s="44"/>
      <c r="F77" s="44"/>
      <c r="G77" s="44"/>
      <c r="H77" s="44"/>
      <c r="I77" s="122"/>
      <c r="J77" s="44"/>
      <c r="K77" s="44"/>
      <c r="L77" s="35"/>
    </row>
    <row r="78" spans="2:12" ht="11.25" hidden="1"/>
    <row r="79" spans="2:12" ht="11.25" hidden="1"/>
    <row r="80" spans="2:12" ht="11.25" hidden="1"/>
    <row r="81" spans="2:63" s="1" customFormat="1" ht="6.95" customHeight="1">
      <c r="B81" s="45"/>
      <c r="C81" s="46"/>
      <c r="D81" s="46"/>
      <c r="E81" s="46"/>
      <c r="F81" s="46"/>
      <c r="G81" s="46"/>
      <c r="H81" s="46"/>
      <c r="I81" s="125"/>
      <c r="J81" s="46"/>
      <c r="K81" s="46"/>
      <c r="L81" s="35"/>
    </row>
    <row r="82" spans="2:63" s="1" customFormat="1" ht="24.95" customHeight="1">
      <c r="B82" s="31"/>
      <c r="C82" s="20" t="s">
        <v>114</v>
      </c>
      <c r="D82" s="32"/>
      <c r="E82" s="32"/>
      <c r="F82" s="32"/>
      <c r="G82" s="32"/>
      <c r="H82" s="32"/>
      <c r="I82" s="100"/>
      <c r="J82" s="32"/>
      <c r="K82" s="32"/>
      <c r="L82" s="35"/>
    </row>
    <row r="83" spans="2:63" s="1" customFormat="1" ht="6.95" customHeight="1">
      <c r="B83" s="31"/>
      <c r="C83" s="32"/>
      <c r="D83" s="32"/>
      <c r="E83" s="32"/>
      <c r="F83" s="32"/>
      <c r="G83" s="32"/>
      <c r="H83" s="32"/>
      <c r="I83" s="100"/>
      <c r="J83" s="32"/>
      <c r="K83" s="32"/>
      <c r="L83" s="35"/>
    </row>
    <row r="84" spans="2:63" s="1" customFormat="1" ht="12" customHeight="1">
      <c r="B84" s="31"/>
      <c r="C84" s="26" t="s">
        <v>17</v>
      </c>
      <c r="D84" s="32"/>
      <c r="E84" s="32"/>
      <c r="F84" s="32"/>
      <c r="G84" s="32"/>
      <c r="H84" s="32"/>
      <c r="I84" s="100"/>
      <c r="J84" s="32"/>
      <c r="K84" s="32"/>
      <c r="L84" s="35"/>
    </row>
    <row r="85" spans="2:63" s="1" customFormat="1" ht="16.5" customHeight="1">
      <c r="B85" s="31"/>
      <c r="C85" s="32"/>
      <c r="D85" s="32"/>
      <c r="E85" s="274" t="str">
        <f>E7</f>
        <v>ZŠ NOVÝ HRADEC KRÁLOVÉ - OPRAVA STŘECH NA OBJEKTECH Č. P. 144, 145, 146 A VÝMĚNA VENKOVNÍ BETONOVÉ DLAŽBY NA DVOŘE</v>
      </c>
      <c r="F85" s="275"/>
      <c r="G85" s="275"/>
      <c r="H85" s="275"/>
      <c r="I85" s="100"/>
      <c r="J85" s="32"/>
      <c r="K85" s="32"/>
      <c r="L85" s="35"/>
    </row>
    <row r="86" spans="2:63" s="1" customFormat="1" ht="12" customHeight="1">
      <c r="B86" s="31"/>
      <c r="C86" s="26" t="s">
        <v>91</v>
      </c>
      <c r="D86" s="32"/>
      <c r="E86" s="32"/>
      <c r="F86" s="32"/>
      <c r="G86" s="32"/>
      <c r="H86" s="32"/>
      <c r="I86" s="100"/>
      <c r="J86" s="32"/>
      <c r="K86" s="32"/>
      <c r="L86" s="35"/>
    </row>
    <row r="87" spans="2:63" s="1" customFormat="1" ht="16.5" customHeight="1">
      <c r="B87" s="31"/>
      <c r="C87" s="32"/>
      <c r="D87" s="32"/>
      <c r="E87" s="246" t="str">
        <f>E9</f>
        <v>SO 01 - Oprava střechy objektu č.p.144</v>
      </c>
      <c r="F87" s="245"/>
      <c r="G87" s="245"/>
      <c r="H87" s="245"/>
      <c r="I87" s="100"/>
      <c r="J87" s="32"/>
      <c r="K87" s="32"/>
      <c r="L87" s="35"/>
    </row>
    <row r="88" spans="2:63" s="1" customFormat="1" ht="6.95" customHeight="1">
      <c r="B88" s="31"/>
      <c r="C88" s="32"/>
      <c r="D88" s="32"/>
      <c r="E88" s="32"/>
      <c r="F88" s="32"/>
      <c r="G88" s="32"/>
      <c r="H88" s="32"/>
      <c r="I88" s="100"/>
      <c r="J88" s="32"/>
      <c r="K88" s="32"/>
      <c r="L88" s="35"/>
    </row>
    <row r="89" spans="2:63" s="1" customFormat="1" ht="12" customHeight="1">
      <c r="B89" s="31"/>
      <c r="C89" s="26" t="s">
        <v>21</v>
      </c>
      <c r="D89" s="32"/>
      <c r="E89" s="32"/>
      <c r="F89" s="24" t="str">
        <f>F12</f>
        <v xml:space="preserve"> </v>
      </c>
      <c r="G89" s="32"/>
      <c r="H89" s="32"/>
      <c r="I89" s="101" t="s">
        <v>23</v>
      </c>
      <c r="J89" s="52" t="str">
        <f>IF(J12="","",J12)</f>
        <v>4. 1. 2019</v>
      </c>
      <c r="K89" s="32"/>
      <c r="L89" s="35"/>
    </row>
    <row r="90" spans="2:63" s="1" customFormat="1" ht="6.95" customHeight="1">
      <c r="B90" s="31"/>
      <c r="C90" s="32"/>
      <c r="D90" s="32"/>
      <c r="E90" s="32"/>
      <c r="F90" s="32"/>
      <c r="G90" s="32"/>
      <c r="H90" s="32"/>
      <c r="I90" s="100"/>
      <c r="J90" s="32"/>
      <c r="K90" s="32"/>
      <c r="L90" s="35"/>
    </row>
    <row r="91" spans="2:63" s="1" customFormat="1" ht="13.7" customHeight="1">
      <c r="B91" s="31"/>
      <c r="C91" s="26" t="s">
        <v>25</v>
      </c>
      <c r="D91" s="32"/>
      <c r="E91" s="32"/>
      <c r="F91" s="24" t="str">
        <f>E15</f>
        <v xml:space="preserve"> </v>
      </c>
      <c r="G91" s="32"/>
      <c r="H91" s="32"/>
      <c r="I91" s="101" t="s">
        <v>30</v>
      </c>
      <c r="J91" s="29" t="str">
        <f>E21</f>
        <v xml:space="preserve"> </v>
      </c>
      <c r="K91" s="32"/>
      <c r="L91" s="35"/>
    </row>
    <row r="92" spans="2:63" s="1" customFormat="1" ht="13.7" customHeight="1">
      <c r="B92" s="31"/>
      <c r="C92" s="26" t="s">
        <v>28</v>
      </c>
      <c r="D92" s="32"/>
      <c r="E92" s="32"/>
      <c r="F92" s="24" t="str">
        <f>IF(E18="","",E18)</f>
        <v>Vyplň údaj</v>
      </c>
      <c r="G92" s="32"/>
      <c r="H92" s="32"/>
      <c r="I92" s="101" t="s">
        <v>32</v>
      </c>
      <c r="J92" s="29" t="str">
        <f>E24</f>
        <v xml:space="preserve"> </v>
      </c>
      <c r="K92" s="32"/>
      <c r="L92" s="35"/>
    </row>
    <row r="93" spans="2:63" s="1" customFormat="1" ht="10.35" customHeight="1">
      <c r="B93" s="31"/>
      <c r="C93" s="32"/>
      <c r="D93" s="32"/>
      <c r="E93" s="32"/>
      <c r="F93" s="32"/>
      <c r="G93" s="32"/>
      <c r="H93" s="32"/>
      <c r="I93" s="100"/>
      <c r="J93" s="32"/>
      <c r="K93" s="32"/>
      <c r="L93" s="35"/>
    </row>
    <row r="94" spans="2:63" s="9" customFormat="1" ht="29.25" customHeight="1">
      <c r="B94" s="145"/>
      <c r="C94" s="146" t="s">
        <v>115</v>
      </c>
      <c r="D94" s="147" t="s">
        <v>53</v>
      </c>
      <c r="E94" s="147" t="s">
        <v>49</v>
      </c>
      <c r="F94" s="147" t="s">
        <v>50</v>
      </c>
      <c r="G94" s="147" t="s">
        <v>116</v>
      </c>
      <c r="H94" s="147" t="s">
        <v>117</v>
      </c>
      <c r="I94" s="148" t="s">
        <v>118</v>
      </c>
      <c r="J94" s="147" t="s">
        <v>95</v>
      </c>
      <c r="K94" s="149" t="s">
        <v>119</v>
      </c>
      <c r="L94" s="150"/>
      <c r="M94" s="61" t="s">
        <v>1</v>
      </c>
      <c r="N94" s="62" t="s">
        <v>38</v>
      </c>
      <c r="O94" s="62" t="s">
        <v>120</v>
      </c>
      <c r="P94" s="62" t="s">
        <v>121</v>
      </c>
      <c r="Q94" s="62" t="s">
        <v>122</v>
      </c>
      <c r="R94" s="62" t="s">
        <v>123</v>
      </c>
      <c r="S94" s="62" t="s">
        <v>124</v>
      </c>
      <c r="T94" s="63" t="s">
        <v>125</v>
      </c>
    </row>
    <row r="95" spans="2:63" s="1" customFormat="1" ht="22.9" customHeight="1">
      <c r="B95" s="31"/>
      <c r="C95" s="68" t="s">
        <v>126</v>
      </c>
      <c r="D95" s="32"/>
      <c r="E95" s="32"/>
      <c r="F95" s="32"/>
      <c r="G95" s="32"/>
      <c r="H95" s="32"/>
      <c r="I95" s="100"/>
      <c r="J95" s="151">
        <f>BK95</f>
        <v>0</v>
      </c>
      <c r="K95" s="32"/>
      <c r="L95" s="35"/>
      <c r="M95" s="64"/>
      <c r="N95" s="65"/>
      <c r="O95" s="65"/>
      <c r="P95" s="152">
        <f>P96+P131+P228</f>
        <v>0</v>
      </c>
      <c r="Q95" s="65"/>
      <c r="R95" s="152">
        <f>R96+R131+R228</f>
        <v>0</v>
      </c>
      <c r="S95" s="65"/>
      <c r="T95" s="153">
        <f>T96+T131+T228</f>
        <v>0</v>
      </c>
      <c r="AT95" s="14" t="s">
        <v>67</v>
      </c>
      <c r="AU95" s="14" t="s">
        <v>97</v>
      </c>
      <c r="BK95" s="154">
        <f>BK96+BK131+BK228</f>
        <v>0</v>
      </c>
    </row>
    <row r="96" spans="2:63" s="10" customFormat="1" ht="25.9" customHeight="1">
      <c r="B96" s="155"/>
      <c r="C96" s="156"/>
      <c r="D96" s="157" t="s">
        <v>67</v>
      </c>
      <c r="E96" s="158" t="s">
        <v>127</v>
      </c>
      <c r="F96" s="158" t="s">
        <v>128</v>
      </c>
      <c r="G96" s="156"/>
      <c r="H96" s="156"/>
      <c r="I96" s="159"/>
      <c r="J96" s="160">
        <f>BK96</f>
        <v>0</v>
      </c>
      <c r="K96" s="156"/>
      <c r="L96" s="161"/>
      <c r="M96" s="162"/>
      <c r="N96" s="163"/>
      <c r="O96" s="163"/>
      <c r="P96" s="164">
        <f>P97+P102+P122+P129</f>
        <v>0</v>
      </c>
      <c r="Q96" s="163"/>
      <c r="R96" s="164">
        <f>R97+R102+R122+R129</f>
        <v>0</v>
      </c>
      <c r="S96" s="163"/>
      <c r="T96" s="165">
        <f>T97+T102+T122+T129</f>
        <v>0</v>
      </c>
      <c r="AR96" s="166" t="s">
        <v>8</v>
      </c>
      <c r="AT96" s="167" t="s">
        <v>67</v>
      </c>
      <c r="AU96" s="167" t="s">
        <v>68</v>
      </c>
      <c r="AY96" s="166" t="s">
        <v>129</v>
      </c>
      <c r="BK96" s="168">
        <f>BK97+BK102+BK122+BK129</f>
        <v>0</v>
      </c>
    </row>
    <row r="97" spans="2:65" s="10" customFormat="1" ht="22.9" customHeight="1">
      <c r="B97" s="155"/>
      <c r="C97" s="156"/>
      <c r="D97" s="157" t="s">
        <v>67</v>
      </c>
      <c r="E97" s="169" t="s">
        <v>130</v>
      </c>
      <c r="F97" s="169" t="s">
        <v>131</v>
      </c>
      <c r="G97" s="156"/>
      <c r="H97" s="156"/>
      <c r="I97" s="159"/>
      <c r="J97" s="170">
        <f>BK97</f>
        <v>0</v>
      </c>
      <c r="K97" s="156"/>
      <c r="L97" s="161"/>
      <c r="M97" s="162"/>
      <c r="N97" s="163"/>
      <c r="O97" s="163"/>
      <c r="P97" s="164">
        <f>SUM(P98:P101)</f>
        <v>0</v>
      </c>
      <c r="Q97" s="163"/>
      <c r="R97" s="164">
        <f>SUM(R98:R101)</f>
        <v>0</v>
      </c>
      <c r="S97" s="163"/>
      <c r="T97" s="165">
        <f>SUM(T98:T101)</f>
        <v>0</v>
      </c>
      <c r="AR97" s="166" t="s">
        <v>8</v>
      </c>
      <c r="AT97" s="167" t="s">
        <v>67</v>
      </c>
      <c r="AU97" s="167" t="s">
        <v>8</v>
      </c>
      <c r="AY97" s="166" t="s">
        <v>129</v>
      </c>
      <c r="BK97" s="168">
        <f>SUM(BK98:BK101)</f>
        <v>0</v>
      </c>
    </row>
    <row r="98" spans="2:65" s="1" customFormat="1" ht="16.5" customHeight="1">
      <c r="B98" s="31"/>
      <c r="C98" s="171" t="s">
        <v>8</v>
      </c>
      <c r="D98" s="171" t="s">
        <v>132</v>
      </c>
      <c r="E98" s="172" t="s">
        <v>133</v>
      </c>
      <c r="F98" s="173" t="s">
        <v>134</v>
      </c>
      <c r="G98" s="174" t="s">
        <v>135</v>
      </c>
      <c r="H98" s="175">
        <v>1</v>
      </c>
      <c r="I98" s="176"/>
      <c r="J98" s="177">
        <f>ROUND(I98*H98,0)</f>
        <v>0</v>
      </c>
      <c r="K98" s="173" t="s">
        <v>1</v>
      </c>
      <c r="L98" s="35"/>
      <c r="M98" s="178" t="s">
        <v>1</v>
      </c>
      <c r="N98" s="179" t="s">
        <v>39</v>
      </c>
      <c r="O98" s="57"/>
      <c r="P98" s="180">
        <f>O98*H98</f>
        <v>0</v>
      </c>
      <c r="Q98" s="180">
        <v>0</v>
      </c>
      <c r="R98" s="180">
        <f>Q98*H98</f>
        <v>0</v>
      </c>
      <c r="S98" s="180">
        <v>0</v>
      </c>
      <c r="T98" s="181">
        <f>S98*H98</f>
        <v>0</v>
      </c>
      <c r="AR98" s="14" t="s">
        <v>136</v>
      </c>
      <c r="AT98" s="14" t="s">
        <v>132</v>
      </c>
      <c r="AU98" s="14" t="s">
        <v>77</v>
      </c>
      <c r="AY98" s="14" t="s">
        <v>129</v>
      </c>
      <c r="BE98" s="182">
        <f>IF(N98="základní",J98,0)</f>
        <v>0</v>
      </c>
      <c r="BF98" s="182">
        <f>IF(N98="snížená",J98,0)</f>
        <v>0</v>
      </c>
      <c r="BG98" s="182">
        <f>IF(N98="zákl. přenesená",J98,0)</f>
        <v>0</v>
      </c>
      <c r="BH98" s="182">
        <f>IF(N98="sníž. přenesená",J98,0)</f>
        <v>0</v>
      </c>
      <c r="BI98" s="182">
        <f>IF(N98="nulová",J98,0)</f>
        <v>0</v>
      </c>
      <c r="BJ98" s="14" t="s">
        <v>8</v>
      </c>
      <c r="BK98" s="182">
        <f>ROUND(I98*H98,0)</f>
        <v>0</v>
      </c>
      <c r="BL98" s="14" t="s">
        <v>136</v>
      </c>
      <c r="BM98" s="14" t="s">
        <v>77</v>
      </c>
    </row>
    <row r="99" spans="2:65" s="1" customFormat="1" ht="16.5" customHeight="1">
      <c r="B99" s="31"/>
      <c r="C99" s="171" t="s">
        <v>77</v>
      </c>
      <c r="D99" s="171" t="s">
        <v>132</v>
      </c>
      <c r="E99" s="172" t="s">
        <v>137</v>
      </c>
      <c r="F99" s="173" t="s">
        <v>138</v>
      </c>
      <c r="G99" s="174" t="s">
        <v>139</v>
      </c>
      <c r="H99" s="175">
        <v>41.25</v>
      </c>
      <c r="I99" s="176"/>
      <c r="J99" s="177">
        <f>ROUND(I99*H99,0)</f>
        <v>0</v>
      </c>
      <c r="K99" s="173" t="s">
        <v>140</v>
      </c>
      <c r="L99" s="35"/>
      <c r="M99" s="178" t="s">
        <v>1</v>
      </c>
      <c r="N99" s="179" t="s">
        <v>39</v>
      </c>
      <c r="O99" s="57"/>
      <c r="P99" s="180">
        <f>O99*H99</f>
        <v>0</v>
      </c>
      <c r="Q99" s="180">
        <v>0</v>
      </c>
      <c r="R99" s="180">
        <f>Q99*H99</f>
        <v>0</v>
      </c>
      <c r="S99" s="180">
        <v>0</v>
      </c>
      <c r="T99" s="181">
        <f>S99*H99</f>
        <v>0</v>
      </c>
      <c r="AR99" s="14" t="s">
        <v>136</v>
      </c>
      <c r="AT99" s="14" t="s">
        <v>132</v>
      </c>
      <c r="AU99" s="14" t="s">
        <v>77</v>
      </c>
      <c r="AY99" s="14" t="s">
        <v>129</v>
      </c>
      <c r="BE99" s="182">
        <f>IF(N99="základní",J99,0)</f>
        <v>0</v>
      </c>
      <c r="BF99" s="182">
        <f>IF(N99="snížená",J99,0)</f>
        <v>0</v>
      </c>
      <c r="BG99" s="182">
        <f>IF(N99="zákl. přenesená",J99,0)</f>
        <v>0</v>
      </c>
      <c r="BH99" s="182">
        <f>IF(N99="sníž. přenesená",J99,0)</f>
        <v>0</v>
      </c>
      <c r="BI99" s="182">
        <f>IF(N99="nulová",J99,0)</f>
        <v>0</v>
      </c>
      <c r="BJ99" s="14" t="s">
        <v>8</v>
      </c>
      <c r="BK99" s="182">
        <f>ROUND(I99*H99,0)</f>
        <v>0</v>
      </c>
      <c r="BL99" s="14" t="s">
        <v>136</v>
      </c>
      <c r="BM99" s="14" t="s">
        <v>136</v>
      </c>
    </row>
    <row r="100" spans="2:65" s="11" customFormat="1" ht="11.25">
      <c r="B100" s="183"/>
      <c r="C100" s="184"/>
      <c r="D100" s="185" t="s">
        <v>141</v>
      </c>
      <c r="E100" s="186" t="s">
        <v>1</v>
      </c>
      <c r="F100" s="187" t="s">
        <v>142</v>
      </c>
      <c r="G100" s="184"/>
      <c r="H100" s="188">
        <v>41.25</v>
      </c>
      <c r="I100" s="189"/>
      <c r="J100" s="184"/>
      <c r="K100" s="184"/>
      <c r="L100" s="190"/>
      <c r="M100" s="191"/>
      <c r="N100" s="192"/>
      <c r="O100" s="192"/>
      <c r="P100" s="192"/>
      <c r="Q100" s="192"/>
      <c r="R100" s="192"/>
      <c r="S100" s="192"/>
      <c r="T100" s="193"/>
      <c r="AT100" s="194" t="s">
        <v>141</v>
      </c>
      <c r="AU100" s="194" t="s">
        <v>77</v>
      </c>
      <c r="AV100" s="11" t="s">
        <v>77</v>
      </c>
      <c r="AW100" s="11" t="s">
        <v>31</v>
      </c>
      <c r="AX100" s="11" t="s">
        <v>68</v>
      </c>
      <c r="AY100" s="194" t="s">
        <v>129</v>
      </c>
    </row>
    <row r="101" spans="2:65" s="12" customFormat="1" ht="11.25">
      <c r="B101" s="195"/>
      <c r="C101" s="196"/>
      <c r="D101" s="185" t="s">
        <v>141</v>
      </c>
      <c r="E101" s="197" t="s">
        <v>1</v>
      </c>
      <c r="F101" s="198" t="s">
        <v>143</v>
      </c>
      <c r="G101" s="196"/>
      <c r="H101" s="199">
        <v>41.25</v>
      </c>
      <c r="I101" s="200"/>
      <c r="J101" s="196"/>
      <c r="K101" s="196"/>
      <c r="L101" s="201"/>
      <c r="M101" s="202"/>
      <c r="N101" s="203"/>
      <c r="O101" s="203"/>
      <c r="P101" s="203"/>
      <c r="Q101" s="203"/>
      <c r="R101" s="203"/>
      <c r="S101" s="203"/>
      <c r="T101" s="204"/>
      <c r="AT101" s="205" t="s">
        <v>141</v>
      </c>
      <c r="AU101" s="205" t="s">
        <v>77</v>
      </c>
      <c r="AV101" s="12" t="s">
        <v>136</v>
      </c>
      <c r="AW101" s="12" t="s">
        <v>31</v>
      </c>
      <c r="AX101" s="12" t="s">
        <v>8</v>
      </c>
      <c r="AY101" s="205" t="s">
        <v>129</v>
      </c>
    </row>
    <row r="102" spans="2:65" s="10" customFormat="1" ht="22.9" customHeight="1">
      <c r="B102" s="155"/>
      <c r="C102" s="156"/>
      <c r="D102" s="157" t="s">
        <v>67</v>
      </c>
      <c r="E102" s="169" t="s">
        <v>144</v>
      </c>
      <c r="F102" s="169" t="s">
        <v>145</v>
      </c>
      <c r="G102" s="156"/>
      <c r="H102" s="156"/>
      <c r="I102" s="159"/>
      <c r="J102" s="170">
        <f>BK102</f>
        <v>0</v>
      </c>
      <c r="K102" s="156"/>
      <c r="L102" s="161"/>
      <c r="M102" s="162"/>
      <c r="N102" s="163"/>
      <c r="O102" s="163"/>
      <c r="P102" s="164">
        <f>SUM(P103:P121)</f>
        <v>0</v>
      </c>
      <c r="Q102" s="163"/>
      <c r="R102" s="164">
        <f>SUM(R103:R121)</f>
        <v>0</v>
      </c>
      <c r="S102" s="163"/>
      <c r="T102" s="165">
        <f>SUM(T103:T121)</f>
        <v>0</v>
      </c>
      <c r="AR102" s="166" t="s">
        <v>8</v>
      </c>
      <c r="AT102" s="167" t="s">
        <v>67</v>
      </c>
      <c r="AU102" s="167" t="s">
        <v>8</v>
      </c>
      <c r="AY102" s="166" t="s">
        <v>129</v>
      </c>
      <c r="BK102" s="168">
        <f>SUM(BK103:BK121)</f>
        <v>0</v>
      </c>
    </row>
    <row r="103" spans="2:65" s="1" customFormat="1" ht="16.5" customHeight="1">
      <c r="B103" s="31"/>
      <c r="C103" s="171" t="s">
        <v>146</v>
      </c>
      <c r="D103" s="171" t="s">
        <v>132</v>
      </c>
      <c r="E103" s="172" t="s">
        <v>147</v>
      </c>
      <c r="F103" s="173" t="s">
        <v>148</v>
      </c>
      <c r="G103" s="174" t="s">
        <v>139</v>
      </c>
      <c r="H103" s="175">
        <v>901.51800000000003</v>
      </c>
      <c r="I103" s="176"/>
      <c r="J103" s="177">
        <f>ROUND(I103*H103,0)</f>
        <v>0</v>
      </c>
      <c r="K103" s="173" t="s">
        <v>140</v>
      </c>
      <c r="L103" s="35"/>
      <c r="M103" s="178" t="s">
        <v>1</v>
      </c>
      <c r="N103" s="179" t="s">
        <v>39</v>
      </c>
      <c r="O103" s="57"/>
      <c r="P103" s="180">
        <f>O103*H103</f>
        <v>0</v>
      </c>
      <c r="Q103" s="180">
        <v>0</v>
      </c>
      <c r="R103" s="180">
        <f>Q103*H103</f>
        <v>0</v>
      </c>
      <c r="S103" s="180">
        <v>0</v>
      </c>
      <c r="T103" s="181">
        <f>S103*H103</f>
        <v>0</v>
      </c>
      <c r="AR103" s="14" t="s">
        <v>136</v>
      </c>
      <c r="AT103" s="14" t="s">
        <v>132</v>
      </c>
      <c r="AU103" s="14" t="s">
        <v>77</v>
      </c>
      <c r="AY103" s="14" t="s">
        <v>129</v>
      </c>
      <c r="BE103" s="182">
        <f>IF(N103="základní",J103,0)</f>
        <v>0</v>
      </c>
      <c r="BF103" s="182">
        <f>IF(N103="snížená",J103,0)</f>
        <v>0</v>
      </c>
      <c r="BG103" s="182">
        <f>IF(N103="zákl. přenesená",J103,0)</f>
        <v>0</v>
      </c>
      <c r="BH103" s="182">
        <f>IF(N103="sníž. přenesená",J103,0)</f>
        <v>0</v>
      </c>
      <c r="BI103" s="182">
        <f>IF(N103="nulová",J103,0)</f>
        <v>0</v>
      </c>
      <c r="BJ103" s="14" t="s">
        <v>8</v>
      </c>
      <c r="BK103" s="182">
        <f>ROUND(I103*H103,0)</f>
        <v>0</v>
      </c>
      <c r="BL103" s="14" t="s">
        <v>136</v>
      </c>
      <c r="BM103" s="14" t="s">
        <v>130</v>
      </c>
    </row>
    <row r="104" spans="2:65" s="11" customFormat="1" ht="11.25">
      <c r="B104" s="183"/>
      <c r="C104" s="184"/>
      <c r="D104" s="185" t="s">
        <v>141</v>
      </c>
      <c r="E104" s="186" t="s">
        <v>1</v>
      </c>
      <c r="F104" s="187" t="s">
        <v>149</v>
      </c>
      <c r="G104" s="184"/>
      <c r="H104" s="188">
        <v>901.51800000000003</v>
      </c>
      <c r="I104" s="189"/>
      <c r="J104" s="184"/>
      <c r="K104" s="184"/>
      <c r="L104" s="190"/>
      <c r="M104" s="191"/>
      <c r="N104" s="192"/>
      <c r="O104" s="192"/>
      <c r="P104" s="192"/>
      <c r="Q104" s="192"/>
      <c r="R104" s="192"/>
      <c r="S104" s="192"/>
      <c r="T104" s="193"/>
      <c r="AT104" s="194" t="s">
        <v>141</v>
      </c>
      <c r="AU104" s="194" t="s">
        <v>77</v>
      </c>
      <c r="AV104" s="11" t="s">
        <v>77</v>
      </c>
      <c r="AW104" s="11" t="s">
        <v>31</v>
      </c>
      <c r="AX104" s="11" t="s">
        <v>68</v>
      </c>
      <c r="AY104" s="194" t="s">
        <v>129</v>
      </c>
    </row>
    <row r="105" spans="2:65" s="12" customFormat="1" ht="11.25">
      <c r="B105" s="195"/>
      <c r="C105" s="196"/>
      <c r="D105" s="185" t="s">
        <v>141</v>
      </c>
      <c r="E105" s="197" t="s">
        <v>1</v>
      </c>
      <c r="F105" s="198" t="s">
        <v>143</v>
      </c>
      <c r="G105" s="196"/>
      <c r="H105" s="199">
        <v>901.51800000000003</v>
      </c>
      <c r="I105" s="200"/>
      <c r="J105" s="196"/>
      <c r="K105" s="196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141</v>
      </c>
      <c r="AU105" s="205" t="s">
        <v>77</v>
      </c>
      <c r="AV105" s="12" t="s">
        <v>136</v>
      </c>
      <c r="AW105" s="12" t="s">
        <v>31</v>
      </c>
      <c r="AX105" s="12" t="s">
        <v>8</v>
      </c>
      <c r="AY105" s="205" t="s">
        <v>129</v>
      </c>
    </row>
    <row r="106" spans="2:65" s="1" customFormat="1" ht="16.5" customHeight="1">
      <c r="B106" s="31"/>
      <c r="C106" s="171" t="s">
        <v>136</v>
      </c>
      <c r="D106" s="171" t="s">
        <v>132</v>
      </c>
      <c r="E106" s="172" t="s">
        <v>150</v>
      </c>
      <c r="F106" s="173" t="s">
        <v>151</v>
      </c>
      <c r="G106" s="174" t="s">
        <v>139</v>
      </c>
      <c r="H106" s="175">
        <v>27045.54</v>
      </c>
      <c r="I106" s="176"/>
      <c r="J106" s="177">
        <f>ROUND(I106*H106,0)</f>
        <v>0</v>
      </c>
      <c r="K106" s="173" t="s">
        <v>140</v>
      </c>
      <c r="L106" s="35"/>
      <c r="M106" s="178" t="s">
        <v>1</v>
      </c>
      <c r="N106" s="179" t="s">
        <v>39</v>
      </c>
      <c r="O106" s="57"/>
      <c r="P106" s="180">
        <f>O106*H106</f>
        <v>0</v>
      </c>
      <c r="Q106" s="180">
        <v>0</v>
      </c>
      <c r="R106" s="180">
        <f>Q106*H106</f>
        <v>0</v>
      </c>
      <c r="S106" s="180">
        <v>0</v>
      </c>
      <c r="T106" s="181">
        <f>S106*H106</f>
        <v>0</v>
      </c>
      <c r="AR106" s="14" t="s">
        <v>136</v>
      </c>
      <c r="AT106" s="14" t="s">
        <v>132</v>
      </c>
      <c r="AU106" s="14" t="s">
        <v>77</v>
      </c>
      <c r="AY106" s="14" t="s">
        <v>129</v>
      </c>
      <c r="BE106" s="182">
        <f>IF(N106="základní",J106,0)</f>
        <v>0</v>
      </c>
      <c r="BF106" s="182">
        <f>IF(N106="snížená",J106,0)</f>
        <v>0</v>
      </c>
      <c r="BG106" s="182">
        <f>IF(N106="zákl. přenesená",J106,0)</f>
        <v>0</v>
      </c>
      <c r="BH106" s="182">
        <f>IF(N106="sníž. přenesená",J106,0)</f>
        <v>0</v>
      </c>
      <c r="BI106" s="182">
        <f>IF(N106="nulová",J106,0)</f>
        <v>0</v>
      </c>
      <c r="BJ106" s="14" t="s">
        <v>8</v>
      </c>
      <c r="BK106" s="182">
        <f>ROUND(I106*H106,0)</f>
        <v>0</v>
      </c>
      <c r="BL106" s="14" t="s">
        <v>136</v>
      </c>
      <c r="BM106" s="14" t="s">
        <v>152</v>
      </c>
    </row>
    <row r="107" spans="2:65" s="11" customFormat="1" ht="11.25">
      <c r="B107" s="183"/>
      <c r="C107" s="184"/>
      <c r="D107" s="185" t="s">
        <v>141</v>
      </c>
      <c r="E107" s="186" t="s">
        <v>1</v>
      </c>
      <c r="F107" s="187" t="s">
        <v>153</v>
      </c>
      <c r="G107" s="184"/>
      <c r="H107" s="188">
        <v>27045.54</v>
      </c>
      <c r="I107" s="189"/>
      <c r="J107" s="184"/>
      <c r="K107" s="184"/>
      <c r="L107" s="190"/>
      <c r="M107" s="191"/>
      <c r="N107" s="192"/>
      <c r="O107" s="192"/>
      <c r="P107" s="192"/>
      <c r="Q107" s="192"/>
      <c r="R107" s="192"/>
      <c r="S107" s="192"/>
      <c r="T107" s="193"/>
      <c r="AT107" s="194" t="s">
        <v>141</v>
      </c>
      <c r="AU107" s="194" t="s">
        <v>77</v>
      </c>
      <c r="AV107" s="11" t="s">
        <v>77</v>
      </c>
      <c r="AW107" s="11" t="s">
        <v>31</v>
      </c>
      <c r="AX107" s="11" t="s">
        <v>68</v>
      </c>
      <c r="AY107" s="194" t="s">
        <v>129</v>
      </c>
    </row>
    <row r="108" spans="2:65" s="12" customFormat="1" ht="11.25">
      <c r="B108" s="195"/>
      <c r="C108" s="196"/>
      <c r="D108" s="185" t="s">
        <v>141</v>
      </c>
      <c r="E108" s="197" t="s">
        <v>1</v>
      </c>
      <c r="F108" s="198" t="s">
        <v>143</v>
      </c>
      <c r="G108" s="196"/>
      <c r="H108" s="199">
        <v>27045.54</v>
      </c>
      <c r="I108" s="200"/>
      <c r="J108" s="196"/>
      <c r="K108" s="196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141</v>
      </c>
      <c r="AU108" s="205" t="s">
        <v>77</v>
      </c>
      <c r="AV108" s="12" t="s">
        <v>136</v>
      </c>
      <c r="AW108" s="12" t="s">
        <v>31</v>
      </c>
      <c r="AX108" s="12" t="s">
        <v>8</v>
      </c>
      <c r="AY108" s="205" t="s">
        <v>129</v>
      </c>
    </row>
    <row r="109" spans="2:65" s="1" customFormat="1" ht="16.5" customHeight="1">
      <c r="B109" s="31"/>
      <c r="C109" s="171" t="s">
        <v>154</v>
      </c>
      <c r="D109" s="171" t="s">
        <v>132</v>
      </c>
      <c r="E109" s="172" t="s">
        <v>155</v>
      </c>
      <c r="F109" s="173" t="s">
        <v>156</v>
      </c>
      <c r="G109" s="174" t="s">
        <v>139</v>
      </c>
      <c r="H109" s="175">
        <v>901.51800000000003</v>
      </c>
      <c r="I109" s="176"/>
      <c r="J109" s="177">
        <f>ROUND(I109*H109,0)</f>
        <v>0</v>
      </c>
      <c r="K109" s="173" t="s">
        <v>140</v>
      </c>
      <c r="L109" s="35"/>
      <c r="M109" s="178" t="s">
        <v>1</v>
      </c>
      <c r="N109" s="179" t="s">
        <v>39</v>
      </c>
      <c r="O109" s="57"/>
      <c r="P109" s="180">
        <f>O109*H109</f>
        <v>0</v>
      </c>
      <c r="Q109" s="180">
        <v>0</v>
      </c>
      <c r="R109" s="180">
        <f>Q109*H109</f>
        <v>0</v>
      </c>
      <c r="S109" s="180">
        <v>0</v>
      </c>
      <c r="T109" s="181">
        <f>S109*H109</f>
        <v>0</v>
      </c>
      <c r="AR109" s="14" t="s">
        <v>136</v>
      </c>
      <c r="AT109" s="14" t="s">
        <v>132</v>
      </c>
      <c r="AU109" s="14" t="s">
        <v>77</v>
      </c>
      <c r="AY109" s="14" t="s">
        <v>129</v>
      </c>
      <c r="BE109" s="182">
        <f>IF(N109="základní",J109,0)</f>
        <v>0</v>
      </c>
      <c r="BF109" s="182">
        <f>IF(N109="snížená",J109,0)</f>
        <v>0</v>
      </c>
      <c r="BG109" s="182">
        <f>IF(N109="zákl. přenesená",J109,0)</f>
        <v>0</v>
      </c>
      <c r="BH109" s="182">
        <f>IF(N109="sníž. přenesená",J109,0)</f>
        <v>0</v>
      </c>
      <c r="BI109" s="182">
        <f>IF(N109="nulová",J109,0)</f>
        <v>0</v>
      </c>
      <c r="BJ109" s="14" t="s">
        <v>8</v>
      </c>
      <c r="BK109" s="182">
        <f>ROUND(I109*H109,0)</f>
        <v>0</v>
      </c>
      <c r="BL109" s="14" t="s">
        <v>136</v>
      </c>
      <c r="BM109" s="14" t="s">
        <v>157</v>
      </c>
    </row>
    <row r="110" spans="2:65" s="1" customFormat="1" ht="16.5" customHeight="1">
      <c r="B110" s="31"/>
      <c r="C110" s="171" t="s">
        <v>130</v>
      </c>
      <c r="D110" s="171" t="s">
        <v>132</v>
      </c>
      <c r="E110" s="172" t="s">
        <v>158</v>
      </c>
      <c r="F110" s="173" t="s">
        <v>159</v>
      </c>
      <c r="G110" s="174" t="s">
        <v>139</v>
      </c>
      <c r="H110" s="175">
        <v>13.56</v>
      </c>
      <c r="I110" s="176"/>
      <c r="J110" s="177">
        <f>ROUND(I110*H110,0)</f>
        <v>0</v>
      </c>
      <c r="K110" s="173" t="s">
        <v>140</v>
      </c>
      <c r="L110" s="35"/>
      <c r="M110" s="178" t="s">
        <v>1</v>
      </c>
      <c r="N110" s="179" t="s">
        <v>39</v>
      </c>
      <c r="O110" s="57"/>
      <c r="P110" s="180">
        <f>O110*H110</f>
        <v>0</v>
      </c>
      <c r="Q110" s="180">
        <v>0</v>
      </c>
      <c r="R110" s="180">
        <f>Q110*H110</f>
        <v>0</v>
      </c>
      <c r="S110" s="180">
        <v>0</v>
      </c>
      <c r="T110" s="181">
        <f>S110*H110</f>
        <v>0</v>
      </c>
      <c r="AR110" s="14" t="s">
        <v>136</v>
      </c>
      <c r="AT110" s="14" t="s">
        <v>132</v>
      </c>
      <c r="AU110" s="14" t="s">
        <v>77</v>
      </c>
      <c r="AY110" s="14" t="s">
        <v>129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4" t="s">
        <v>8</v>
      </c>
      <c r="BK110" s="182">
        <f>ROUND(I110*H110,0)</f>
        <v>0</v>
      </c>
      <c r="BL110" s="14" t="s">
        <v>136</v>
      </c>
      <c r="BM110" s="14" t="s">
        <v>160</v>
      </c>
    </row>
    <row r="111" spans="2:65" s="11" customFormat="1" ht="11.25">
      <c r="B111" s="183"/>
      <c r="C111" s="184"/>
      <c r="D111" s="185" t="s">
        <v>141</v>
      </c>
      <c r="E111" s="186" t="s">
        <v>1</v>
      </c>
      <c r="F111" s="187" t="s">
        <v>161</v>
      </c>
      <c r="G111" s="184"/>
      <c r="H111" s="188">
        <v>13.56</v>
      </c>
      <c r="I111" s="189"/>
      <c r="J111" s="184"/>
      <c r="K111" s="184"/>
      <c r="L111" s="190"/>
      <c r="M111" s="191"/>
      <c r="N111" s="192"/>
      <c r="O111" s="192"/>
      <c r="P111" s="192"/>
      <c r="Q111" s="192"/>
      <c r="R111" s="192"/>
      <c r="S111" s="192"/>
      <c r="T111" s="193"/>
      <c r="AT111" s="194" t="s">
        <v>141</v>
      </c>
      <c r="AU111" s="194" t="s">
        <v>77</v>
      </c>
      <c r="AV111" s="11" t="s">
        <v>77</v>
      </c>
      <c r="AW111" s="11" t="s">
        <v>31</v>
      </c>
      <c r="AX111" s="11" t="s">
        <v>68</v>
      </c>
      <c r="AY111" s="194" t="s">
        <v>129</v>
      </c>
    </row>
    <row r="112" spans="2:65" s="12" customFormat="1" ht="11.25">
      <c r="B112" s="195"/>
      <c r="C112" s="196"/>
      <c r="D112" s="185" t="s">
        <v>141</v>
      </c>
      <c r="E112" s="197" t="s">
        <v>1</v>
      </c>
      <c r="F112" s="198" t="s">
        <v>143</v>
      </c>
      <c r="G112" s="196"/>
      <c r="H112" s="199">
        <v>13.56</v>
      </c>
      <c r="I112" s="200"/>
      <c r="J112" s="196"/>
      <c r="K112" s="196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141</v>
      </c>
      <c r="AU112" s="205" t="s">
        <v>77</v>
      </c>
      <c r="AV112" s="12" t="s">
        <v>136</v>
      </c>
      <c r="AW112" s="12" t="s">
        <v>31</v>
      </c>
      <c r="AX112" s="12" t="s">
        <v>8</v>
      </c>
      <c r="AY112" s="205" t="s">
        <v>129</v>
      </c>
    </row>
    <row r="113" spans="2:65" s="1" customFormat="1" ht="16.5" customHeight="1">
      <c r="B113" s="31"/>
      <c r="C113" s="171" t="s">
        <v>162</v>
      </c>
      <c r="D113" s="171" t="s">
        <v>132</v>
      </c>
      <c r="E113" s="172" t="s">
        <v>163</v>
      </c>
      <c r="F113" s="173" t="s">
        <v>164</v>
      </c>
      <c r="G113" s="174" t="s">
        <v>165</v>
      </c>
      <c r="H113" s="175">
        <v>12.5</v>
      </c>
      <c r="I113" s="176"/>
      <c r="J113" s="177">
        <f>ROUND(I113*H113,0)</f>
        <v>0</v>
      </c>
      <c r="K113" s="173" t="s">
        <v>140</v>
      </c>
      <c r="L113" s="35"/>
      <c r="M113" s="178" t="s">
        <v>1</v>
      </c>
      <c r="N113" s="179" t="s">
        <v>39</v>
      </c>
      <c r="O113" s="57"/>
      <c r="P113" s="180">
        <f>O113*H113</f>
        <v>0</v>
      </c>
      <c r="Q113" s="180">
        <v>0</v>
      </c>
      <c r="R113" s="180">
        <f>Q113*H113</f>
        <v>0</v>
      </c>
      <c r="S113" s="180">
        <v>0</v>
      </c>
      <c r="T113" s="181">
        <f>S113*H113</f>
        <v>0</v>
      </c>
      <c r="AR113" s="14" t="s">
        <v>136</v>
      </c>
      <c r="AT113" s="14" t="s">
        <v>132</v>
      </c>
      <c r="AU113" s="14" t="s">
        <v>77</v>
      </c>
      <c r="AY113" s="14" t="s">
        <v>129</v>
      </c>
      <c r="BE113" s="182">
        <f>IF(N113="základní",J113,0)</f>
        <v>0</v>
      </c>
      <c r="BF113" s="182">
        <f>IF(N113="snížená",J113,0)</f>
        <v>0</v>
      </c>
      <c r="BG113" s="182">
        <f>IF(N113="zákl. přenesená",J113,0)</f>
        <v>0</v>
      </c>
      <c r="BH113" s="182">
        <f>IF(N113="sníž. přenesená",J113,0)</f>
        <v>0</v>
      </c>
      <c r="BI113" s="182">
        <f>IF(N113="nulová",J113,0)</f>
        <v>0</v>
      </c>
      <c r="BJ113" s="14" t="s">
        <v>8</v>
      </c>
      <c r="BK113" s="182">
        <f>ROUND(I113*H113,0)</f>
        <v>0</v>
      </c>
      <c r="BL113" s="14" t="s">
        <v>136</v>
      </c>
      <c r="BM113" s="14" t="s">
        <v>166</v>
      </c>
    </row>
    <row r="114" spans="2:65" s="11" customFormat="1" ht="11.25">
      <c r="B114" s="183"/>
      <c r="C114" s="184"/>
      <c r="D114" s="185" t="s">
        <v>141</v>
      </c>
      <c r="E114" s="186" t="s">
        <v>1</v>
      </c>
      <c r="F114" s="187" t="s">
        <v>167</v>
      </c>
      <c r="G114" s="184"/>
      <c r="H114" s="188">
        <v>12.5</v>
      </c>
      <c r="I114" s="189"/>
      <c r="J114" s="184"/>
      <c r="K114" s="184"/>
      <c r="L114" s="190"/>
      <c r="M114" s="191"/>
      <c r="N114" s="192"/>
      <c r="O114" s="192"/>
      <c r="P114" s="192"/>
      <c r="Q114" s="192"/>
      <c r="R114" s="192"/>
      <c r="S114" s="192"/>
      <c r="T114" s="193"/>
      <c r="AT114" s="194" t="s">
        <v>141</v>
      </c>
      <c r="AU114" s="194" t="s">
        <v>77</v>
      </c>
      <c r="AV114" s="11" t="s">
        <v>77</v>
      </c>
      <c r="AW114" s="11" t="s">
        <v>31</v>
      </c>
      <c r="AX114" s="11" t="s">
        <v>68</v>
      </c>
      <c r="AY114" s="194" t="s">
        <v>129</v>
      </c>
    </row>
    <row r="115" spans="2:65" s="12" customFormat="1" ht="11.25">
      <c r="B115" s="195"/>
      <c r="C115" s="196"/>
      <c r="D115" s="185" t="s">
        <v>141</v>
      </c>
      <c r="E115" s="197" t="s">
        <v>1</v>
      </c>
      <c r="F115" s="198" t="s">
        <v>143</v>
      </c>
      <c r="G115" s="196"/>
      <c r="H115" s="199">
        <v>12.5</v>
      </c>
      <c r="I115" s="200"/>
      <c r="J115" s="196"/>
      <c r="K115" s="196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141</v>
      </c>
      <c r="AU115" s="205" t="s">
        <v>77</v>
      </c>
      <c r="AV115" s="12" t="s">
        <v>136</v>
      </c>
      <c r="AW115" s="12" t="s">
        <v>31</v>
      </c>
      <c r="AX115" s="12" t="s">
        <v>8</v>
      </c>
      <c r="AY115" s="205" t="s">
        <v>129</v>
      </c>
    </row>
    <row r="116" spans="2:65" s="1" customFormat="1" ht="16.5" customHeight="1">
      <c r="B116" s="31"/>
      <c r="C116" s="171" t="s">
        <v>152</v>
      </c>
      <c r="D116" s="171" t="s">
        <v>132</v>
      </c>
      <c r="E116" s="172" t="s">
        <v>168</v>
      </c>
      <c r="F116" s="173" t="s">
        <v>169</v>
      </c>
      <c r="G116" s="174" t="s">
        <v>170</v>
      </c>
      <c r="H116" s="175">
        <v>2.7</v>
      </c>
      <c r="I116" s="176"/>
      <c r="J116" s="177">
        <f>ROUND(I116*H116,0)</f>
        <v>0</v>
      </c>
      <c r="K116" s="173" t="s">
        <v>140</v>
      </c>
      <c r="L116" s="35"/>
      <c r="M116" s="178" t="s">
        <v>1</v>
      </c>
      <c r="N116" s="179" t="s">
        <v>39</v>
      </c>
      <c r="O116" s="57"/>
      <c r="P116" s="180">
        <f>O116*H116</f>
        <v>0</v>
      </c>
      <c r="Q116" s="180">
        <v>0</v>
      </c>
      <c r="R116" s="180">
        <f>Q116*H116</f>
        <v>0</v>
      </c>
      <c r="S116" s="180">
        <v>0</v>
      </c>
      <c r="T116" s="181">
        <f>S116*H116</f>
        <v>0</v>
      </c>
      <c r="AR116" s="14" t="s">
        <v>136</v>
      </c>
      <c r="AT116" s="14" t="s">
        <v>132</v>
      </c>
      <c r="AU116" s="14" t="s">
        <v>77</v>
      </c>
      <c r="AY116" s="14" t="s">
        <v>129</v>
      </c>
      <c r="BE116" s="182">
        <f>IF(N116="základní",J116,0)</f>
        <v>0</v>
      </c>
      <c r="BF116" s="182">
        <f>IF(N116="snížená",J116,0)</f>
        <v>0</v>
      </c>
      <c r="BG116" s="182">
        <f>IF(N116="zákl. přenesená",J116,0)</f>
        <v>0</v>
      </c>
      <c r="BH116" s="182">
        <f>IF(N116="sníž. přenesená",J116,0)</f>
        <v>0</v>
      </c>
      <c r="BI116" s="182">
        <f>IF(N116="nulová",J116,0)</f>
        <v>0</v>
      </c>
      <c r="BJ116" s="14" t="s">
        <v>8</v>
      </c>
      <c r="BK116" s="182">
        <f>ROUND(I116*H116,0)</f>
        <v>0</v>
      </c>
      <c r="BL116" s="14" t="s">
        <v>136</v>
      </c>
      <c r="BM116" s="14" t="s">
        <v>171</v>
      </c>
    </row>
    <row r="117" spans="2:65" s="11" customFormat="1" ht="11.25">
      <c r="B117" s="183"/>
      <c r="C117" s="184"/>
      <c r="D117" s="185" t="s">
        <v>141</v>
      </c>
      <c r="E117" s="186" t="s">
        <v>1</v>
      </c>
      <c r="F117" s="187" t="s">
        <v>172</v>
      </c>
      <c r="G117" s="184"/>
      <c r="H117" s="188">
        <v>2.7</v>
      </c>
      <c r="I117" s="189"/>
      <c r="J117" s="184"/>
      <c r="K117" s="184"/>
      <c r="L117" s="190"/>
      <c r="M117" s="191"/>
      <c r="N117" s="192"/>
      <c r="O117" s="192"/>
      <c r="P117" s="192"/>
      <c r="Q117" s="192"/>
      <c r="R117" s="192"/>
      <c r="S117" s="192"/>
      <c r="T117" s="193"/>
      <c r="AT117" s="194" t="s">
        <v>141</v>
      </c>
      <c r="AU117" s="194" t="s">
        <v>77</v>
      </c>
      <c r="AV117" s="11" t="s">
        <v>77</v>
      </c>
      <c r="AW117" s="11" t="s">
        <v>31</v>
      </c>
      <c r="AX117" s="11" t="s">
        <v>68</v>
      </c>
      <c r="AY117" s="194" t="s">
        <v>129</v>
      </c>
    </row>
    <row r="118" spans="2:65" s="12" customFormat="1" ht="11.25">
      <c r="B118" s="195"/>
      <c r="C118" s="196"/>
      <c r="D118" s="185" t="s">
        <v>141</v>
      </c>
      <c r="E118" s="197" t="s">
        <v>1</v>
      </c>
      <c r="F118" s="198" t="s">
        <v>143</v>
      </c>
      <c r="G118" s="196"/>
      <c r="H118" s="199">
        <v>2.7</v>
      </c>
      <c r="I118" s="200"/>
      <c r="J118" s="196"/>
      <c r="K118" s="196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141</v>
      </c>
      <c r="AU118" s="205" t="s">
        <v>77</v>
      </c>
      <c r="AV118" s="12" t="s">
        <v>136</v>
      </c>
      <c r="AW118" s="12" t="s">
        <v>31</v>
      </c>
      <c r="AX118" s="12" t="s">
        <v>8</v>
      </c>
      <c r="AY118" s="205" t="s">
        <v>129</v>
      </c>
    </row>
    <row r="119" spans="2:65" s="1" customFormat="1" ht="16.5" customHeight="1">
      <c r="B119" s="31"/>
      <c r="C119" s="171" t="s">
        <v>144</v>
      </c>
      <c r="D119" s="171" t="s">
        <v>132</v>
      </c>
      <c r="E119" s="172" t="s">
        <v>173</v>
      </c>
      <c r="F119" s="173" t="s">
        <v>174</v>
      </c>
      <c r="G119" s="174" t="s">
        <v>139</v>
      </c>
      <c r="H119" s="175">
        <v>41</v>
      </c>
      <c r="I119" s="176"/>
      <c r="J119" s="177">
        <f>ROUND(I119*H119,0)</f>
        <v>0</v>
      </c>
      <c r="K119" s="173" t="s">
        <v>140</v>
      </c>
      <c r="L119" s="35"/>
      <c r="M119" s="178" t="s">
        <v>1</v>
      </c>
      <c r="N119" s="179" t="s">
        <v>39</v>
      </c>
      <c r="O119" s="57"/>
      <c r="P119" s="180">
        <f>O119*H119</f>
        <v>0</v>
      </c>
      <c r="Q119" s="180">
        <v>0</v>
      </c>
      <c r="R119" s="180">
        <f>Q119*H119</f>
        <v>0</v>
      </c>
      <c r="S119" s="180">
        <v>0</v>
      </c>
      <c r="T119" s="181">
        <f>S119*H119</f>
        <v>0</v>
      </c>
      <c r="AR119" s="14" t="s">
        <v>136</v>
      </c>
      <c r="AT119" s="14" t="s">
        <v>132</v>
      </c>
      <c r="AU119" s="14" t="s">
        <v>77</v>
      </c>
      <c r="AY119" s="14" t="s">
        <v>129</v>
      </c>
      <c r="BE119" s="182">
        <f>IF(N119="základní",J119,0)</f>
        <v>0</v>
      </c>
      <c r="BF119" s="182">
        <f>IF(N119="snížená",J119,0)</f>
        <v>0</v>
      </c>
      <c r="BG119" s="182">
        <f>IF(N119="zákl. přenesená",J119,0)</f>
        <v>0</v>
      </c>
      <c r="BH119" s="182">
        <f>IF(N119="sníž. přenesená",J119,0)</f>
        <v>0</v>
      </c>
      <c r="BI119" s="182">
        <f>IF(N119="nulová",J119,0)</f>
        <v>0</v>
      </c>
      <c r="BJ119" s="14" t="s">
        <v>8</v>
      </c>
      <c r="BK119" s="182">
        <f>ROUND(I119*H119,0)</f>
        <v>0</v>
      </c>
      <c r="BL119" s="14" t="s">
        <v>136</v>
      </c>
      <c r="BM119" s="14" t="s">
        <v>175</v>
      </c>
    </row>
    <row r="120" spans="2:65" s="11" customFormat="1" ht="11.25">
      <c r="B120" s="183"/>
      <c r="C120" s="184"/>
      <c r="D120" s="185" t="s">
        <v>141</v>
      </c>
      <c r="E120" s="186" t="s">
        <v>1</v>
      </c>
      <c r="F120" s="187" t="s">
        <v>176</v>
      </c>
      <c r="G120" s="184"/>
      <c r="H120" s="188">
        <v>41</v>
      </c>
      <c r="I120" s="189"/>
      <c r="J120" s="184"/>
      <c r="K120" s="184"/>
      <c r="L120" s="190"/>
      <c r="M120" s="191"/>
      <c r="N120" s="192"/>
      <c r="O120" s="192"/>
      <c r="P120" s="192"/>
      <c r="Q120" s="192"/>
      <c r="R120" s="192"/>
      <c r="S120" s="192"/>
      <c r="T120" s="193"/>
      <c r="AT120" s="194" t="s">
        <v>141</v>
      </c>
      <c r="AU120" s="194" t="s">
        <v>77</v>
      </c>
      <c r="AV120" s="11" t="s">
        <v>77</v>
      </c>
      <c r="AW120" s="11" t="s">
        <v>31</v>
      </c>
      <c r="AX120" s="11" t="s">
        <v>68</v>
      </c>
      <c r="AY120" s="194" t="s">
        <v>129</v>
      </c>
    </row>
    <row r="121" spans="2:65" s="12" customFormat="1" ht="11.25">
      <c r="B121" s="195"/>
      <c r="C121" s="196"/>
      <c r="D121" s="185" t="s">
        <v>141</v>
      </c>
      <c r="E121" s="197" t="s">
        <v>1</v>
      </c>
      <c r="F121" s="198" t="s">
        <v>143</v>
      </c>
      <c r="G121" s="196"/>
      <c r="H121" s="199">
        <v>41</v>
      </c>
      <c r="I121" s="200"/>
      <c r="J121" s="196"/>
      <c r="K121" s="196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141</v>
      </c>
      <c r="AU121" s="205" t="s">
        <v>77</v>
      </c>
      <c r="AV121" s="12" t="s">
        <v>136</v>
      </c>
      <c r="AW121" s="12" t="s">
        <v>31</v>
      </c>
      <c r="AX121" s="12" t="s">
        <v>8</v>
      </c>
      <c r="AY121" s="205" t="s">
        <v>129</v>
      </c>
    </row>
    <row r="122" spans="2:65" s="10" customFormat="1" ht="22.9" customHeight="1">
      <c r="B122" s="155"/>
      <c r="C122" s="156"/>
      <c r="D122" s="157" t="s">
        <v>67</v>
      </c>
      <c r="E122" s="169" t="s">
        <v>177</v>
      </c>
      <c r="F122" s="169" t="s">
        <v>178</v>
      </c>
      <c r="G122" s="156"/>
      <c r="H122" s="156"/>
      <c r="I122" s="159"/>
      <c r="J122" s="170">
        <f>BK122</f>
        <v>0</v>
      </c>
      <c r="K122" s="156"/>
      <c r="L122" s="161"/>
      <c r="M122" s="162"/>
      <c r="N122" s="163"/>
      <c r="O122" s="163"/>
      <c r="P122" s="164">
        <f>SUM(P123:P128)</f>
        <v>0</v>
      </c>
      <c r="Q122" s="163"/>
      <c r="R122" s="164">
        <f>SUM(R123:R128)</f>
        <v>0</v>
      </c>
      <c r="S122" s="163"/>
      <c r="T122" s="165">
        <f>SUM(T123:T128)</f>
        <v>0</v>
      </c>
      <c r="AR122" s="166" t="s">
        <v>8</v>
      </c>
      <c r="AT122" s="167" t="s">
        <v>67</v>
      </c>
      <c r="AU122" s="167" t="s">
        <v>8</v>
      </c>
      <c r="AY122" s="166" t="s">
        <v>129</v>
      </c>
      <c r="BK122" s="168">
        <f>SUM(BK123:BK128)</f>
        <v>0</v>
      </c>
    </row>
    <row r="123" spans="2:65" s="1" customFormat="1" ht="16.5" customHeight="1">
      <c r="B123" s="31"/>
      <c r="C123" s="171" t="s">
        <v>157</v>
      </c>
      <c r="D123" s="171" t="s">
        <v>132</v>
      </c>
      <c r="E123" s="172" t="s">
        <v>179</v>
      </c>
      <c r="F123" s="173" t="s">
        <v>180</v>
      </c>
      <c r="G123" s="174" t="s">
        <v>181</v>
      </c>
      <c r="H123" s="175">
        <v>17.558</v>
      </c>
      <c r="I123" s="176"/>
      <c r="J123" s="177">
        <f>ROUND(I123*H123,0)</f>
        <v>0</v>
      </c>
      <c r="K123" s="173" t="s">
        <v>140</v>
      </c>
      <c r="L123" s="35"/>
      <c r="M123" s="178" t="s">
        <v>1</v>
      </c>
      <c r="N123" s="179" t="s">
        <v>39</v>
      </c>
      <c r="O123" s="57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AR123" s="14" t="s">
        <v>136</v>
      </c>
      <c r="AT123" s="14" t="s">
        <v>132</v>
      </c>
      <c r="AU123" s="14" t="s">
        <v>77</v>
      </c>
      <c r="AY123" s="14" t="s">
        <v>129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4" t="s">
        <v>8</v>
      </c>
      <c r="BK123" s="182">
        <f>ROUND(I123*H123,0)</f>
        <v>0</v>
      </c>
      <c r="BL123" s="14" t="s">
        <v>136</v>
      </c>
      <c r="BM123" s="14" t="s">
        <v>182</v>
      </c>
    </row>
    <row r="124" spans="2:65" s="1" customFormat="1" ht="16.5" customHeight="1">
      <c r="B124" s="31"/>
      <c r="C124" s="171" t="s">
        <v>183</v>
      </c>
      <c r="D124" s="171" t="s">
        <v>132</v>
      </c>
      <c r="E124" s="172" t="s">
        <v>184</v>
      </c>
      <c r="F124" s="173" t="s">
        <v>185</v>
      </c>
      <c r="G124" s="174" t="s">
        <v>181</v>
      </c>
      <c r="H124" s="175">
        <v>17.558</v>
      </c>
      <c r="I124" s="176"/>
      <c r="J124" s="177">
        <f>ROUND(I124*H124,0)</f>
        <v>0</v>
      </c>
      <c r="K124" s="173" t="s">
        <v>140</v>
      </c>
      <c r="L124" s="35"/>
      <c r="M124" s="178" t="s">
        <v>1</v>
      </c>
      <c r="N124" s="179" t="s">
        <v>39</v>
      </c>
      <c r="O124" s="57"/>
      <c r="P124" s="180">
        <f>O124*H124</f>
        <v>0</v>
      </c>
      <c r="Q124" s="180">
        <v>0</v>
      </c>
      <c r="R124" s="180">
        <f>Q124*H124</f>
        <v>0</v>
      </c>
      <c r="S124" s="180">
        <v>0</v>
      </c>
      <c r="T124" s="181">
        <f>S124*H124</f>
        <v>0</v>
      </c>
      <c r="AR124" s="14" t="s">
        <v>136</v>
      </c>
      <c r="AT124" s="14" t="s">
        <v>132</v>
      </c>
      <c r="AU124" s="14" t="s">
        <v>77</v>
      </c>
      <c r="AY124" s="14" t="s">
        <v>129</v>
      </c>
      <c r="BE124" s="182">
        <f>IF(N124="základní",J124,0)</f>
        <v>0</v>
      </c>
      <c r="BF124" s="182">
        <f>IF(N124="snížená",J124,0)</f>
        <v>0</v>
      </c>
      <c r="BG124" s="182">
        <f>IF(N124="zákl. přenesená",J124,0)</f>
        <v>0</v>
      </c>
      <c r="BH124" s="182">
        <f>IF(N124="sníž. přenesená",J124,0)</f>
        <v>0</v>
      </c>
      <c r="BI124" s="182">
        <f>IF(N124="nulová",J124,0)</f>
        <v>0</v>
      </c>
      <c r="BJ124" s="14" t="s">
        <v>8</v>
      </c>
      <c r="BK124" s="182">
        <f>ROUND(I124*H124,0)</f>
        <v>0</v>
      </c>
      <c r="BL124" s="14" t="s">
        <v>136</v>
      </c>
      <c r="BM124" s="14" t="s">
        <v>186</v>
      </c>
    </row>
    <row r="125" spans="2:65" s="1" customFormat="1" ht="16.5" customHeight="1">
      <c r="B125" s="31"/>
      <c r="C125" s="171" t="s">
        <v>160</v>
      </c>
      <c r="D125" s="171" t="s">
        <v>132</v>
      </c>
      <c r="E125" s="172" t="s">
        <v>187</v>
      </c>
      <c r="F125" s="173" t="s">
        <v>188</v>
      </c>
      <c r="G125" s="174" t="s">
        <v>181</v>
      </c>
      <c r="H125" s="175">
        <v>158.02199999999999</v>
      </c>
      <c r="I125" s="176"/>
      <c r="J125" s="177">
        <f>ROUND(I125*H125,0)</f>
        <v>0</v>
      </c>
      <c r="K125" s="173" t="s">
        <v>140</v>
      </c>
      <c r="L125" s="35"/>
      <c r="M125" s="178" t="s">
        <v>1</v>
      </c>
      <c r="N125" s="179" t="s">
        <v>39</v>
      </c>
      <c r="O125" s="57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AR125" s="14" t="s">
        <v>136</v>
      </c>
      <c r="AT125" s="14" t="s">
        <v>132</v>
      </c>
      <c r="AU125" s="14" t="s">
        <v>77</v>
      </c>
      <c r="AY125" s="14" t="s">
        <v>129</v>
      </c>
      <c r="BE125" s="182">
        <f>IF(N125="základní",J125,0)</f>
        <v>0</v>
      </c>
      <c r="BF125" s="182">
        <f>IF(N125="snížená",J125,0)</f>
        <v>0</v>
      </c>
      <c r="BG125" s="182">
        <f>IF(N125="zákl. přenesená",J125,0)</f>
        <v>0</v>
      </c>
      <c r="BH125" s="182">
        <f>IF(N125="sníž. přenesená",J125,0)</f>
        <v>0</v>
      </c>
      <c r="BI125" s="182">
        <f>IF(N125="nulová",J125,0)</f>
        <v>0</v>
      </c>
      <c r="BJ125" s="14" t="s">
        <v>8</v>
      </c>
      <c r="BK125" s="182">
        <f>ROUND(I125*H125,0)</f>
        <v>0</v>
      </c>
      <c r="BL125" s="14" t="s">
        <v>136</v>
      </c>
      <c r="BM125" s="14" t="s">
        <v>189</v>
      </c>
    </row>
    <row r="126" spans="2:65" s="11" customFormat="1" ht="11.25">
      <c r="B126" s="183"/>
      <c r="C126" s="184"/>
      <c r="D126" s="185" t="s">
        <v>141</v>
      </c>
      <c r="E126" s="186" t="s">
        <v>1</v>
      </c>
      <c r="F126" s="187" t="s">
        <v>190</v>
      </c>
      <c r="G126" s="184"/>
      <c r="H126" s="188">
        <v>158.02199999999999</v>
      </c>
      <c r="I126" s="189"/>
      <c r="J126" s="184"/>
      <c r="K126" s="184"/>
      <c r="L126" s="190"/>
      <c r="M126" s="191"/>
      <c r="N126" s="192"/>
      <c r="O126" s="192"/>
      <c r="P126" s="192"/>
      <c r="Q126" s="192"/>
      <c r="R126" s="192"/>
      <c r="S126" s="192"/>
      <c r="T126" s="193"/>
      <c r="AT126" s="194" t="s">
        <v>141</v>
      </c>
      <c r="AU126" s="194" t="s">
        <v>77</v>
      </c>
      <c r="AV126" s="11" t="s">
        <v>77</v>
      </c>
      <c r="AW126" s="11" t="s">
        <v>31</v>
      </c>
      <c r="AX126" s="11" t="s">
        <v>68</v>
      </c>
      <c r="AY126" s="194" t="s">
        <v>129</v>
      </c>
    </row>
    <row r="127" spans="2:65" s="12" customFormat="1" ht="11.25">
      <c r="B127" s="195"/>
      <c r="C127" s="196"/>
      <c r="D127" s="185" t="s">
        <v>141</v>
      </c>
      <c r="E127" s="197" t="s">
        <v>1</v>
      </c>
      <c r="F127" s="198" t="s">
        <v>143</v>
      </c>
      <c r="G127" s="196"/>
      <c r="H127" s="199">
        <v>158.02199999999999</v>
      </c>
      <c r="I127" s="200"/>
      <c r="J127" s="196"/>
      <c r="K127" s="196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141</v>
      </c>
      <c r="AU127" s="205" t="s">
        <v>77</v>
      </c>
      <c r="AV127" s="12" t="s">
        <v>136</v>
      </c>
      <c r="AW127" s="12" t="s">
        <v>31</v>
      </c>
      <c r="AX127" s="12" t="s">
        <v>8</v>
      </c>
      <c r="AY127" s="205" t="s">
        <v>129</v>
      </c>
    </row>
    <row r="128" spans="2:65" s="1" customFormat="1" ht="16.5" customHeight="1">
      <c r="B128" s="31"/>
      <c r="C128" s="171" t="s">
        <v>191</v>
      </c>
      <c r="D128" s="171" t="s">
        <v>132</v>
      </c>
      <c r="E128" s="172" t="s">
        <v>192</v>
      </c>
      <c r="F128" s="173" t="s">
        <v>193</v>
      </c>
      <c r="G128" s="174" t="s">
        <v>181</v>
      </c>
      <c r="H128" s="175">
        <v>17.558</v>
      </c>
      <c r="I128" s="176"/>
      <c r="J128" s="177">
        <f>ROUND(I128*H128,0)</f>
        <v>0</v>
      </c>
      <c r="K128" s="173" t="s">
        <v>140</v>
      </c>
      <c r="L128" s="35"/>
      <c r="M128" s="178" t="s">
        <v>1</v>
      </c>
      <c r="N128" s="179" t="s">
        <v>39</v>
      </c>
      <c r="O128" s="57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AR128" s="14" t="s">
        <v>136</v>
      </c>
      <c r="AT128" s="14" t="s">
        <v>132</v>
      </c>
      <c r="AU128" s="14" t="s">
        <v>77</v>
      </c>
      <c r="AY128" s="14" t="s">
        <v>129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4" t="s">
        <v>8</v>
      </c>
      <c r="BK128" s="182">
        <f>ROUND(I128*H128,0)</f>
        <v>0</v>
      </c>
      <c r="BL128" s="14" t="s">
        <v>136</v>
      </c>
      <c r="BM128" s="14" t="s">
        <v>194</v>
      </c>
    </row>
    <row r="129" spans="2:65" s="10" customFormat="1" ht="22.9" customHeight="1">
      <c r="B129" s="155"/>
      <c r="C129" s="156"/>
      <c r="D129" s="157" t="s">
        <v>67</v>
      </c>
      <c r="E129" s="169" t="s">
        <v>195</v>
      </c>
      <c r="F129" s="169" t="s">
        <v>196</v>
      </c>
      <c r="G129" s="156"/>
      <c r="H129" s="156"/>
      <c r="I129" s="159"/>
      <c r="J129" s="170">
        <f>BK129</f>
        <v>0</v>
      </c>
      <c r="K129" s="156"/>
      <c r="L129" s="161"/>
      <c r="M129" s="162"/>
      <c r="N129" s="163"/>
      <c r="O129" s="163"/>
      <c r="P129" s="164">
        <f>P130</f>
        <v>0</v>
      </c>
      <c r="Q129" s="163"/>
      <c r="R129" s="164">
        <f>R130</f>
        <v>0</v>
      </c>
      <c r="S129" s="163"/>
      <c r="T129" s="165">
        <f>T130</f>
        <v>0</v>
      </c>
      <c r="AR129" s="166" t="s">
        <v>8</v>
      </c>
      <c r="AT129" s="167" t="s">
        <v>67</v>
      </c>
      <c r="AU129" s="167" t="s">
        <v>8</v>
      </c>
      <c r="AY129" s="166" t="s">
        <v>129</v>
      </c>
      <c r="BK129" s="168">
        <f>BK130</f>
        <v>0</v>
      </c>
    </row>
    <row r="130" spans="2:65" s="1" customFormat="1" ht="16.5" customHeight="1">
      <c r="B130" s="31"/>
      <c r="C130" s="171" t="s">
        <v>166</v>
      </c>
      <c r="D130" s="171" t="s">
        <v>132</v>
      </c>
      <c r="E130" s="172" t="s">
        <v>197</v>
      </c>
      <c r="F130" s="173" t="s">
        <v>198</v>
      </c>
      <c r="G130" s="174" t="s">
        <v>181</v>
      </c>
      <c r="H130" s="175">
        <v>0.85799999999999998</v>
      </c>
      <c r="I130" s="176"/>
      <c r="J130" s="177">
        <f>ROUND(I130*H130,0)</f>
        <v>0</v>
      </c>
      <c r="K130" s="173" t="s">
        <v>140</v>
      </c>
      <c r="L130" s="35"/>
      <c r="M130" s="178" t="s">
        <v>1</v>
      </c>
      <c r="N130" s="179" t="s">
        <v>39</v>
      </c>
      <c r="O130" s="57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AR130" s="14" t="s">
        <v>136</v>
      </c>
      <c r="AT130" s="14" t="s">
        <v>132</v>
      </c>
      <c r="AU130" s="14" t="s">
        <v>77</v>
      </c>
      <c r="AY130" s="14" t="s">
        <v>129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4" t="s">
        <v>8</v>
      </c>
      <c r="BK130" s="182">
        <f>ROUND(I130*H130,0)</f>
        <v>0</v>
      </c>
      <c r="BL130" s="14" t="s">
        <v>136</v>
      </c>
      <c r="BM130" s="14" t="s">
        <v>199</v>
      </c>
    </row>
    <row r="131" spans="2:65" s="10" customFormat="1" ht="25.9" customHeight="1">
      <c r="B131" s="155"/>
      <c r="C131" s="156"/>
      <c r="D131" s="157" t="s">
        <v>67</v>
      </c>
      <c r="E131" s="158" t="s">
        <v>200</v>
      </c>
      <c r="F131" s="158" t="s">
        <v>201</v>
      </c>
      <c r="G131" s="156"/>
      <c r="H131" s="156"/>
      <c r="I131" s="159"/>
      <c r="J131" s="160">
        <f>BK131</f>
        <v>0</v>
      </c>
      <c r="K131" s="156"/>
      <c r="L131" s="161"/>
      <c r="M131" s="162"/>
      <c r="N131" s="163"/>
      <c r="O131" s="163"/>
      <c r="P131" s="164">
        <f>P132+P143+P162+P200+P214+P219</f>
        <v>0</v>
      </c>
      <c r="Q131" s="163"/>
      <c r="R131" s="164">
        <f>R132+R143+R162+R200+R214+R219</f>
        <v>0</v>
      </c>
      <c r="S131" s="163"/>
      <c r="T131" s="165">
        <f>T132+T143+T162+T200+T214+T219</f>
        <v>0</v>
      </c>
      <c r="AR131" s="166" t="s">
        <v>8</v>
      </c>
      <c r="AT131" s="167" t="s">
        <v>67</v>
      </c>
      <c r="AU131" s="167" t="s">
        <v>68</v>
      </c>
      <c r="AY131" s="166" t="s">
        <v>129</v>
      </c>
      <c r="BK131" s="168">
        <f>BK132+BK143+BK162+BK200+BK214+BK219</f>
        <v>0</v>
      </c>
    </row>
    <row r="132" spans="2:65" s="10" customFormat="1" ht="22.9" customHeight="1">
      <c r="B132" s="155"/>
      <c r="C132" s="156"/>
      <c r="D132" s="157" t="s">
        <v>67</v>
      </c>
      <c r="E132" s="169" t="s">
        <v>202</v>
      </c>
      <c r="F132" s="169" t="s">
        <v>203</v>
      </c>
      <c r="G132" s="156"/>
      <c r="H132" s="156"/>
      <c r="I132" s="159"/>
      <c r="J132" s="170">
        <f>BK132</f>
        <v>0</v>
      </c>
      <c r="K132" s="156"/>
      <c r="L132" s="161"/>
      <c r="M132" s="162"/>
      <c r="N132" s="163"/>
      <c r="O132" s="163"/>
      <c r="P132" s="164">
        <f>SUM(P133:P142)</f>
        <v>0</v>
      </c>
      <c r="Q132" s="163"/>
      <c r="R132" s="164">
        <f>SUM(R133:R142)</f>
        <v>0</v>
      </c>
      <c r="S132" s="163"/>
      <c r="T132" s="165">
        <f>SUM(T133:T142)</f>
        <v>0</v>
      </c>
      <c r="AR132" s="166" t="s">
        <v>8</v>
      </c>
      <c r="AT132" s="167" t="s">
        <v>67</v>
      </c>
      <c r="AU132" s="167" t="s">
        <v>8</v>
      </c>
      <c r="AY132" s="166" t="s">
        <v>129</v>
      </c>
      <c r="BK132" s="168">
        <f>SUM(BK133:BK142)</f>
        <v>0</v>
      </c>
    </row>
    <row r="133" spans="2:65" s="1" customFormat="1" ht="16.5" customHeight="1">
      <c r="B133" s="31"/>
      <c r="C133" s="171" t="s">
        <v>9</v>
      </c>
      <c r="D133" s="171" t="s">
        <v>132</v>
      </c>
      <c r="E133" s="172" t="s">
        <v>204</v>
      </c>
      <c r="F133" s="173" t="s">
        <v>205</v>
      </c>
      <c r="G133" s="174" t="s">
        <v>139</v>
      </c>
      <c r="H133" s="175">
        <v>7</v>
      </c>
      <c r="I133" s="176"/>
      <c r="J133" s="177">
        <f>ROUND(I133*H133,0)</f>
        <v>0</v>
      </c>
      <c r="K133" s="173" t="s">
        <v>140</v>
      </c>
      <c r="L133" s="35"/>
      <c r="M133" s="178" t="s">
        <v>1</v>
      </c>
      <c r="N133" s="179" t="s">
        <v>39</v>
      </c>
      <c r="O133" s="57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AR133" s="14" t="s">
        <v>136</v>
      </c>
      <c r="AT133" s="14" t="s">
        <v>132</v>
      </c>
      <c r="AU133" s="14" t="s">
        <v>77</v>
      </c>
      <c r="AY133" s="14" t="s">
        <v>129</v>
      </c>
      <c r="BE133" s="182">
        <f>IF(N133="základní",J133,0)</f>
        <v>0</v>
      </c>
      <c r="BF133" s="182">
        <f>IF(N133="snížená",J133,0)</f>
        <v>0</v>
      </c>
      <c r="BG133" s="182">
        <f>IF(N133="zákl. přenesená",J133,0)</f>
        <v>0</v>
      </c>
      <c r="BH133" s="182">
        <f>IF(N133="sníž. přenesená",J133,0)</f>
        <v>0</v>
      </c>
      <c r="BI133" s="182">
        <f>IF(N133="nulová",J133,0)</f>
        <v>0</v>
      </c>
      <c r="BJ133" s="14" t="s">
        <v>8</v>
      </c>
      <c r="BK133" s="182">
        <f>ROUND(I133*H133,0)</f>
        <v>0</v>
      </c>
      <c r="BL133" s="14" t="s">
        <v>136</v>
      </c>
      <c r="BM133" s="14" t="s">
        <v>206</v>
      </c>
    </row>
    <row r="134" spans="2:65" s="1" customFormat="1" ht="16.5" customHeight="1">
      <c r="B134" s="31"/>
      <c r="C134" s="206" t="s">
        <v>171</v>
      </c>
      <c r="D134" s="206" t="s">
        <v>207</v>
      </c>
      <c r="E134" s="207" t="s">
        <v>208</v>
      </c>
      <c r="F134" s="208" t="s">
        <v>209</v>
      </c>
      <c r="G134" s="209" t="s">
        <v>181</v>
      </c>
      <c r="H134" s="210">
        <v>2E-3</v>
      </c>
      <c r="I134" s="211"/>
      <c r="J134" s="212">
        <f>ROUND(I134*H134,0)</f>
        <v>0</v>
      </c>
      <c r="K134" s="208" t="s">
        <v>140</v>
      </c>
      <c r="L134" s="213"/>
      <c r="M134" s="214" t="s">
        <v>1</v>
      </c>
      <c r="N134" s="215" t="s">
        <v>39</v>
      </c>
      <c r="O134" s="57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AR134" s="14" t="s">
        <v>152</v>
      </c>
      <c r="AT134" s="14" t="s">
        <v>207</v>
      </c>
      <c r="AU134" s="14" t="s">
        <v>77</v>
      </c>
      <c r="AY134" s="14" t="s">
        <v>129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4" t="s">
        <v>8</v>
      </c>
      <c r="BK134" s="182">
        <f>ROUND(I134*H134,0)</f>
        <v>0</v>
      </c>
      <c r="BL134" s="14" t="s">
        <v>136</v>
      </c>
      <c r="BM134" s="14" t="s">
        <v>210</v>
      </c>
    </row>
    <row r="135" spans="2:65" s="11" customFormat="1" ht="11.25">
      <c r="B135" s="183"/>
      <c r="C135" s="184"/>
      <c r="D135" s="185" t="s">
        <v>141</v>
      </c>
      <c r="E135" s="186" t="s">
        <v>1</v>
      </c>
      <c r="F135" s="187" t="s">
        <v>211</v>
      </c>
      <c r="G135" s="184"/>
      <c r="H135" s="188">
        <v>2E-3</v>
      </c>
      <c r="I135" s="189"/>
      <c r="J135" s="184"/>
      <c r="K135" s="184"/>
      <c r="L135" s="190"/>
      <c r="M135" s="191"/>
      <c r="N135" s="192"/>
      <c r="O135" s="192"/>
      <c r="P135" s="192"/>
      <c r="Q135" s="192"/>
      <c r="R135" s="192"/>
      <c r="S135" s="192"/>
      <c r="T135" s="193"/>
      <c r="AT135" s="194" t="s">
        <v>141</v>
      </c>
      <c r="AU135" s="194" t="s">
        <v>77</v>
      </c>
      <c r="AV135" s="11" t="s">
        <v>77</v>
      </c>
      <c r="AW135" s="11" t="s">
        <v>31</v>
      </c>
      <c r="AX135" s="11" t="s">
        <v>68</v>
      </c>
      <c r="AY135" s="194" t="s">
        <v>129</v>
      </c>
    </row>
    <row r="136" spans="2:65" s="12" customFormat="1" ht="11.25">
      <c r="B136" s="195"/>
      <c r="C136" s="196"/>
      <c r="D136" s="185" t="s">
        <v>141</v>
      </c>
      <c r="E136" s="197" t="s">
        <v>1</v>
      </c>
      <c r="F136" s="198" t="s">
        <v>143</v>
      </c>
      <c r="G136" s="196"/>
      <c r="H136" s="199">
        <v>2E-3</v>
      </c>
      <c r="I136" s="200"/>
      <c r="J136" s="196"/>
      <c r="K136" s="196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141</v>
      </c>
      <c r="AU136" s="205" t="s">
        <v>77</v>
      </c>
      <c r="AV136" s="12" t="s">
        <v>136</v>
      </c>
      <c r="AW136" s="12" t="s">
        <v>31</v>
      </c>
      <c r="AX136" s="12" t="s">
        <v>8</v>
      </c>
      <c r="AY136" s="205" t="s">
        <v>129</v>
      </c>
    </row>
    <row r="137" spans="2:65" s="1" customFormat="1" ht="16.5" customHeight="1">
      <c r="B137" s="31"/>
      <c r="C137" s="171" t="s">
        <v>212</v>
      </c>
      <c r="D137" s="171" t="s">
        <v>132</v>
      </c>
      <c r="E137" s="172" t="s">
        <v>213</v>
      </c>
      <c r="F137" s="173" t="s">
        <v>214</v>
      </c>
      <c r="G137" s="174" t="s">
        <v>139</v>
      </c>
      <c r="H137" s="175">
        <v>7</v>
      </c>
      <c r="I137" s="176"/>
      <c r="J137" s="177">
        <f>ROUND(I137*H137,0)</f>
        <v>0</v>
      </c>
      <c r="K137" s="173" t="s">
        <v>140</v>
      </c>
      <c r="L137" s="35"/>
      <c r="M137" s="178" t="s">
        <v>1</v>
      </c>
      <c r="N137" s="179" t="s">
        <v>39</v>
      </c>
      <c r="O137" s="57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AR137" s="14" t="s">
        <v>136</v>
      </c>
      <c r="AT137" s="14" t="s">
        <v>132</v>
      </c>
      <c r="AU137" s="14" t="s">
        <v>77</v>
      </c>
      <c r="AY137" s="14" t="s">
        <v>129</v>
      </c>
      <c r="BE137" s="182">
        <f>IF(N137="základní",J137,0)</f>
        <v>0</v>
      </c>
      <c r="BF137" s="182">
        <f>IF(N137="snížená",J137,0)</f>
        <v>0</v>
      </c>
      <c r="BG137" s="182">
        <f>IF(N137="zákl. přenesená",J137,0)</f>
        <v>0</v>
      </c>
      <c r="BH137" s="182">
        <f>IF(N137="sníž. přenesená",J137,0)</f>
        <v>0</v>
      </c>
      <c r="BI137" s="182">
        <f>IF(N137="nulová",J137,0)</f>
        <v>0</v>
      </c>
      <c r="BJ137" s="14" t="s">
        <v>8</v>
      </c>
      <c r="BK137" s="182">
        <f>ROUND(I137*H137,0)</f>
        <v>0</v>
      </c>
      <c r="BL137" s="14" t="s">
        <v>136</v>
      </c>
      <c r="BM137" s="14" t="s">
        <v>215</v>
      </c>
    </row>
    <row r="138" spans="2:65" s="1" customFormat="1" ht="16.5" customHeight="1">
      <c r="B138" s="31"/>
      <c r="C138" s="206" t="s">
        <v>175</v>
      </c>
      <c r="D138" s="206" t="s">
        <v>207</v>
      </c>
      <c r="E138" s="207" t="s">
        <v>216</v>
      </c>
      <c r="F138" s="208" t="s">
        <v>217</v>
      </c>
      <c r="G138" s="209" t="s">
        <v>139</v>
      </c>
      <c r="H138" s="210">
        <v>8.0500000000000007</v>
      </c>
      <c r="I138" s="211"/>
      <c r="J138" s="212">
        <f>ROUND(I138*H138,0)</f>
        <v>0</v>
      </c>
      <c r="K138" s="208" t="s">
        <v>140</v>
      </c>
      <c r="L138" s="213"/>
      <c r="M138" s="214" t="s">
        <v>1</v>
      </c>
      <c r="N138" s="215" t="s">
        <v>39</v>
      </c>
      <c r="O138" s="57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AR138" s="14" t="s">
        <v>152</v>
      </c>
      <c r="AT138" s="14" t="s">
        <v>207</v>
      </c>
      <c r="AU138" s="14" t="s">
        <v>77</v>
      </c>
      <c r="AY138" s="14" t="s">
        <v>129</v>
      </c>
      <c r="BE138" s="182">
        <f>IF(N138="základní",J138,0)</f>
        <v>0</v>
      </c>
      <c r="BF138" s="182">
        <f>IF(N138="snížená",J138,0)</f>
        <v>0</v>
      </c>
      <c r="BG138" s="182">
        <f>IF(N138="zákl. přenesená",J138,0)</f>
        <v>0</v>
      </c>
      <c r="BH138" s="182">
        <f>IF(N138="sníž. přenesená",J138,0)</f>
        <v>0</v>
      </c>
      <c r="BI138" s="182">
        <f>IF(N138="nulová",J138,0)</f>
        <v>0</v>
      </c>
      <c r="BJ138" s="14" t="s">
        <v>8</v>
      </c>
      <c r="BK138" s="182">
        <f>ROUND(I138*H138,0)</f>
        <v>0</v>
      </c>
      <c r="BL138" s="14" t="s">
        <v>136</v>
      </c>
      <c r="BM138" s="14" t="s">
        <v>218</v>
      </c>
    </row>
    <row r="139" spans="2:65" s="11" customFormat="1" ht="11.25">
      <c r="B139" s="183"/>
      <c r="C139" s="184"/>
      <c r="D139" s="185" t="s">
        <v>141</v>
      </c>
      <c r="E139" s="186" t="s">
        <v>1</v>
      </c>
      <c r="F139" s="187" t="s">
        <v>219</v>
      </c>
      <c r="G139" s="184"/>
      <c r="H139" s="188">
        <v>8.0500000000000007</v>
      </c>
      <c r="I139" s="189"/>
      <c r="J139" s="184"/>
      <c r="K139" s="184"/>
      <c r="L139" s="190"/>
      <c r="M139" s="191"/>
      <c r="N139" s="192"/>
      <c r="O139" s="192"/>
      <c r="P139" s="192"/>
      <c r="Q139" s="192"/>
      <c r="R139" s="192"/>
      <c r="S139" s="192"/>
      <c r="T139" s="193"/>
      <c r="AT139" s="194" t="s">
        <v>141</v>
      </c>
      <c r="AU139" s="194" t="s">
        <v>77</v>
      </c>
      <c r="AV139" s="11" t="s">
        <v>77</v>
      </c>
      <c r="AW139" s="11" t="s">
        <v>31</v>
      </c>
      <c r="AX139" s="11" t="s">
        <v>68</v>
      </c>
      <c r="AY139" s="194" t="s">
        <v>129</v>
      </c>
    </row>
    <row r="140" spans="2:65" s="12" customFormat="1" ht="11.25">
      <c r="B140" s="195"/>
      <c r="C140" s="196"/>
      <c r="D140" s="185" t="s">
        <v>141</v>
      </c>
      <c r="E140" s="197" t="s">
        <v>1</v>
      </c>
      <c r="F140" s="198" t="s">
        <v>143</v>
      </c>
      <c r="G140" s="196"/>
      <c r="H140" s="199">
        <v>8.0500000000000007</v>
      </c>
      <c r="I140" s="200"/>
      <c r="J140" s="196"/>
      <c r="K140" s="196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141</v>
      </c>
      <c r="AU140" s="205" t="s">
        <v>77</v>
      </c>
      <c r="AV140" s="12" t="s">
        <v>136</v>
      </c>
      <c r="AW140" s="12" t="s">
        <v>31</v>
      </c>
      <c r="AX140" s="12" t="s">
        <v>8</v>
      </c>
      <c r="AY140" s="205" t="s">
        <v>129</v>
      </c>
    </row>
    <row r="141" spans="2:65" s="1" customFormat="1" ht="16.5" customHeight="1">
      <c r="B141" s="31"/>
      <c r="C141" s="171" t="s">
        <v>220</v>
      </c>
      <c r="D141" s="171" t="s">
        <v>132</v>
      </c>
      <c r="E141" s="172" t="s">
        <v>221</v>
      </c>
      <c r="F141" s="173" t="s">
        <v>222</v>
      </c>
      <c r="G141" s="174" t="s">
        <v>139</v>
      </c>
      <c r="H141" s="175">
        <v>395</v>
      </c>
      <c r="I141" s="176"/>
      <c r="J141" s="177">
        <f>ROUND(I141*H141,0)</f>
        <v>0</v>
      </c>
      <c r="K141" s="173" t="s">
        <v>140</v>
      </c>
      <c r="L141" s="35"/>
      <c r="M141" s="178" t="s">
        <v>1</v>
      </c>
      <c r="N141" s="179" t="s">
        <v>39</v>
      </c>
      <c r="O141" s="57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AR141" s="14" t="s">
        <v>136</v>
      </c>
      <c r="AT141" s="14" t="s">
        <v>132</v>
      </c>
      <c r="AU141" s="14" t="s">
        <v>77</v>
      </c>
      <c r="AY141" s="14" t="s">
        <v>129</v>
      </c>
      <c r="BE141" s="182">
        <f>IF(N141="základní",J141,0)</f>
        <v>0</v>
      </c>
      <c r="BF141" s="182">
        <f>IF(N141="snížená",J141,0)</f>
        <v>0</v>
      </c>
      <c r="BG141" s="182">
        <f>IF(N141="zákl. přenesená",J141,0)</f>
        <v>0</v>
      </c>
      <c r="BH141" s="182">
        <f>IF(N141="sníž. přenesená",J141,0)</f>
        <v>0</v>
      </c>
      <c r="BI141" s="182">
        <f>IF(N141="nulová",J141,0)</f>
        <v>0</v>
      </c>
      <c r="BJ141" s="14" t="s">
        <v>8</v>
      </c>
      <c r="BK141" s="182">
        <f>ROUND(I141*H141,0)</f>
        <v>0</v>
      </c>
      <c r="BL141" s="14" t="s">
        <v>136</v>
      </c>
      <c r="BM141" s="14" t="s">
        <v>223</v>
      </c>
    </row>
    <row r="142" spans="2:65" s="1" customFormat="1" ht="16.5" customHeight="1">
      <c r="B142" s="31"/>
      <c r="C142" s="171" t="s">
        <v>182</v>
      </c>
      <c r="D142" s="171" t="s">
        <v>132</v>
      </c>
      <c r="E142" s="172" t="s">
        <v>224</v>
      </c>
      <c r="F142" s="173" t="s">
        <v>225</v>
      </c>
      <c r="G142" s="174" t="s">
        <v>226</v>
      </c>
      <c r="H142" s="216"/>
      <c r="I142" s="176"/>
      <c r="J142" s="177">
        <f>ROUND(I142*H142,0)</f>
        <v>0</v>
      </c>
      <c r="K142" s="173" t="s">
        <v>140</v>
      </c>
      <c r="L142" s="35"/>
      <c r="M142" s="178" t="s">
        <v>1</v>
      </c>
      <c r="N142" s="179" t="s">
        <v>39</v>
      </c>
      <c r="O142" s="57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AR142" s="14" t="s">
        <v>136</v>
      </c>
      <c r="AT142" s="14" t="s">
        <v>132</v>
      </c>
      <c r="AU142" s="14" t="s">
        <v>77</v>
      </c>
      <c r="AY142" s="14" t="s">
        <v>129</v>
      </c>
      <c r="BE142" s="182">
        <f>IF(N142="základní",J142,0)</f>
        <v>0</v>
      </c>
      <c r="BF142" s="182">
        <f>IF(N142="snížená",J142,0)</f>
        <v>0</v>
      </c>
      <c r="BG142" s="182">
        <f>IF(N142="zákl. přenesená",J142,0)</f>
        <v>0</v>
      </c>
      <c r="BH142" s="182">
        <f>IF(N142="sníž. přenesená",J142,0)</f>
        <v>0</v>
      </c>
      <c r="BI142" s="182">
        <f>IF(N142="nulová",J142,0)</f>
        <v>0</v>
      </c>
      <c r="BJ142" s="14" t="s">
        <v>8</v>
      </c>
      <c r="BK142" s="182">
        <f>ROUND(I142*H142,0)</f>
        <v>0</v>
      </c>
      <c r="BL142" s="14" t="s">
        <v>136</v>
      </c>
      <c r="BM142" s="14" t="s">
        <v>227</v>
      </c>
    </row>
    <row r="143" spans="2:65" s="10" customFormat="1" ht="22.9" customHeight="1">
      <c r="B143" s="155"/>
      <c r="C143" s="156"/>
      <c r="D143" s="157" t="s">
        <v>67</v>
      </c>
      <c r="E143" s="169" t="s">
        <v>228</v>
      </c>
      <c r="F143" s="169" t="s">
        <v>229</v>
      </c>
      <c r="G143" s="156"/>
      <c r="H143" s="156"/>
      <c r="I143" s="159"/>
      <c r="J143" s="170">
        <f>BK143</f>
        <v>0</v>
      </c>
      <c r="K143" s="156"/>
      <c r="L143" s="161"/>
      <c r="M143" s="162"/>
      <c r="N143" s="163"/>
      <c r="O143" s="163"/>
      <c r="P143" s="164">
        <f>SUM(P144:P161)</f>
        <v>0</v>
      </c>
      <c r="Q143" s="163"/>
      <c r="R143" s="164">
        <f>SUM(R144:R161)</f>
        <v>0</v>
      </c>
      <c r="S143" s="163"/>
      <c r="T143" s="165">
        <f>SUM(T144:T161)</f>
        <v>0</v>
      </c>
      <c r="AR143" s="166" t="s">
        <v>8</v>
      </c>
      <c r="AT143" s="167" t="s">
        <v>67</v>
      </c>
      <c r="AU143" s="167" t="s">
        <v>8</v>
      </c>
      <c r="AY143" s="166" t="s">
        <v>129</v>
      </c>
      <c r="BK143" s="168">
        <f>SUM(BK144:BK161)</f>
        <v>0</v>
      </c>
    </row>
    <row r="144" spans="2:65" s="1" customFormat="1" ht="16.5" customHeight="1">
      <c r="B144" s="31"/>
      <c r="C144" s="171" t="s">
        <v>7</v>
      </c>
      <c r="D144" s="171" t="s">
        <v>132</v>
      </c>
      <c r="E144" s="172" t="s">
        <v>230</v>
      </c>
      <c r="F144" s="173" t="s">
        <v>231</v>
      </c>
      <c r="G144" s="174" t="s">
        <v>170</v>
      </c>
      <c r="H144" s="175">
        <v>4.0250000000000004</v>
      </c>
      <c r="I144" s="176"/>
      <c r="J144" s="177">
        <f>ROUND(I144*H144,0)</f>
        <v>0</v>
      </c>
      <c r="K144" s="173" t="s">
        <v>140</v>
      </c>
      <c r="L144" s="35"/>
      <c r="M144" s="178" t="s">
        <v>1</v>
      </c>
      <c r="N144" s="179" t="s">
        <v>39</v>
      </c>
      <c r="O144" s="57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AR144" s="14" t="s">
        <v>136</v>
      </c>
      <c r="AT144" s="14" t="s">
        <v>132</v>
      </c>
      <c r="AU144" s="14" t="s">
        <v>77</v>
      </c>
      <c r="AY144" s="14" t="s">
        <v>129</v>
      </c>
      <c r="BE144" s="182">
        <f>IF(N144="základní",J144,0)</f>
        <v>0</v>
      </c>
      <c r="BF144" s="182">
        <f>IF(N144="snížená",J144,0)</f>
        <v>0</v>
      </c>
      <c r="BG144" s="182">
        <f>IF(N144="zákl. přenesená",J144,0)</f>
        <v>0</v>
      </c>
      <c r="BH144" s="182">
        <f>IF(N144="sníž. přenesená",J144,0)</f>
        <v>0</v>
      </c>
      <c r="BI144" s="182">
        <f>IF(N144="nulová",J144,0)</f>
        <v>0</v>
      </c>
      <c r="BJ144" s="14" t="s">
        <v>8</v>
      </c>
      <c r="BK144" s="182">
        <f>ROUND(I144*H144,0)</f>
        <v>0</v>
      </c>
      <c r="BL144" s="14" t="s">
        <v>136</v>
      </c>
      <c r="BM144" s="14" t="s">
        <v>232</v>
      </c>
    </row>
    <row r="145" spans="2:65" s="11" customFormat="1" ht="11.25">
      <c r="B145" s="183"/>
      <c r="C145" s="184"/>
      <c r="D145" s="185" t="s">
        <v>141</v>
      </c>
      <c r="E145" s="186" t="s">
        <v>1</v>
      </c>
      <c r="F145" s="187" t="s">
        <v>233</v>
      </c>
      <c r="G145" s="184"/>
      <c r="H145" s="188">
        <v>0.8</v>
      </c>
      <c r="I145" s="189"/>
      <c r="J145" s="184"/>
      <c r="K145" s="184"/>
      <c r="L145" s="190"/>
      <c r="M145" s="191"/>
      <c r="N145" s="192"/>
      <c r="O145" s="192"/>
      <c r="P145" s="192"/>
      <c r="Q145" s="192"/>
      <c r="R145" s="192"/>
      <c r="S145" s="192"/>
      <c r="T145" s="193"/>
      <c r="AT145" s="194" t="s">
        <v>141</v>
      </c>
      <c r="AU145" s="194" t="s">
        <v>77</v>
      </c>
      <c r="AV145" s="11" t="s">
        <v>77</v>
      </c>
      <c r="AW145" s="11" t="s">
        <v>31</v>
      </c>
      <c r="AX145" s="11" t="s">
        <v>68</v>
      </c>
      <c r="AY145" s="194" t="s">
        <v>129</v>
      </c>
    </row>
    <row r="146" spans="2:65" s="11" customFormat="1" ht="11.25">
      <c r="B146" s="183"/>
      <c r="C146" s="184"/>
      <c r="D146" s="185" t="s">
        <v>141</v>
      </c>
      <c r="E146" s="186" t="s">
        <v>1</v>
      </c>
      <c r="F146" s="187" t="s">
        <v>234</v>
      </c>
      <c r="G146" s="184"/>
      <c r="H146" s="188">
        <v>3.2250000000000001</v>
      </c>
      <c r="I146" s="189"/>
      <c r="J146" s="184"/>
      <c r="K146" s="184"/>
      <c r="L146" s="190"/>
      <c r="M146" s="191"/>
      <c r="N146" s="192"/>
      <c r="O146" s="192"/>
      <c r="P146" s="192"/>
      <c r="Q146" s="192"/>
      <c r="R146" s="192"/>
      <c r="S146" s="192"/>
      <c r="T146" s="193"/>
      <c r="AT146" s="194" t="s">
        <v>141</v>
      </c>
      <c r="AU146" s="194" t="s">
        <v>77</v>
      </c>
      <c r="AV146" s="11" t="s">
        <v>77</v>
      </c>
      <c r="AW146" s="11" t="s">
        <v>31</v>
      </c>
      <c r="AX146" s="11" t="s">
        <v>68</v>
      </c>
      <c r="AY146" s="194" t="s">
        <v>129</v>
      </c>
    </row>
    <row r="147" spans="2:65" s="12" customFormat="1" ht="11.25">
      <c r="B147" s="195"/>
      <c r="C147" s="196"/>
      <c r="D147" s="185" t="s">
        <v>141</v>
      </c>
      <c r="E147" s="197" t="s">
        <v>1</v>
      </c>
      <c r="F147" s="198" t="s">
        <v>143</v>
      </c>
      <c r="G147" s="196"/>
      <c r="H147" s="199">
        <v>4.0250000000000004</v>
      </c>
      <c r="I147" s="200"/>
      <c r="J147" s="196"/>
      <c r="K147" s="196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141</v>
      </c>
      <c r="AU147" s="205" t="s">
        <v>77</v>
      </c>
      <c r="AV147" s="12" t="s">
        <v>136</v>
      </c>
      <c r="AW147" s="12" t="s">
        <v>31</v>
      </c>
      <c r="AX147" s="12" t="s">
        <v>8</v>
      </c>
      <c r="AY147" s="205" t="s">
        <v>129</v>
      </c>
    </row>
    <row r="148" spans="2:65" s="1" customFormat="1" ht="16.5" customHeight="1">
      <c r="B148" s="31"/>
      <c r="C148" s="171" t="s">
        <v>186</v>
      </c>
      <c r="D148" s="171" t="s">
        <v>132</v>
      </c>
      <c r="E148" s="172" t="s">
        <v>235</v>
      </c>
      <c r="F148" s="173" t="s">
        <v>236</v>
      </c>
      <c r="G148" s="174" t="s">
        <v>139</v>
      </c>
      <c r="H148" s="175">
        <v>1.08</v>
      </c>
      <c r="I148" s="176"/>
      <c r="J148" s="177">
        <f>ROUND(I148*H148,0)</f>
        <v>0</v>
      </c>
      <c r="K148" s="173" t="s">
        <v>140</v>
      </c>
      <c r="L148" s="35"/>
      <c r="M148" s="178" t="s">
        <v>1</v>
      </c>
      <c r="N148" s="179" t="s">
        <v>39</v>
      </c>
      <c r="O148" s="57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AR148" s="14" t="s">
        <v>136</v>
      </c>
      <c r="AT148" s="14" t="s">
        <v>132</v>
      </c>
      <c r="AU148" s="14" t="s">
        <v>77</v>
      </c>
      <c r="AY148" s="14" t="s">
        <v>129</v>
      </c>
      <c r="BE148" s="182">
        <f>IF(N148="základní",J148,0)</f>
        <v>0</v>
      </c>
      <c r="BF148" s="182">
        <f>IF(N148="snížená",J148,0)</f>
        <v>0</v>
      </c>
      <c r="BG148" s="182">
        <f>IF(N148="zákl. přenesená",J148,0)</f>
        <v>0</v>
      </c>
      <c r="BH148" s="182">
        <f>IF(N148="sníž. přenesená",J148,0)</f>
        <v>0</v>
      </c>
      <c r="BI148" s="182">
        <f>IF(N148="nulová",J148,0)</f>
        <v>0</v>
      </c>
      <c r="BJ148" s="14" t="s">
        <v>8</v>
      </c>
      <c r="BK148" s="182">
        <f>ROUND(I148*H148,0)</f>
        <v>0</v>
      </c>
      <c r="BL148" s="14" t="s">
        <v>136</v>
      </c>
      <c r="BM148" s="14" t="s">
        <v>237</v>
      </c>
    </row>
    <row r="149" spans="2:65" s="11" customFormat="1" ht="11.25">
      <c r="B149" s="183"/>
      <c r="C149" s="184"/>
      <c r="D149" s="185" t="s">
        <v>141</v>
      </c>
      <c r="E149" s="186" t="s">
        <v>1</v>
      </c>
      <c r="F149" s="187" t="s">
        <v>238</v>
      </c>
      <c r="G149" s="184"/>
      <c r="H149" s="188">
        <v>1.08</v>
      </c>
      <c r="I149" s="189"/>
      <c r="J149" s="184"/>
      <c r="K149" s="184"/>
      <c r="L149" s="190"/>
      <c r="M149" s="191"/>
      <c r="N149" s="192"/>
      <c r="O149" s="192"/>
      <c r="P149" s="192"/>
      <c r="Q149" s="192"/>
      <c r="R149" s="192"/>
      <c r="S149" s="192"/>
      <c r="T149" s="193"/>
      <c r="AT149" s="194" t="s">
        <v>141</v>
      </c>
      <c r="AU149" s="194" t="s">
        <v>77</v>
      </c>
      <c r="AV149" s="11" t="s">
        <v>77</v>
      </c>
      <c r="AW149" s="11" t="s">
        <v>31</v>
      </c>
      <c r="AX149" s="11" t="s">
        <v>68</v>
      </c>
      <c r="AY149" s="194" t="s">
        <v>129</v>
      </c>
    </row>
    <row r="150" spans="2:65" s="12" customFormat="1" ht="11.25">
      <c r="B150" s="195"/>
      <c r="C150" s="196"/>
      <c r="D150" s="185" t="s">
        <v>141</v>
      </c>
      <c r="E150" s="197" t="s">
        <v>1</v>
      </c>
      <c r="F150" s="198" t="s">
        <v>143</v>
      </c>
      <c r="G150" s="196"/>
      <c r="H150" s="199">
        <v>1.08</v>
      </c>
      <c r="I150" s="200"/>
      <c r="J150" s="196"/>
      <c r="K150" s="196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141</v>
      </c>
      <c r="AU150" s="205" t="s">
        <v>77</v>
      </c>
      <c r="AV150" s="12" t="s">
        <v>136</v>
      </c>
      <c r="AW150" s="12" t="s">
        <v>31</v>
      </c>
      <c r="AX150" s="12" t="s">
        <v>8</v>
      </c>
      <c r="AY150" s="205" t="s">
        <v>129</v>
      </c>
    </row>
    <row r="151" spans="2:65" s="1" customFormat="1" ht="16.5" customHeight="1">
      <c r="B151" s="31"/>
      <c r="C151" s="171" t="s">
        <v>239</v>
      </c>
      <c r="D151" s="171" t="s">
        <v>132</v>
      </c>
      <c r="E151" s="172" t="s">
        <v>240</v>
      </c>
      <c r="F151" s="173" t="s">
        <v>241</v>
      </c>
      <c r="G151" s="174" t="s">
        <v>139</v>
      </c>
      <c r="H151" s="175">
        <v>129</v>
      </c>
      <c r="I151" s="176"/>
      <c r="J151" s="177">
        <f>ROUND(I151*H151,0)</f>
        <v>0</v>
      </c>
      <c r="K151" s="173" t="s">
        <v>140</v>
      </c>
      <c r="L151" s="35"/>
      <c r="M151" s="178" t="s">
        <v>1</v>
      </c>
      <c r="N151" s="179" t="s">
        <v>39</v>
      </c>
      <c r="O151" s="57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AR151" s="14" t="s">
        <v>136</v>
      </c>
      <c r="AT151" s="14" t="s">
        <v>132</v>
      </c>
      <c r="AU151" s="14" t="s">
        <v>77</v>
      </c>
      <c r="AY151" s="14" t="s">
        <v>129</v>
      </c>
      <c r="BE151" s="182">
        <f>IF(N151="základní",J151,0)</f>
        <v>0</v>
      </c>
      <c r="BF151" s="182">
        <f>IF(N151="snížená",J151,0)</f>
        <v>0</v>
      </c>
      <c r="BG151" s="182">
        <f>IF(N151="zákl. přenesená",J151,0)</f>
        <v>0</v>
      </c>
      <c r="BH151" s="182">
        <f>IF(N151="sníž. přenesená",J151,0)</f>
        <v>0</v>
      </c>
      <c r="BI151" s="182">
        <f>IF(N151="nulová",J151,0)</f>
        <v>0</v>
      </c>
      <c r="BJ151" s="14" t="s">
        <v>8</v>
      </c>
      <c r="BK151" s="182">
        <f>ROUND(I151*H151,0)</f>
        <v>0</v>
      </c>
      <c r="BL151" s="14" t="s">
        <v>136</v>
      </c>
      <c r="BM151" s="14" t="s">
        <v>242</v>
      </c>
    </row>
    <row r="152" spans="2:65" s="11" customFormat="1" ht="11.25">
      <c r="B152" s="183"/>
      <c r="C152" s="184"/>
      <c r="D152" s="185" t="s">
        <v>141</v>
      </c>
      <c r="E152" s="186" t="s">
        <v>1</v>
      </c>
      <c r="F152" s="187" t="s">
        <v>243</v>
      </c>
      <c r="G152" s="184"/>
      <c r="H152" s="188">
        <v>129</v>
      </c>
      <c r="I152" s="189"/>
      <c r="J152" s="184"/>
      <c r="K152" s="184"/>
      <c r="L152" s="190"/>
      <c r="M152" s="191"/>
      <c r="N152" s="192"/>
      <c r="O152" s="192"/>
      <c r="P152" s="192"/>
      <c r="Q152" s="192"/>
      <c r="R152" s="192"/>
      <c r="S152" s="192"/>
      <c r="T152" s="193"/>
      <c r="AT152" s="194" t="s">
        <v>141</v>
      </c>
      <c r="AU152" s="194" t="s">
        <v>77</v>
      </c>
      <c r="AV152" s="11" t="s">
        <v>77</v>
      </c>
      <c r="AW152" s="11" t="s">
        <v>31</v>
      </c>
      <c r="AX152" s="11" t="s">
        <v>68</v>
      </c>
      <c r="AY152" s="194" t="s">
        <v>129</v>
      </c>
    </row>
    <row r="153" spans="2:65" s="12" customFormat="1" ht="11.25">
      <c r="B153" s="195"/>
      <c r="C153" s="196"/>
      <c r="D153" s="185" t="s">
        <v>141</v>
      </c>
      <c r="E153" s="197" t="s">
        <v>1</v>
      </c>
      <c r="F153" s="198" t="s">
        <v>143</v>
      </c>
      <c r="G153" s="196"/>
      <c r="H153" s="199">
        <v>129</v>
      </c>
      <c r="I153" s="200"/>
      <c r="J153" s="196"/>
      <c r="K153" s="196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141</v>
      </c>
      <c r="AU153" s="205" t="s">
        <v>77</v>
      </c>
      <c r="AV153" s="12" t="s">
        <v>136</v>
      </c>
      <c r="AW153" s="12" t="s">
        <v>31</v>
      </c>
      <c r="AX153" s="12" t="s">
        <v>8</v>
      </c>
      <c r="AY153" s="205" t="s">
        <v>129</v>
      </c>
    </row>
    <row r="154" spans="2:65" s="1" customFormat="1" ht="16.5" customHeight="1">
      <c r="B154" s="31"/>
      <c r="C154" s="206" t="s">
        <v>189</v>
      </c>
      <c r="D154" s="206" t="s">
        <v>207</v>
      </c>
      <c r="E154" s="207" t="s">
        <v>244</v>
      </c>
      <c r="F154" s="208" t="s">
        <v>245</v>
      </c>
      <c r="G154" s="209" t="s">
        <v>170</v>
      </c>
      <c r="H154" s="210">
        <v>3.548</v>
      </c>
      <c r="I154" s="211"/>
      <c r="J154" s="212">
        <f>ROUND(I154*H154,0)</f>
        <v>0</v>
      </c>
      <c r="K154" s="208" t="s">
        <v>140</v>
      </c>
      <c r="L154" s="213"/>
      <c r="M154" s="214" t="s">
        <v>1</v>
      </c>
      <c r="N154" s="215" t="s">
        <v>39</v>
      </c>
      <c r="O154" s="57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AR154" s="14" t="s">
        <v>152</v>
      </c>
      <c r="AT154" s="14" t="s">
        <v>207</v>
      </c>
      <c r="AU154" s="14" t="s">
        <v>77</v>
      </c>
      <c r="AY154" s="14" t="s">
        <v>129</v>
      </c>
      <c r="BE154" s="182">
        <f>IF(N154="základní",J154,0)</f>
        <v>0</v>
      </c>
      <c r="BF154" s="182">
        <f>IF(N154="snížená",J154,0)</f>
        <v>0</v>
      </c>
      <c r="BG154" s="182">
        <f>IF(N154="zákl. přenesená",J154,0)</f>
        <v>0</v>
      </c>
      <c r="BH154" s="182">
        <f>IF(N154="sníž. přenesená",J154,0)</f>
        <v>0</v>
      </c>
      <c r="BI154" s="182">
        <f>IF(N154="nulová",J154,0)</f>
        <v>0</v>
      </c>
      <c r="BJ154" s="14" t="s">
        <v>8</v>
      </c>
      <c r="BK154" s="182">
        <f>ROUND(I154*H154,0)</f>
        <v>0</v>
      </c>
      <c r="BL154" s="14" t="s">
        <v>136</v>
      </c>
      <c r="BM154" s="14" t="s">
        <v>246</v>
      </c>
    </row>
    <row r="155" spans="2:65" s="1" customFormat="1" ht="16.5" customHeight="1">
      <c r="B155" s="31"/>
      <c r="C155" s="171" t="s">
        <v>247</v>
      </c>
      <c r="D155" s="171" t="s">
        <v>132</v>
      </c>
      <c r="E155" s="172" t="s">
        <v>248</v>
      </c>
      <c r="F155" s="173" t="s">
        <v>249</v>
      </c>
      <c r="G155" s="174" t="s">
        <v>139</v>
      </c>
      <c r="H155" s="175">
        <v>129</v>
      </c>
      <c r="I155" s="176"/>
      <c r="J155" s="177">
        <f>ROUND(I155*H155,0)</f>
        <v>0</v>
      </c>
      <c r="K155" s="173" t="s">
        <v>140</v>
      </c>
      <c r="L155" s="35"/>
      <c r="M155" s="178" t="s">
        <v>1</v>
      </c>
      <c r="N155" s="179" t="s">
        <v>39</v>
      </c>
      <c r="O155" s="57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AR155" s="14" t="s">
        <v>136</v>
      </c>
      <c r="AT155" s="14" t="s">
        <v>132</v>
      </c>
      <c r="AU155" s="14" t="s">
        <v>77</v>
      </c>
      <c r="AY155" s="14" t="s">
        <v>129</v>
      </c>
      <c r="BE155" s="182">
        <f>IF(N155="základní",J155,0)</f>
        <v>0</v>
      </c>
      <c r="BF155" s="182">
        <f>IF(N155="snížená",J155,0)</f>
        <v>0</v>
      </c>
      <c r="BG155" s="182">
        <f>IF(N155="zákl. přenesená",J155,0)</f>
        <v>0</v>
      </c>
      <c r="BH155" s="182">
        <f>IF(N155="sníž. přenesená",J155,0)</f>
        <v>0</v>
      </c>
      <c r="BI155" s="182">
        <f>IF(N155="nulová",J155,0)</f>
        <v>0</v>
      </c>
      <c r="BJ155" s="14" t="s">
        <v>8</v>
      </c>
      <c r="BK155" s="182">
        <f>ROUND(I155*H155,0)</f>
        <v>0</v>
      </c>
      <c r="BL155" s="14" t="s">
        <v>136</v>
      </c>
      <c r="BM155" s="14" t="s">
        <v>250</v>
      </c>
    </row>
    <row r="156" spans="2:65" s="11" customFormat="1" ht="11.25">
      <c r="B156" s="183"/>
      <c r="C156" s="184"/>
      <c r="D156" s="185" t="s">
        <v>141</v>
      </c>
      <c r="E156" s="186" t="s">
        <v>1</v>
      </c>
      <c r="F156" s="187" t="s">
        <v>243</v>
      </c>
      <c r="G156" s="184"/>
      <c r="H156" s="188">
        <v>129</v>
      </c>
      <c r="I156" s="189"/>
      <c r="J156" s="184"/>
      <c r="K156" s="184"/>
      <c r="L156" s="190"/>
      <c r="M156" s="191"/>
      <c r="N156" s="192"/>
      <c r="O156" s="192"/>
      <c r="P156" s="192"/>
      <c r="Q156" s="192"/>
      <c r="R156" s="192"/>
      <c r="S156" s="192"/>
      <c r="T156" s="193"/>
      <c r="AT156" s="194" t="s">
        <v>141</v>
      </c>
      <c r="AU156" s="194" t="s">
        <v>77</v>
      </c>
      <c r="AV156" s="11" t="s">
        <v>77</v>
      </c>
      <c r="AW156" s="11" t="s">
        <v>31</v>
      </c>
      <c r="AX156" s="11" t="s">
        <v>68</v>
      </c>
      <c r="AY156" s="194" t="s">
        <v>129</v>
      </c>
    </row>
    <row r="157" spans="2:65" s="12" customFormat="1" ht="11.25">
      <c r="B157" s="195"/>
      <c r="C157" s="196"/>
      <c r="D157" s="185" t="s">
        <v>141</v>
      </c>
      <c r="E157" s="197" t="s">
        <v>1</v>
      </c>
      <c r="F157" s="198" t="s">
        <v>143</v>
      </c>
      <c r="G157" s="196"/>
      <c r="H157" s="199">
        <v>129</v>
      </c>
      <c r="I157" s="200"/>
      <c r="J157" s="196"/>
      <c r="K157" s="196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141</v>
      </c>
      <c r="AU157" s="205" t="s">
        <v>77</v>
      </c>
      <c r="AV157" s="12" t="s">
        <v>136</v>
      </c>
      <c r="AW157" s="12" t="s">
        <v>31</v>
      </c>
      <c r="AX157" s="12" t="s">
        <v>8</v>
      </c>
      <c r="AY157" s="205" t="s">
        <v>129</v>
      </c>
    </row>
    <row r="158" spans="2:65" s="1" customFormat="1" ht="16.5" customHeight="1">
      <c r="B158" s="31"/>
      <c r="C158" s="171" t="s">
        <v>194</v>
      </c>
      <c r="D158" s="171" t="s">
        <v>132</v>
      </c>
      <c r="E158" s="172" t="s">
        <v>251</v>
      </c>
      <c r="F158" s="173" t="s">
        <v>252</v>
      </c>
      <c r="G158" s="174" t="s">
        <v>170</v>
      </c>
      <c r="H158" s="175">
        <v>3.548</v>
      </c>
      <c r="I158" s="176"/>
      <c r="J158" s="177">
        <f>ROUND(I158*H158,0)</f>
        <v>0</v>
      </c>
      <c r="K158" s="173" t="s">
        <v>140</v>
      </c>
      <c r="L158" s="35"/>
      <c r="M158" s="178" t="s">
        <v>1</v>
      </c>
      <c r="N158" s="179" t="s">
        <v>39</v>
      </c>
      <c r="O158" s="57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AR158" s="14" t="s">
        <v>136</v>
      </c>
      <c r="AT158" s="14" t="s">
        <v>132</v>
      </c>
      <c r="AU158" s="14" t="s">
        <v>77</v>
      </c>
      <c r="AY158" s="14" t="s">
        <v>129</v>
      </c>
      <c r="BE158" s="182">
        <f>IF(N158="základní",J158,0)</f>
        <v>0</v>
      </c>
      <c r="BF158" s="182">
        <f>IF(N158="snížená",J158,0)</f>
        <v>0</v>
      </c>
      <c r="BG158" s="182">
        <f>IF(N158="zákl. přenesená",J158,0)</f>
        <v>0</v>
      </c>
      <c r="BH158" s="182">
        <f>IF(N158="sníž. přenesená",J158,0)</f>
        <v>0</v>
      </c>
      <c r="BI158" s="182">
        <f>IF(N158="nulová",J158,0)</f>
        <v>0</v>
      </c>
      <c r="BJ158" s="14" t="s">
        <v>8</v>
      </c>
      <c r="BK158" s="182">
        <f>ROUND(I158*H158,0)</f>
        <v>0</v>
      </c>
      <c r="BL158" s="14" t="s">
        <v>136</v>
      </c>
      <c r="BM158" s="14" t="s">
        <v>253</v>
      </c>
    </row>
    <row r="159" spans="2:65" s="11" customFormat="1" ht="11.25">
      <c r="B159" s="183"/>
      <c r="C159" s="184"/>
      <c r="D159" s="185" t="s">
        <v>141</v>
      </c>
      <c r="E159" s="186" t="s">
        <v>1</v>
      </c>
      <c r="F159" s="187" t="s">
        <v>254</v>
      </c>
      <c r="G159" s="184"/>
      <c r="H159" s="188">
        <v>3.548</v>
      </c>
      <c r="I159" s="189"/>
      <c r="J159" s="184"/>
      <c r="K159" s="184"/>
      <c r="L159" s="190"/>
      <c r="M159" s="191"/>
      <c r="N159" s="192"/>
      <c r="O159" s="192"/>
      <c r="P159" s="192"/>
      <c r="Q159" s="192"/>
      <c r="R159" s="192"/>
      <c r="S159" s="192"/>
      <c r="T159" s="193"/>
      <c r="AT159" s="194" t="s">
        <v>141</v>
      </c>
      <c r="AU159" s="194" t="s">
        <v>77</v>
      </c>
      <c r="AV159" s="11" t="s">
        <v>77</v>
      </c>
      <c r="AW159" s="11" t="s">
        <v>31</v>
      </c>
      <c r="AX159" s="11" t="s">
        <v>68</v>
      </c>
      <c r="AY159" s="194" t="s">
        <v>129</v>
      </c>
    </row>
    <row r="160" spans="2:65" s="12" customFormat="1" ht="11.25">
      <c r="B160" s="195"/>
      <c r="C160" s="196"/>
      <c r="D160" s="185" t="s">
        <v>141</v>
      </c>
      <c r="E160" s="197" t="s">
        <v>1</v>
      </c>
      <c r="F160" s="198" t="s">
        <v>143</v>
      </c>
      <c r="G160" s="196"/>
      <c r="H160" s="199">
        <v>3.548</v>
      </c>
      <c r="I160" s="200"/>
      <c r="J160" s="196"/>
      <c r="K160" s="196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141</v>
      </c>
      <c r="AU160" s="205" t="s">
        <v>77</v>
      </c>
      <c r="AV160" s="12" t="s">
        <v>136</v>
      </c>
      <c r="AW160" s="12" t="s">
        <v>31</v>
      </c>
      <c r="AX160" s="12" t="s">
        <v>8</v>
      </c>
      <c r="AY160" s="205" t="s">
        <v>129</v>
      </c>
    </row>
    <row r="161" spans="2:65" s="1" customFormat="1" ht="16.5" customHeight="1">
      <c r="B161" s="31"/>
      <c r="C161" s="171" t="s">
        <v>255</v>
      </c>
      <c r="D161" s="171" t="s">
        <v>132</v>
      </c>
      <c r="E161" s="172" t="s">
        <v>256</v>
      </c>
      <c r="F161" s="173" t="s">
        <v>257</v>
      </c>
      <c r="G161" s="174" t="s">
        <v>226</v>
      </c>
      <c r="H161" s="216"/>
      <c r="I161" s="176"/>
      <c r="J161" s="177">
        <f>ROUND(I161*H161,0)</f>
        <v>0</v>
      </c>
      <c r="K161" s="173" t="s">
        <v>140</v>
      </c>
      <c r="L161" s="35"/>
      <c r="M161" s="178" t="s">
        <v>1</v>
      </c>
      <c r="N161" s="179" t="s">
        <v>39</v>
      </c>
      <c r="O161" s="57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AR161" s="14" t="s">
        <v>136</v>
      </c>
      <c r="AT161" s="14" t="s">
        <v>132</v>
      </c>
      <c r="AU161" s="14" t="s">
        <v>77</v>
      </c>
      <c r="AY161" s="14" t="s">
        <v>129</v>
      </c>
      <c r="BE161" s="182">
        <f>IF(N161="základní",J161,0)</f>
        <v>0</v>
      </c>
      <c r="BF161" s="182">
        <f>IF(N161="snížená",J161,0)</f>
        <v>0</v>
      </c>
      <c r="BG161" s="182">
        <f>IF(N161="zákl. přenesená",J161,0)</f>
        <v>0</v>
      </c>
      <c r="BH161" s="182">
        <f>IF(N161="sníž. přenesená",J161,0)</f>
        <v>0</v>
      </c>
      <c r="BI161" s="182">
        <f>IF(N161="nulová",J161,0)</f>
        <v>0</v>
      </c>
      <c r="BJ161" s="14" t="s">
        <v>8</v>
      </c>
      <c r="BK161" s="182">
        <f>ROUND(I161*H161,0)</f>
        <v>0</v>
      </c>
      <c r="BL161" s="14" t="s">
        <v>136</v>
      </c>
      <c r="BM161" s="14" t="s">
        <v>258</v>
      </c>
    </row>
    <row r="162" spans="2:65" s="10" customFormat="1" ht="22.9" customHeight="1">
      <c r="B162" s="155"/>
      <c r="C162" s="156"/>
      <c r="D162" s="157" t="s">
        <v>67</v>
      </c>
      <c r="E162" s="169" t="s">
        <v>259</v>
      </c>
      <c r="F162" s="169" t="s">
        <v>260</v>
      </c>
      <c r="G162" s="156"/>
      <c r="H162" s="156"/>
      <c r="I162" s="159"/>
      <c r="J162" s="170">
        <f>BK162</f>
        <v>0</v>
      </c>
      <c r="K162" s="156"/>
      <c r="L162" s="161"/>
      <c r="M162" s="162"/>
      <c r="N162" s="163"/>
      <c r="O162" s="163"/>
      <c r="P162" s="164">
        <f>SUM(P163:P199)</f>
        <v>0</v>
      </c>
      <c r="Q162" s="163"/>
      <c r="R162" s="164">
        <f>SUM(R163:R199)</f>
        <v>0</v>
      </c>
      <c r="S162" s="163"/>
      <c r="T162" s="165">
        <f>SUM(T163:T199)</f>
        <v>0</v>
      </c>
      <c r="AR162" s="166" t="s">
        <v>8</v>
      </c>
      <c r="AT162" s="167" t="s">
        <v>67</v>
      </c>
      <c r="AU162" s="167" t="s">
        <v>8</v>
      </c>
      <c r="AY162" s="166" t="s">
        <v>129</v>
      </c>
      <c r="BK162" s="168">
        <f>SUM(BK163:BK199)</f>
        <v>0</v>
      </c>
    </row>
    <row r="163" spans="2:65" s="1" customFormat="1" ht="16.5" customHeight="1">
      <c r="B163" s="31"/>
      <c r="C163" s="171" t="s">
        <v>199</v>
      </c>
      <c r="D163" s="171" t="s">
        <v>132</v>
      </c>
      <c r="E163" s="172" t="s">
        <v>261</v>
      </c>
      <c r="F163" s="173" t="s">
        <v>262</v>
      </c>
      <c r="G163" s="174" t="s">
        <v>165</v>
      </c>
      <c r="H163" s="175">
        <v>77</v>
      </c>
      <c r="I163" s="176"/>
      <c r="J163" s="177">
        <f>ROUND(I163*H163,0)</f>
        <v>0</v>
      </c>
      <c r="K163" s="173" t="s">
        <v>140</v>
      </c>
      <c r="L163" s="35"/>
      <c r="M163" s="178" t="s">
        <v>1</v>
      </c>
      <c r="N163" s="179" t="s">
        <v>39</v>
      </c>
      <c r="O163" s="57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AR163" s="14" t="s">
        <v>136</v>
      </c>
      <c r="AT163" s="14" t="s">
        <v>132</v>
      </c>
      <c r="AU163" s="14" t="s">
        <v>77</v>
      </c>
      <c r="AY163" s="14" t="s">
        <v>129</v>
      </c>
      <c r="BE163" s="182">
        <f>IF(N163="základní",J163,0)</f>
        <v>0</v>
      </c>
      <c r="BF163" s="182">
        <f>IF(N163="snížená",J163,0)</f>
        <v>0</v>
      </c>
      <c r="BG163" s="182">
        <f>IF(N163="zákl. přenesená",J163,0)</f>
        <v>0</v>
      </c>
      <c r="BH163" s="182">
        <f>IF(N163="sníž. přenesená",J163,0)</f>
        <v>0</v>
      </c>
      <c r="BI163" s="182">
        <f>IF(N163="nulová",J163,0)</f>
        <v>0</v>
      </c>
      <c r="BJ163" s="14" t="s">
        <v>8</v>
      </c>
      <c r="BK163" s="182">
        <f>ROUND(I163*H163,0)</f>
        <v>0</v>
      </c>
      <c r="BL163" s="14" t="s">
        <v>136</v>
      </c>
      <c r="BM163" s="14" t="s">
        <v>263</v>
      </c>
    </row>
    <row r="164" spans="2:65" s="11" customFormat="1" ht="11.25">
      <c r="B164" s="183"/>
      <c r="C164" s="184"/>
      <c r="D164" s="185" t="s">
        <v>141</v>
      </c>
      <c r="E164" s="186" t="s">
        <v>1</v>
      </c>
      <c r="F164" s="187" t="s">
        <v>264</v>
      </c>
      <c r="G164" s="184"/>
      <c r="H164" s="188">
        <v>77</v>
      </c>
      <c r="I164" s="189"/>
      <c r="J164" s="184"/>
      <c r="K164" s="184"/>
      <c r="L164" s="190"/>
      <c r="M164" s="191"/>
      <c r="N164" s="192"/>
      <c r="O164" s="192"/>
      <c r="P164" s="192"/>
      <c r="Q164" s="192"/>
      <c r="R164" s="192"/>
      <c r="S164" s="192"/>
      <c r="T164" s="193"/>
      <c r="AT164" s="194" t="s">
        <v>141</v>
      </c>
      <c r="AU164" s="194" t="s">
        <v>77</v>
      </c>
      <c r="AV164" s="11" t="s">
        <v>77</v>
      </c>
      <c r="AW164" s="11" t="s">
        <v>31</v>
      </c>
      <c r="AX164" s="11" t="s">
        <v>68</v>
      </c>
      <c r="AY164" s="194" t="s">
        <v>129</v>
      </c>
    </row>
    <row r="165" spans="2:65" s="12" customFormat="1" ht="11.25">
      <c r="B165" s="195"/>
      <c r="C165" s="196"/>
      <c r="D165" s="185" t="s">
        <v>141</v>
      </c>
      <c r="E165" s="197" t="s">
        <v>1</v>
      </c>
      <c r="F165" s="198" t="s">
        <v>143</v>
      </c>
      <c r="G165" s="196"/>
      <c r="H165" s="199">
        <v>77</v>
      </c>
      <c r="I165" s="200"/>
      <c r="J165" s="196"/>
      <c r="K165" s="196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141</v>
      </c>
      <c r="AU165" s="205" t="s">
        <v>77</v>
      </c>
      <c r="AV165" s="12" t="s">
        <v>136</v>
      </c>
      <c r="AW165" s="12" t="s">
        <v>31</v>
      </c>
      <c r="AX165" s="12" t="s">
        <v>8</v>
      </c>
      <c r="AY165" s="205" t="s">
        <v>129</v>
      </c>
    </row>
    <row r="166" spans="2:65" s="1" customFormat="1" ht="16.5" customHeight="1">
      <c r="B166" s="31"/>
      <c r="C166" s="171" t="s">
        <v>265</v>
      </c>
      <c r="D166" s="171" t="s">
        <v>132</v>
      </c>
      <c r="E166" s="172" t="s">
        <v>266</v>
      </c>
      <c r="F166" s="173" t="s">
        <v>267</v>
      </c>
      <c r="G166" s="174" t="s">
        <v>165</v>
      </c>
      <c r="H166" s="175">
        <v>6.15</v>
      </c>
      <c r="I166" s="176"/>
      <c r="J166" s="177">
        <f>ROUND(I166*H166,0)</f>
        <v>0</v>
      </c>
      <c r="K166" s="173" t="s">
        <v>140</v>
      </c>
      <c r="L166" s="35"/>
      <c r="M166" s="178" t="s">
        <v>1</v>
      </c>
      <c r="N166" s="179" t="s">
        <v>39</v>
      </c>
      <c r="O166" s="57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AR166" s="14" t="s">
        <v>136</v>
      </c>
      <c r="AT166" s="14" t="s">
        <v>132</v>
      </c>
      <c r="AU166" s="14" t="s">
        <v>77</v>
      </c>
      <c r="AY166" s="14" t="s">
        <v>129</v>
      </c>
      <c r="BE166" s="182">
        <f>IF(N166="základní",J166,0)</f>
        <v>0</v>
      </c>
      <c r="BF166" s="182">
        <f>IF(N166="snížená",J166,0)</f>
        <v>0</v>
      </c>
      <c r="BG166" s="182">
        <f>IF(N166="zákl. přenesená",J166,0)</f>
        <v>0</v>
      </c>
      <c r="BH166" s="182">
        <f>IF(N166="sníž. přenesená",J166,0)</f>
        <v>0</v>
      </c>
      <c r="BI166" s="182">
        <f>IF(N166="nulová",J166,0)</f>
        <v>0</v>
      </c>
      <c r="BJ166" s="14" t="s">
        <v>8</v>
      </c>
      <c r="BK166" s="182">
        <f>ROUND(I166*H166,0)</f>
        <v>0</v>
      </c>
      <c r="BL166" s="14" t="s">
        <v>136</v>
      </c>
      <c r="BM166" s="14" t="s">
        <v>268</v>
      </c>
    </row>
    <row r="167" spans="2:65" s="11" customFormat="1" ht="11.25">
      <c r="B167" s="183"/>
      <c r="C167" s="184"/>
      <c r="D167" s="185" t="s">
        <v>141</v>
      </c>
      <c r="E167" s="186" t="s">
        <v>1</v>
      </c>
      <c r="F167" s="187" t="s">
        <v>269</v>
      </c>
      <c r="G167" s="184"/>
      <c r="H167" s="188">
        <v>6.15</v>
      </c>
      <c r="I167" s="189"/>
      <c r="J167" s="184"/>
      <c r="K167" s="184"/>
      <c r="L167" s="190"/>
      <c r="M167" s="191"/>
      <c r="N167" s="192"/>
      <c r="O167" s="192"/>
      <c r="P167" s="192"/>
      <c r="Q167" s="192"/>
      <c r="R167" s="192"/>
      <c r="S167" s="192"/>
      <c r="T167" s="193"/>
      <c r="AT167" s="194" t="s">
        <v>141</v>
      </c>
      <c r="AU167" s="194" t="s">
        <v>77</v>
      </c>
      <c r="AV167" s="11" t="s">
        <v>77</v>
      </c>
      <c r="AW167" s="11" t="s">
        <v>31</v>
      </c>
      <c r="AX167" s="11" t="s">
        <v>68</v>
      </c>
      <c r="AY167" s="194" t="s">
        <v>129</v>
      </c>
    </row>
    <row r="168" spans="2:65" s="12" customFormat="1" ht="11.25">
      <c r="B168" s="195"/>
      <c r="C168" s="196"/>
      <c r="D168" s="185" t="s">
        <v>141</v>
      </c>
      <c r="E168" s="197" t="s">
        <v>1</v>
      </c>
      <c r="F168" s="198" t="s">
        <v>143</v>
      </c>
      <c r="G168" s="196"/>
      <c r="H168" s="199">
        <v>6.15</v>
      </c>
      <c r="I168" s="200"/>
      <c r="J168" s="196"/>
      <c r="K168" s="196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141</v>
      </c>
      <c r="AU168" s="205" t="s">
        <v>77</v>
      </c>
      <c r="AV168" s="12" t="s">
        <v>136</v>
      </c>
      <c r="AW168" s="12" t="s">
        <v>31</v>
      </c>
      <c r="AX168" s="12" t="s">
        <v>8</v>
      </c>
      <c r="AY168" s="205" t="s">
        <v>129</v>
      </c>
    </row>
    <row r="169" spans="2:65" s="1" customFormat="1" ht="16.5" customHeight="1">
      <c r="B169" s="31"/>
      <c r="C169" s="171" t="s">
        <v>206</v>
      </c>
      <c r="D169" s="171" t="s">
        <v>132</v>
      </c>
      <c r="E169" s="172" t="s">
        <v>270</v>
      </c>
      <c r="F169" s="173" t="s">
        <v>271</v>
      </c>
      <c r="G169" s="174" t="s">
        <v>139</v>
      </c>
      <c r="H169" s="175">
        <v>18.600000000000001</v>
      </c>
      <c r="I169" s="176"/>
      <c r="J169" s="177">
        <f>ROUND(I169*H169,0)</f>
        <v>0</v>
      </c>
      <c r="K169" s="173" t="s">
        <v>140</v>
      </c>
      <c r="L169" s="35"/>
      <c r="M169" s="178" t="s">
        <v>1</v>
      </c>
      <c r="N169" s="179" t="s">
        <v>39</v>
      </c>
      <c r="O169" s="57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AR169" s="14" t="s">
        <v>136</v>
      </c>
      <c r="AT169" s="14" t="s">
        <v>132</v>
      </c>
      <c r="AU169" s="14" t="s">
        <v>77</v>
      </c>
      <c r="AY169" s="14" t="s">
        <v>129</v>
      </c>
      <c r="BE169" s="182">
        <f>IF(N169="základní",J169,0)</f>
        <v>0</v>
      </c>
      <c r="BF169" s="182">
        <f>IF(N169="snížená",J169,0)</f>
        <v>0</v>
      </c>
      <c r="BG169" s="182">
        <f>IF(N169="zákl. přenesená",J169,0)</f>
        <v>0</v>
      </c>
      <c r="BH169" s="182">
        <f>IF(N169="sníž. přenesená",J169,0)</f>
        <v>0</v>
      </c>
      <c r="BI169" s="182">
        <f>IF(N169="nulová",J169,0)</f>
        <v>0</v>
      </c>
      <c r="BJ169" s="14" t="s">
        <v>8</v>
      </c>
      <c r="BK169" s="182">
        <f>ROUND(I169*H169,0)</f>
        <v>0</v>
      </c>
      <c r="BL169" s="14" t="s">
        <v>136</v>
      </c>
      <c r="BM169" s="14" t="s">
        <v>272</v>
      </c>
    </row>
    <row r="170" spans="2:65" s="11" customFormat="1" ht="11.25">
      <c r="B170" s="183"/>
      <c r="C170" s="184"/>
      <c r="D170" s="185" t="s">
        <v>141</v>
      </c>
      <c r="E170" s="186" t="s">
        <v>1</v>
      </c>
      <c r="F170" s="187" t="s">
        <v>273</v>
      </c>
      <c r="G170" s="184"/>
      <c r="H170" s="188">
        <v>18.600000000000001</v>
      </c>
      <c r="I170" s="189"/>
      <c r="J170" s="184"/>
      <c r="K170" s="184"/>
      <c r="L170" s="190"/>
      <c r="M170" s="191"/>
      <c r="N170" s="192"/>
      <c r="O170" s="192"/>
      <c r="P170" s="192"/>
      <c r="Q170" s="192"/>
      <c r="R170" s="192"/>
      <c r="S170" s="192"/>
      <c r="T170" s="193"/>
      <c r="AT170" s="194" t="s">
        <v>141</v>
      </c>
      <c r="AU170" s="194" t="s">
        <v>77</v>
      </c>
      <c r="AV170" s="11" t="s">
        <v>77</v>
      </c>
      <c r="AW170" s="11" t="s">
        <v>31</v>
      </c>
      <c r="AX170" s="11" t="s">
        <v>68</v>
      </c>
      <c r="AY170" s="194" t="s">
        <v>129</v>
      </c>
    </row>
    <row r="171" spans="2:65" s="12" customFormat="1" ht="11.25">
      <c r="B171" s="195"/>
      <c r="C171" s="196"/>
      <c r="D171" s="185" t="s">
        <v>141</v>
      </c>
      <c r="E171" s="197" t="s">
        <v>1</v>
      </c>
      <c r="F171" s="198" t="s">
        <v>143</v>
      </c>
      <c r="G171" s="196"/>
      <c r="H171" s="199">
        <v>18.600000000000001</v>
      </c>
      <c r="I171" s="200"/>
      <c r="J171" s="196"/>
      <c r="K171" s="196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141</v>
      </c>
      <c r="AU171" s="205" t="s">
        <v>77</v>
      </c>
      <c r="AV171" s="12" t="s">
        <v>136</v>
      </c>
      <c r="AW171" s="12" t="s">
        <v>31</v>
      </c>
      <c r="AX171" s="12" t="s">
        <v>8</v>
      </c>
      <c r="AY171" s="205" t="s">
        <v>129</v>
      </c>
    </row>
    <row r="172" spans="2:65" s="1" customFormat="1" ht="16.5" customHeight="1">
      <c r="B172" s="31"/>
      <c r="C172" s="171" t="s">
        <v>274</v>
      </c>
      <c r="D172" s="171" t="s">
        <v>132</v>
      </c>
      <c r="E172" s="172" t="s">
        <v>275</v>
      </c>
      <c r="F172" s="173" t="s">
        <v>276</v>
      </c>
      <c r="G172" s="174" t="s">
        <v>277</v>
      </c>
      <c r="H172" s="175">
        <v>5</v>
      </c>
      <c r="I172" s="176"/>
      <c r="J172" s="177">
        <f>ROUND(I172*H172,0)</f>
        <v>0</v>
      </c>
      <c r="K172" s="173" t="s">
        <v>140</v>
      </c>
      <c r="L172" s="35"/>
      <c r="M172" s="178" t="s">
        <v>1</v>
      </c>
      <c r="N172" s="179" t="s">
        <v>39</v>
      </c>
      <c r="O172" s="57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AR172" s="14" t="s">
        <v>136</v>
      </c>
      <c r="AT172" s="14" t="s">
        <v>132</v>
      </c>
      <c r="AU172" s="14" t="s">
        <v>77</v>
      </c>
      <c r="AY172" s="14" t="s">
        <v>129</v>
      </c>
      <c r="BE172" s="182">
        <f>IF(N172="základní",J172,0)</f>
        <v>0</v>
      </c>
      <c r="BF172" s="182">
        <f>IF(N172="snížená",J172,0)</f>
        <v>0</v>
      </c>
      <c r="BG172" s="182">
        <f>IF(N172="zákl. přenesená",J172,0)</f>
        <v>0</v>
      </c>
      <c r="BH172" s="182">
        <f>IF(N172="sníž. přenesená",J172,0)</f>
        <v>0</v>
      </c>
      <c r="BI172" s="182">
        <f>IF(N172="nulová",J172,0)</f>
        <v>0</v>
      </c>
      <c r="BJ172" s="14" t="s">
        <v>8</v>
      </c>
      <c r="BK172" s="182">
        <f>ROUND(I172*H172,0)</f>
        <v>0</v>
      </c>
      <c r="BL172" s="14" t="s">
        <v>136</v>
      </c>
      <c r="BM172" s="14" t="s">
        <v>278</v>
      </c>
    </row>
    <row r="173" spans="2:65" s="1" customFormat="1" ht="16.5" customHeight="1">
      <c r="B173" s="31"/>
      <c r="C173" s="171" t="s">
        <v>210</v>
      </c>
      <c r="D173" s="171" t="s">
        <v>132</v>
      </c>
      <c r="E173" s="172" t="s">
        <v>279</v>
      </c>
      <c r="F173" s="173" t="s">
        <v>280</v>
      </c>
      <c r="G173" s="174" t="s">
        <v>165</v>
      </c>
      <c r="H173" s="175">
        <v>77</v>
      </c>
      <c r="I173" s="176"/>
      <c r="J173" s="177">
        <f>ROUND(I173*H173,0)</f>
        <v>0</v>
      </c>
      <c r="K173" s="173" t="s">
        <v>140</v>
      </c>
      <c r="L173" s="35"/>
      <c r="M173" s="178" t="s">
        <v>1</v>
      </c>
      <c r="N173" s="179" t="s">
        <v>39</v>
      </c>
      <c r="O173" s="57"/>
      <c r="P173" s="180">
        <f>O173*H173</f>
        <v>0</v>
      </c>
      <c r="Q173" s="180">
        <v>0</v>
      </c>
      <c r="R173" s="180">
        <f>Q173*H173</f>
        <v>0</v>
      </c>
      <c r="S173" s="180">
        <v>0</v>
      </c>
      <c r="T173" s="181">
        <f>S173*H173</f>
        <v>0</v>
      </c>
      <c r="AR173" s="14" t="s">
        <v>136</v>
      </c>
      <c r="AT173" s="14" t="s">
        <v>132</v>
      </c>
      <c r="AU173" s="14" t="s">
        <v>77</v>
      </c>
      <c r="AY173" s="14" t="s">
        <v>129</v>
      </c>
      <c r="BE173" s="182">
        <f>IF(N173="základní",J173,0)</f>
        <v>0</v>
      </c>
      <c r="BF173" s="182">
        <f>IF(N173="snížená",J173,0)</f>
        <v>0</v>
      </c>
      <c r="BG173" s="182">
        <f>IF(N173="zákl. přenesená",J173,0)</f>
        <v>0</v>
      </c>
      <c r="BH173" s="182">
        <f>IF(N173="sníž. přenesená",J173,0)</f>
        <v>0</v>
      </c>
      <c r="BI173" s="182">
        <f>IF(N173="nulová",J173,0)</f>
        <v>0</v>
      </c>
      <c r="BJ173" s="14" t="s">
        <v>8</v>
      </c>
      <c r="BK173" s="182">
        <f>ROUND(I173*H173,0)</f>
        <v>0</v>
      </c>
      <c r="BL173" s="14" t="s">
        <v>136</v>
      </c>
      <c r="BM173" s="14" t="s">
        <v>281</v>
      </c>
    </row>
    <row r="174" spans="2:65" s="1" customFormat="1" ht="16.5" customHeight="1">
      <c r="B174" s="31"/>
      <c r="C174" s="171" t="s">
        <v>282</v>
      </c>
      <c r="D174" s="171" t="s">
        <v>132</v>
      </c>
      <c r="E174" s="172" t="s">
        <v>283</v>
      </c>
      <c r="F174" s="173" t="s">
        <v>284</v>
      </c>
      <c r="G174" s="174" t="s">
        <v>165</v>
      </c>
      <c r="H174" s="175">
        <v>32</v>
      </c>
      <c r="I174" s="176"/>
      <c r="J174" s="177">
        <f>ROUND(I174*H174,0)</f>
        <v>0</v>
      </c>
      <c r="K174" s="173" t="s">
        <v>140</v>
      </c>
      <c r="L174" s="35"/>
      <c r="M174" s="178" t="s">
        <v>1</v>
      </c>
      <c r="N174" s="179" t="s">
        <v>39</v>
      </c>
      <c r="O174" s="57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AR174" s="14" t="s">
        <v>136</v>
      </c>
      <c r="AT174" s="14" t="s">
        <v>132</v>
      </c>
      <c r="AU174" s="14" t="s">
        <v>77</v>
      </c>
      <c r="AY174" s="14" t="s">
        <v>129</v>
      </c>
      <c r="BE174" s="182">
        <f>IF(N174="základní",J174,0)</f>
        <v>0</v>
      </c>
      <c r="BF174" s="182">
        <f>IF(N174="snížená",J174,0)</f>
        <v>0</v>
      </c>
      <c r="BG174" s="182">
        <f>IF(N174="zákl. přenesená",J174,0)</f>
        <v>0</v>
      </c>
      <c r="BH174" s="182">
        <f>IF(N174="sníž. přenesená",J174,0)</f>
        <v>0</v>
      </c>
      <c r="BI174" s="182">
        <f>IF(N174="nulová",J174,0)</f>
        <v>0</v>
      </c>
      <c r="BJ174" s="14" t="s">
        <v>8</v>
      </c>
      <c r="BK174" s="182">
        <f>ROUND(I174*H174,0)</f>
        <v>0</v>
      </c>
      <c r="BL174" s="14" t="s">
        <v>136</v>
      </c>
      <c r="BM174" s="14" t="s">
        <v>285</v>
      </c>
    </row>
    <row r="175" spans="2:65" s="1" customFormat="1" ht="16.5" customHeight="1">
      <c r="B175" s="31"/>
      <c r="C175" s="171" t="s">
        <v>215</v>
      </c>
      <c r="D175" s="171" t="s">
        <v>132</v>
      </c>
      <c r="E175" s="172" t="s">
        <v>286</v>
      </c>
      <c r="F175" s="173" t="s">
        <v>287</v>
      </c>
      <c r="G175" s="174" t="s">
        <v>165</v>
      </c>
      <c r="H175" s="175">
        <v>18</v>
      </c>
      <c r="I175" s="176"/>
      <c r="J175" s="177">
        <f>ROUND(I175*H175,0)</f>
        <v>0</v>
      </c>
      <c r="K175" s="173" t="s">
        <v>140</v>
      </c>
      <c r="L175" s="35"/>
      <c r="M175" s="178" t="s">
        <v>1</v>
      </c>
      <c r="N175" s="179" t="s">
        <v>39</v>
      </c>
      <c r="O175" s="57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AR175" s="14" t="s">
        <v>136</v>
      </c>
      <c r="AT175" s="14" t="s">
        <v>132</v>
      </c>
      <c r="AU175" s="14" t="s">
        <v>77</v>
      </c>
      <c r="AY175" s="14" t="s">
        <v>129</v>
      </c>
      <c r="BE175" s="182">
        <f>IF(N175="základní",J175,0)</f>
        <v>0</v>
      </c>
      <c r="BF175" s="182">
        <f>IF(N175="snížená",J175,0)</f>
        <v>0</v>
      </c>
      <c r="BG175" s="182">
        <f>IF(N175="zákl. přenesená",J175,0)</f>
        <v>0</v>
      </c>
      <c r="BH175" s="182">
        <f>IF(N175="sníž. přenesená",J175,0)</f>
        <v>0</v>
      </c>
      <c r="BI175" s="182">
        <f>IF(N175="nulová",J175,0)</f>
        <v>0</v>
      </c>
      <c r="BJ175" s="14" t="s">
        <v>8</v>
      </c>
      <c r="BK175" s="182">
        <f>ROUND(I175*H175,0)</f>
        <v>0</v>
      </c>
      <c r="BL175" s="14" t="s">
        <v>136</v>
      </c>
      <c r="BM175" s="14" t="s">
        <v>288</v>
      </c>
    </row>
    <row r="176" spans="2:65" s="11" customFormat="1" ht="11.25">
      <c r="B176" s="183"/>
      <c r="C176" s="184"/>
      <c r="D176" s="185" t="s">
        <v>141</v>
      </c>
      <c r="E176" s="186" t="s">
        <v>1</v>
      </c>
      <c r="F176" s="187" t="s">
        <v>289</v>
      </c>
      <c r="G176" s="184"/>
      <c r="H176" s="188">
        <v>18</v>
      </c>
      <c r="I176" s="189"/>
      <c r="J176" s="184"/>
      <c r="K176" s="184"/>
      <c r="L176" s="190"/>
      <c r="M176" s="191"/>
      <c r="N176" s="192"/>
      <c r="O176" s="192"/>
      <c r="P176" s="192"/>
      <c r="Q176" s="192"/>
      <c r="R176" s="192"/>
      <c r="S176" s="192"/>
      <c r="T176" s="193"/>
      <c r="AT176" s="194" t="s">
        <v>141</v>
      </c>
      <c r="AU176" s="194" t="s">
        <v>77</v>
      </c>
      <c r="AV176" s="11" t="s">
        <v>77</v>
      </c>
      <c r="AW176" s="11" t="s">
        <v>31</v>
      </c>
      <c r="AX176" s="11" t="s">
        <v>68</v>
      </c>
      <c r="AY176" s="194" t="s">
        <v>129</v>
      </c>
    </row>
    <row r="177" spans="2:65" s="12" customFormat="1" ht="11.25">
      <c r="B177" s="195"/>
      <c r="C177" s="196"/>
      <c r="D177" s="185" t="s">
        <v>141</v>
      </c>
      <c r="E177" s="197" t="s">
        <v>1</v>
      </c>
      <c r="F177" s="198" t="s">
        <v>143</v>
      </c>
      <c r="G177" s="196"/>
      <c r="H177" s="199">
        <v>18</v>
      </c>
      <c r="I177" s="200"/>
      <c r="J177" s="196"/>
      <c r="K177" s="196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141</v>
      </c>
      <c r="AU177" s="205" t="s">
        <v>77</v>
      </c>
      <c r="AV177" s="12" t="s">
        <v>136</v>
      </c>
      <c r="AW177" s="12" t="s">
        <v>31</v>
      </c>
      <c r="AX177" s="12" t="s">
        <v>8</v>
      </c>
      <c r="AY177" s="205" t="s">
        <v>129</v>
      </c>
    </row>
    <row r="178" spans="2:65" s="1" customFormat="1" ht="16.5" customHeight="1">
      <c r="B178" s="31"/>
      <c r="C178" s="171" t="s">
        <v>290</v>
      </c>
      <c r="D178" s="171" t="s">
        <v>132</v>
      </c>
      <c r="E178" s="172" t="s">
        <v>291</v>
      </c>
      <c r="F178" s="173" t="s">
        <v>292</v>
      </c>
      <c r="G178" s="174" t="s">
        <v>165</v>
      </c>
      <c r="H178" s="175">
        <v>60</v>
      </c>
      <c r="I178" s="176"/>
      <c r="J178" s="177">
        <f>ROUND(I178*H178,0)</f>
        <v>0</v>
      </c>
      <c r="K178" s="173" t="s">
        <v>140</v>
      </c>
      <c r="L178" s="35"/>
      <c r="M178" s="178" t="s">
        <v>1</v>
      </c>
      <c r="N178" s="179" t="s">
        <v>39</v>
      </c>
      <c r="O178" s="57"/>
      <c r="P178" s="180">
        <f>O178*H178</f>
        <v>0</v>
      </c>
      <c r="Q178" s="180">
        <v>0</v>
      </c>
      <c r="R178" s="180">
        <f>Q178*H178</f>
        <v>0</v>
      </c>
      <c r="S178" s="180">
        <v>0</v>
      </c>
      <c r="T178" s="181">
        <f>S178*H178</f>
        <v>0</v>
      </c>
      <c r="AR178" s="14" t="s">
        <v>136</v>
      </c>
      <c r="AT178" s="14" t="s">
        <v>132</v>
      </c>
      <c r="AU178" s="14" t="s">
        <v>77</v>
      </c>
      <c r="AY178" s="14" t="s">
        <v>129</v>
      </c>
      <c r="BE178" s="182">
        <f>IF(N178="základní",J178,0)</f>
        <v>0</v>
      </c>
      <c r="BF178" s="182">
        <f>IF(N178="snížená",J178,0)</f>
        <v>0</v>
      </c>
      <c r="BG178" s="182">
        <f>IF(N178="zákl. přenesená",J178,0)</f>
        <v>0</v>
      </c>
      <c r="BH178" s="182">
        <f>IF(N178="sníž. přenesená",J178,0)</f>
        <v>0</v>
      </c>
      <c r="BI178" s="182">
        <f>IF(N178="nulová",J178,0)</f>
        <v>0</v>
      </c>
      <c r="BJ178" s="14" t="s">
        <v>8</v>
      </c>
      <c r="BK178" s="182">
        <f>ROUND(I178*H178,0)</f>
        <v>0</v>
      </c>
      <c r="BL178" s="14" t="s">
        <v>136</v>
      </c>
      <c r="BM178" s="14" t="s">
        <v>293</v>
      </c>
    </row>
    <row r="179" spans="2:65" s="11" customFormat="1" ht="11.25">
      <c r="B179" s="183"/>
      <c r="C179" s="184"/>
      <c r="D179" s="185" t="s">
        <v>141</v>
      </c>
      <c r="E179" s="186" t="s">
        <v>1</v>
      </c>
      <c r="F179" s="187" t="s">
        <v>294</v>
      </c>
      <c r="G179" s="184"/>
      <c r="H179" s="188">
        <v>60</v>
      </c>
      <c r="I179" s="189"/>
      <c r="J179" s="184"/>
      <c r="K179" s="184"/>
      <c r="L179" s="190"/>
      <c r="M179" s="191"/>
      <c r="N179" s="192"/>
      <c r="O179" s="192"/>
      <c r="P179" s="192"/>
      <c r="Q179" s="192"/>
      <c r="R179" s="192"/>
      <c r="S179" s="192"/>
      <c r="T179" s="193"/>
      <c r="AT179" s="194" t="s">
        <v>141</v>
      </c>
      <c r="AU179" s="194" t="s">
        <v>77</v>
      </c>
      <c r="AV179" s="11" t="s">
        <v>77</v>
      </c>
      <c r="AW179" s="11" t="s">
        <v>31</v>
      </c>
      <c r="AX179" s="11" t="s">
        <v>68</v>
      </c>
      <c r="AY179" s="194" t="s">
        <v>129</v>
      </c>
    </row>
    <row r="180" spans="2:65" s="12" customFormat="1" ht="11.25">
      <c r="B180" s="195"/>
      <c r="C180" s="196"/>
      <c r="D180" s="185" t="s">
        <v>141</v>
      </c>
      <c r="E180" s="197" t="s">
        <v>1</v>
      </c>
      <c r="F180" s="198" t="s">
        <v>143</v>
      </c>
      <c r="G180" s="196"/>
      <c r="H180" s="199">
        <v>60</v>
      </c>
      <c r="I180" s="200"/>
      <c r="J180" s="196"/>
      <c r="K180" s="196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141</v>
      </c>
      <c r="AU180" s="205" t="s">
        <v>77</v>
      </c>
      <c r="AV180" s="12" t="s">
        <v>136</v>
      </c>
      <c r="AW180" s="12" t="s">
        <v>31</v>
      </c>
      <c r="AX180" s="12" t="s">
        <v>8</v>
      </c>
      <c r="AY180" s="205" t="s">
        <v>129</v>
      </c>
    </row>
    <row r="181" spans="2:65" s="1" customFormat="1" ht="16.5" customHeight="1">
      <c r="B181" s="31"/>
      <c r="C181" s="171" t="s">
        <v>218</v>
      </c>
      <c r="D181" s="171" t="s">
        <v>132</v>
      </c>
      <c r="E181" s="172" t="s">
        <v>295</v>
      </c>
      <c r="F181" s="173" t="s">
        <v>296</v>
      </c>
      <c r="G181" s="174" t="s">
        <v>165</v>
      </c>
      <c r="H181" s="175">
        <v>5.5</v>
      </c>
      <c r="I181" s="176"/>
      <c r="J181" s="177">
        <f>ROUND(I181*H181,0)</f>
        <v>0</v>
      </c>
      <c r="K181" s="173" t="s">
        <v>140</v>
      </c>
      <c r="L181" s="35"/>
      <c r="M181" s="178" t="s">
        <v>1</v>
      </c>
      <c r="N181" s="179" t="s">
        <v>39</v>
      </c>
      <c r="O181" s="57"/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1">
        <f>S181*H181</f>
        <v>0</v>
      </c>
      <c r="AR181" s="14" t="s">
        <v>136</v>
      </c>
      <c r="AT181" s="14" t="s">
        <v>132</v>
      </c>
      <c r="AU181" s="14" t="s">
        <v>77</v>
      </c>
      <c r="AY181" s="14" t="s">
        <v>129</v>
      </c>
      <c r="BE181" s="182">
        <f>IF(N181="základní",J181,0)</f>
        <v>0</v>
      </c>
      <c r="BF181" s="182">
        <f>IF(N181="snížená",J181,0)</f>
        <v>0</v>
      </c>
      <c r="BG181" s="182">
        <f>IF(N181="zákl. přenesená",J181,0)</f>
        <v>0</v>
      </c>
      <c r="BH181" s="182">
        <f>IF(N181="sníž. přenesená",J181,0)</f>
        <v>0</v>
      </c>
      <c r="BI181" s="182">
        <f>IF(N181="nulová",J181,0)</f>
        <v>0</v>
      </c>
      <c r="BJ181" s="14" t="s">
        <v>8</v>
      </c>
      <c r="BK181" s="182">
        <f>ROUND(I181*H181,0)</f>
        <v>0</v>
      </c>
      <c r="BL181" s="14" t="s">
        <v>136</v>
      </c>
      <c r="BM181" s="14" t="s">
        <v>297</v>
      </c>
    </row>
    <row r="182" spans="2:65" s="11" customFormat="1" ht="11.25">
      <c r="B182" s="183"/>
      <c r="C182" s="184"/>
      <c r="D182" s="185" t="s">
        <v>141</v>
      </c>
      <c r="E182" s="186" t="s">
        <v>1</v>
      </c>
      <c r="F182" s="187" t="s">
        <v>298</v>
      </c>
      <c r="G182" s="184"/>
      <c r="H182" s="188">
        <v>5.5</v>
      </c>
      <c r="I182" s="189"/>
      <c r="J182" s="184"/>
      <c r="K182" s="184"/>
      <c r="L182" s="190"/>
      <c r="M182" s="191"/>
      <c r="N182" s="192"/>
      <c r="O182" s="192"/>
      <c r="P182" s="192"/>
      <c r="Q182" s="192"/>
      <c r="R182" s="192"/>
      <c r="S182" s="192"/>
      <c r="T182" s="193"/>
      <c r="AT182" s="194" t="s">
        <v>141</v>
      </c>
      <c r="AU182" s="194" t="s">
        <v>77</v>
      </c>
      <c r="AV182" s="11" t="s">
        <v>77</v>
      </c>
      <c r="AW182" s="11" t="s">
        <v>31</v>
      </c>
      <c r="AX182" s="11" t="s">
        <v>68</v>
      </c>
      <c r="AY182" s="194" t="s">
        <v>129</v>
      </c>
    </row>
    <row r="183" spans="2:65" s="12" customFormat="1" ht="11.25">
      <c r="B183" s="195"/>
      <c r="C183" s="196"/>
      <c r="D183" s="185" t="s">
        <v>141</v>
      </c>
      <c r="E183" s="197" t="s">
        <v>1</v>
      </c>
      <c r="F183" s="198" t="s">
        <v>143</v>
      </c>
      <c r="G183" s="196"/>
      <c r="H183" s="199">
        <v>5.5</v>
      </c>
      <c r="I183" s="200"/>
      <c r="J183" s="196"/>
      <c r="K183" s="196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141</v>
      </c>
      <c r="AU183" s="205" t="s">
        <v>77</v>
      </c>
      <c r="AV183" s="12" t="s">
        <v>136</v>
      </c>
      <c r="AW183" s="12" t="s">
        <v>31</v>
      </c>
      <c r="AX183" s="12" t="s">
        <v>8</v>
      </c>
      <c r="AY183" s="205" t="s">
        <v>129</v>
      </c>
    </row>
    <row r="184" spans="2:65" s="1" customFormat="1" ht="16.5" customHeight="1">
      <c r="B184" s="31"/>
      <c r="C184" s="171" t="s">
        <v>299</v>
      </c>
      <c r="D184" s="171" t="s">
        <v>132</v>
      </c>
      <c r="E184" s="172" t="s">
        <v>300</v>
      </c>
      <c r="F184" s="173" t="s">
        <v>301</v>
      </c>
      <c r="G184" s="174" t="s">
        <v>165</v>
      </c>
      <c r="H184" s="175">
        <v>83.65</v>
      </c>
      <c r="I184" s="176"/>
      <c r="J184" s="177">
        <f>ROUND(I184*H184,0)</f>
        <v>0</v>
      </c>
      <c r="K184" s="173" t="s">
        <v>140</v>
      </c>
      <c r="L184" s="35"/>
      <c r="M184" s="178" t="s">
        <v>1</v>
      </c>
      <c r="N184" s="179" t="s">
        <v>39</v>
      </c>
      <c r="O184" s="57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1">
        <f>S184*H184</f>
        <v>0</v>
      </c>
      <c r="AR184" s="14" t="s">
        <v>136</v>
      </c>
      <c r="AT184" s="14" t="s">
        <v>132</v>
      </c>
      <c r="AU184" s="14" t="s">
        <v>77</v>
      </c>
      <c r="AY184" s="14" t="s">
        <v>129</v>
      </c>
      <c r="BE184" s="182">
        <f>IF(N184="základní",J184,0)</f>
        <v>0</v>
      </c>
      <c r="BF184" s="182">
        <f>IF(N184="snížená",J184,0)</f>
        <v>0</v>
      </c>
      <c r="BG184" s="182">
        <f>IF(N184="zákl. přenesená",J184,0)</f>
        <v>0</v>
      </c>
      <c r="BH184" s="182">
        <f>IF(N184="sníž. přenesená",J184,0)</f>
        <v>0</v>
      </c>
      <c r="BI184" s="182">
        <f>IF(N184="nulová",J184,0)</f>
        <v>0</v>
      </c>
      <c r="BJ184" s="14" t="s">
        <v>8</v>
      </c>
      <c r="BK184" s="182">
        <f>ROUND(I184*H184,0)</f>
        <v>0</v>
      </c>
      <c r="BL184" s="14" t="s">
        <v>136</v>
      </c>
      <c r="BM184" s="14" t="s">
        <v>302</v>
      </c>
    </row>
    <row r="185" spans="2:65" s="11" customFormat="1" ht="11.25">
      <c r="B185" s="183"/>
      <c r="C185" s="184"/>
      <c r="D185" s="185" t="s">
        <v>141</v>
      </c>
      <c r="E185" s="186" t="s">
        <v>1</v>
      </c>
      <c r="F185" s="187" t="s">
        <v>303</v>
      </c>
      <c r="G185" s="184"/>
      <c r="H185" s="188">
        <v>83.65</v>
      </c>
      <c r="I185" s="189"/>
      <c r="J185" s="184"/>
      <c r="K185" s="184"/>
      <c r="L185" s="190"/>
      <c r="M185" s="191"/>
      <c r="N185" s="192"/>
      <c r="O185" s="192"/>
      <c r="P185" s="192"/>
      <c r="Q185" s="192"/>
      <c r="R185" s="192"/>
      <c r="S185" s="192"/>
      <c r="T185" s="193"/>
      <c r="AT185" s="194" t="s">
        <v>141</v>
      </c>
      <c r="AU185" s="194" t="s">
        <v>77</v>
      </c>
      <c r="AV185" s="11" t="s">
        <v>77</v>
      </c>
      <c r="AW185" s="11" t="s">
        <v>31</v>
      </c>
      <c r="AX185" s="11" t="s">
        <v>68</v>
      </c>
      <c r="AY185" s="194" t="s">
        <v>129</v>
      </c>
    </row>
    <row r="186" spans="2:65" s="12" customFormat="1" ht="11.25">
      <c r="B186" s="195"/>
      <c r="C186" s="196"/>
      <c r="D186" s="185" t="s">
        <v>141</v>
      </c>
      <c r="E186" s="197" t="s">
        <v>1</v>
      </c>
      <c r="F186" s="198" t="s">
        <v>143</v>
      </c>
      <c r="G186" s="196"/>
      <c r="H186" s="199">
        <v>83.65</v>
      </c>
      <c r="I186" s="200"/>
      <c r="J186" s="196"/>
      <c r="K186" s="196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141</v>
      </c>
      <c r="AU186" s="205" t="s">
        <v>77</v>
      </c>
      <c r="AV186" s="12" t="s">
        <v>136</v>
      </c>
      <c r="AW186" s="12" t="s">
        <v>31</v>
      </c>
      <c r="AX186" s="12" t="s">
        <v>8</v>
      </c>
      <c r="AY186" s="205" t="s">
        <v>129</v>
      </c>
    </row>
    <row r="187" spans="2:65" s="1" customFormat="1" ht="16.5" customHeight="1">
      <c r="B187" s="31"/>
      <c r="C187" s="171" t="s">
        <v>223</v>
      </c>
      <c r="D187" s="171" t="s">
        <v>132</v>
      </c>
      <c r="E187" s="172" t="s">
        <v>304</v>
      </c>
      <c r="F187" s="173" t="s">
        <v>305</v>
      </c>
      <c r="G187" s="174" t="s">
        <v>165</v>
      </c>
      <c r="H187" s="175">
        <v>6.2</v>
      </c>
      <c r="I187" s="176"/>
      <c r="J187" s="177">
        <f>ROUND(I187*H187,0)</f>
        <v>0</v>
      </c>
      <c r="K187" s="173" t="s">
        <v>140</v>
      </c>
      <c r="L187" s="35"/>
      <c r="M187" s="178" t="s">
        <v>1</v>
      </c>
      <c r="N187" s="179" t="s">
        <v>39</v>
      </c>
      <c r="O187" s="57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AR187" s="14" t="s">
        <v>136</v>
      </c>
      <c r="AT187" s="14" t="s">
        <v>132</v>
      </c>
      <c r="AU187" s="14" t="s">
        <v>77</v>
      </c>
      <c r="AY187" s="14" t="s">
        <v>129</v>
      </c>
      <c r="BE187" s="182">
        <f>IF(N187="základní",J187,0)</f>
        <v>0</v>
      </c>
      <c r="BF187" s="182">
        <f>IF(N187="snížená",J187,0)</f>
        <v>0</v>
      </c>
      <c r="BG187" s="182">
        <f>IF(N187="zákl. přenesená",J187,0)</f>
        <v>0</v>
      </c>
      <c r="BH187" s="182">
        <f>IF(N187="sníž. přenesená",J187,0)</f>
        <v>0</v>
      </c>
      <c r="BI187" s="182">
        <f>IF(N187="nulová",J187,0)</f>
        <v>0</v>
      </c>
      <c r="BJ187" s="14" t="s">
        <v>8</v>
      </c>
      <c r="BK187" s="182">
        <f>ROUND(I187*H187,0)</f>
        <v>0</v>
      </c>
      <c r="BL187" s="14" t="s">
        <v>136</v>
      </c>
      <c r="BM187" s="14" t="s">
        <v>306</v>
      </c>
    </row>
    <row r="188" spans="2:65" s="11" customFormat="1" ht="11.25">
      <c r="B188" s="183"/>
      <c r="C188" s="184"/>
      <c r="D188" s="185" t="s">
        <v>141</v>
      </c>
      <c r="E188" s="186" t="s">
        <v>1</v>
      </c>
      <c r="F188" s="187" t="s">
        <v>307</v>
      </c>
      <c r="G188" s="184"/>
      <c r="H188" s="188">
        <v>6.2</v>
      </c>
      <c r="I188" s="189"/>
      <c r="J188" s="184"/>
      <c r="K188" s="184"/>
      <c r="L188" s="190"/>
      <c r="M188" s="191"/>
      <c r="N188" s="192"/>
      <c r="O188" s="192"/>
      <c r="P188" s="192"/>
      <c r="Q188" s="192"/>
      <c r="R188" s="192"/>
      <c r="S188" s="192"/>
      <c r="T188" s="193"/>
      <c r="AT188" s="194" t="s">
        <v>141</v>
      </c>
      <c r="AU188" s="194" t="s">
        <v>77</v>
      </c>
      <c r="AV188" s="11" t="s">
        <v>77</v>
      </c>
      <c r="AW188" s="11" t="s">
        <v>31</v>
      </c>
      <c r="AX188" s="11" t="s">
        <v>68</v>
      </c>
      <c r="AY188" s="194" t="s">
        <v>129</v>
      </c>
    </row>
    <row r="189" spans="2:65" s="12" customFormat="1" ht="11.25">
      <c r="B189" s="195"/>
      <c r="C189" s="196"/>
      <c r="D189" s="185" t="s">
        <v>141</v>
      </c>
      <c r="E189" s="197" t="s">
        <v>1</v>
      </c>
      <c r="F189" s="198" t="s">
        <v>143</v>
      </c>
      <c r="G189" s="196"/>
      <c r="H189" s="199">
        <v>6.2</v>
      </c>
      <c r="I189" s="200"/>
      <c r="J189" s="196"/>
      <c r="K189" s="196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141</v>
      </c>
      <c r="AU189" s="205" t="s">
        <v>77</v>
      </c>
      <c r="AV189" s="12" t="s">
        <v>136</v>
      </c>
      <c r="AW189" s="12" t="s">
        <v>31</v>
      </c>
      <c r="AX189" s="12" t="s">
        <v>8</v>
      </c>
      <c r="AY189" s="205" t="s">
        <v>129</v>
      </c>
    </row>
    <row r="190" spans="2:65" s="1" customFormat="1" ht="16.5" customHeight="1">
      <c r="B190" s="31"/>
      <c r="C190" s="171" t="s">
        <v>308</v>
      </c>
      <c r="D190" s="171" t="s">
        <v>132</v>
      </c>
      <c r="E190" s="172" t="s">
        <v>309</v>
      </c>
      <c r="F190" s="173" t="s">
        <v>310</v>
      </c>
      <c r="G190" s="174" t="s">
        <v>165</v>
      </c>
      <c r="H190" s="175">
        <v>12.5</v>
      </c>
      <c r="I190" s="176"/>
      <c r="J190" s="177">
        <f>ROUND(I190*H190,0)</f>
        <v>0</v>
      </c>
      <c r="K190" s="173" t="s">
        <v>140</v>
      </c>
      <c r="L190" s="35"/>
      <c r="M190" s="178" t="s">
        <v>1</v>
      </c>
      <c r="N190" s="179" t="s">
        <v>39</v>
      </c>
      <c r="O190" s="57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AR190" s="14" t="s">
        <v>136</v>
      </c>
      <c r="AT190" s="14" t="s">
        <v>132</v>
      </c>
      <c r="AU190" s="14" t="s">
        <v>77</v>
      </c>
      <c r="AY190" s="14" t="s">
        <v>129</v>
      </c>
      <c r="BE190" s="182">
        <f>IF(N190="základní",J190,0)</f>
        <v>0</v>
      </c>
      <c r="BF190" s="182">
        <f>IF(N190="snížená",J190,0)</f>
        <v>0</v>
      </c>
      <c r="BG190" s="182">
        <f>IF(N190="zákl. přenesená",J190,0)</f>
        <v>0</v>
      </c>
      <c r="BH190" s="182">
        <f>IF(N190="sníž. přenesená",J190,0)</f>
        <v>0</v>
      </c>
      <c r="BI190" s="182">
        <f>IF(N190="nulová",J190,0)</f>
        <v>0</v>
      </c>
      <c r="BJ190" s="14" t="s">
        <v>8</v>
      </c>
      <c r="BK190" s="182">
        <f>ROUND(I190*H190,0)</f>
        <v>0</v>
      </c>
      <c r="BL190" s="14" t="s">
        <v>136</v>
      </c>
      <c r="BM190" s="14" t="s">
        <v>311</v>
      </c>
    </row>
    <row r="191" spans="2:65" s="11" customFormat="1" ht="11.25">
      <c r="B191" s="183"/>
      <c r="C191" s="184"/>
      <c r="D191" s="185" t="s">
        <v>141</v>
      </c>
      <c r="E191" s="186" t="s">
        <v>1</v>
      </c>
      <c r="F191" s="187" t="s">
        <v>312</v>
      </c>
      <c r="G191" s="184"/>
      <c r="H191" s="188">
        <v>12.5</v>
      </c>
      <c r="I191" s="189"/>
      <c r="J191" s="184"/>
      <c r="K191" s="184"/>
      <c r="L191" s="190"/>
      <c r="M191" s="191"/>
      <c r="N191" s="192"/>
      <c r="O191" s="192"/>
      <c r="P191" s="192"/>
      <c r="Q191" s="192"/>
      <c r="R191" s="192"/>
      <c r="S191" s="192"/>
      <c r="T191" s="193"/>
      <c r="AT191" s="194" t="s">
        <v>141</v>
      </c>
      <c r="AU191" s="194" t="s">
        <v>77</v>
      </c>
      <c r="AV191" s="11" t="s">
        <v>77</v>
      </c>
      <c r="AW191" s="11" t="s">
        <v>31</v>
      </c>
      <c r="AX191" s="11" t="s">
        <v>68</v>
      </c>
      <c r="AY191" s="194" t="s">
        <v>129</v>
      </c>
    </row>
    <row r="192" spans="2:65" s="12" customFormat="1" ht="11.25">
      <c r="B192" s="195"/>
      <c r="C192" s="196"/>
      <c r="D192" s="185" t="s">
        <v>141</v>
      </c>
      <c r="E192" s="197" t="s">
        <v>1</v>
      </c>
      <c r="F192" s="198" t="s">
        <v>143</v>
      </c>
      <c r="G192" s="196"/>
      <c r="H192" s="199">
        <v>12.5</v>
      </c>
      <c r="I192" s="200"/>
      <c r="J192" s="196"/>
      <c r="K192" s="196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141</v>
      </c>
      <c r="AU192" s="205" t="s">
        <v>77</v>
      </c>
      <c r="AV192" s="12" t="s">
        <v>136</v>
      </c>
      <c r="AW192" s="12" t="s">
        <v>31</v>
      </c>
      <c r="AX192" s="12" t="s">
        <v>8</v>
      </c>
      <c r="AY192" s="205" t="s">
        <v>129</v>
      </c>
    </row>
    <row r="193" spans="2:65" s="1" customFormat="1" ht="16.5" customHeight="1">
      <c r="B193" s="31"/>
      <c r="C193" s="171" t="s">
        <v>227</v>
      </c>
      <c r="D193" s="171" t="s">
        <v>132</v>
      </c>
      <c r="E193" s="172" t="s">
        <v>313</v>
      </c>
      <c r="F193" s="173" t="s">
        <v>314</v>
      </c>
      <c r="G193" s="174" t="s">
        <v>165</v>
      </c>
      <c r="H193" s="175">
        <v>82</v>
      </c>
      <c r="I193" s="176"/>
      <c r="J193" s="177">
        <f>ROUND(I193*H193,0)</f>
        <v>0</v>
      </c>
      <c r="K193" s="173" t="s">
        <v>140</v>
      </c>
      <c r="L193" s="35"/>
      <c r="M193" s="178" t="s">
        <v>1</v>
      </c>
      <c r="N193" s="179" t="s">
        <v>39</v>
      </c>
      <c r="O193" s="57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AR193" s="14" t="s">
        <v>136</v>
      </c>
      <c r="AT193" s="14" t="s">
        <v>132</v>
      </c>
      <c r="AU193" s="14" t="s">
        <v>77</v>
      </c>
      <c r="AY193" s="14" t="s">
        <v>129</v>
      </c>
      <c r="BE193" s="182">
        <f>IF(N193="základní",J193,0)</f>
        <v>0</v>
      </c>
      <c r="BF193" s="182">
        <f>IF(N193="snížená",J193,0)</f>
        <v>0</v>
      </c>
      <c r="BG193" s="182">
        <f>IF(N193="zákl. přenesená",J193,0)</f>
        <v>0</v>
      </c>
      <c r="BH193" s="182">
        <f>IF(N193="sníž. přenesená",J193,0)</f>
        <v>0</v>
      </c>
      <c r="BI193" s="182">
        <f>IF(N193="nulová",J193,0)</f>
        <v>0</v>
      </c>
      <c r="BJ193" s="14" t="s">
        <v>8</v>
      </c>
      <c r="BK193" s="182">
        <f>ROUND(I193*H193,0)</f>
        <v>0</v>
      </c>
      <c r="BL193" s="14" t="s">
        <v>136</v>
      </c>
      <c r="BM193" s="14" t="s">
        <v>315</v>
      </c>
    </row>
    <row r="194" spans="2:65" s="11" customFormat="1" ht="11.25">
      <c r="B194" s="183"/>
      <c r="C194" s="184"/>
      <c r="D194" s="185" t="s">
        <v>141</v>
      </c>
      <c r="E194" s="186" t="s">
        <v>1</v>
      </c>
      <c r="F194" s="187" t="s">
        <v>316</v>
      </c>
      <c r="G194" s="184"/>
      <c r="H194" s="188">
        <v>82</v>
      </c>
      <c r="I194" s="189"/>
      <c r="J194" s="184"/>
      <c r="K194" s="184"/>
      <c r="L194" s="190"/>
      <c r="M194" s="191"/>
      <c r="N194" s="192"/>
      <c r="O194" s="192"/>
      <c r="P194" s="192"/>
      <c r="Q194" s="192"/>
      <c r="R194" s="192"/>
      <c r="S194" s="192"/>
      <c r="T194" s="193"/>
      <c r="AT194" s="194" t="s">
        <v>141</v>
      </c>
      <c r="AU194" s="194" t="s">
        <v>77</v>
      </c>
      <c r="AV194" s="11" t="s">
        <v>77</v>
      </c>
      <c r="AW194" s="11" t="s">
        <v>31</v>
      </c>
      <c r="AX194" s="11" t="s">
        <v>68</v>
      </c>
      <c r="AY194" s="194" t="s">
        <v>129</v>
      </c>
    </row>
    <row r="195" spans="2:65" s="12" customFormat="1" ht="11.25">
      <c r="B195" s="195"/>
      <c r="C195" s="196"/>
      <c r="D195" s="185" t="s">
        <v>141</v>
      </c>
      <c r="E195" s="197" t="s">
        <v>1</v>
      </c>
      <c r="F195" s="198" t="s">
        <v>143</v>
      </c>
      <c r="G195" s="196"/>
      <c r="H195" s="199">
        <v>82</v>
      </c>
      <c r="I195" s="200"/>
      <c r="J195" s="196"/>
      <c r="K195" s="196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141</v>
      </c>
      <c r="AU195" s="205" t="s">
        <v>77</v>
      </c>
      <c r="AV195" s="12" t="s">
        <v>136</v>
      </c>
      <c r="AW195" s="12" t="s">
        <v>31</v>
      </c>
      <c r="AX195" s="12" t="s">
        <v>8</v>
      </c>
      <c r="AY195" s="205" t="s">
        <v>129</v>
      </c>
    </row>
    <row r="196" spans="2:65" s="1" customFormat="1" ht="16.5" customHeight="1">
      <c r="B196" s="31"/>
      <c r="C196" s="171" t="s">
        <v>317</v>
      </c>
      <c r="D196" s="171" t="s">
        <v>132</v>
      </c>
      <c r="E196" s="172" t="s">
        <v>318</v>
      </c>
      <c r="F196" s="173" t="s">
        <v>319</v>
      </c>
      <c r="G196" s="174" t="s">
        <v>165</v>
      </c>
      <c r="H196" s="175">
        <v>37</v>
      </c>
      <c r="I196" s="176"/>
      <c r="J196" s="177">
        <f>ROUND(I196*H196,0)</f>
        <v>0</v>
      </c>
      <c r="K196" s="173" t="s">
        <v>140</v>
      </c>
      <c r="L196" s="35"/>
      <c r="M196" s="178" t="s">
        <v>1</v>
      </c>
      <c r="N196" s="179" t="s">
        <v>39</v>
      </c>
      <c r="O196" s="57"/>
      <c r="P196" s="180">
        <f>O196*H196</f>
        <v>0</v>
      </c>
      <c r="Q196" s="180">
        <v>0</v>
      </c>
      <c r="R196" s="180">
        <f>Q196*H196</f>
        <v>0</v>
      </c>
      <c r="S196" s="180">
        <v>0</v>
      </c>
      <c r="T196" s="181">
        <f>S196*H196</f>
        <v>0</v>
      </c>
      <c r="AR196" s="14" t="s">
        <v>136</v>
      </c>
      <c r="AT196" s="14" t="s">
        <v>132</v>
      </c>
      <c r="AU196" s="14" t="s">
        <v>77</v>
      </c>
      <c r="AY196" s="14" t="s">
        <v>129</v>
      </c>
      <c r="BE196" s="182">
        <f>IF(N196="základní",J196,0)</f>
        <v>0</v>
      </c>
      <c r="BF196" s="182">
        <f>IF(N196="snížená",J196,0)</f>
        <v>0</v>
      </c>
      <c r="BG196" s="182">
        <f>IF(N196="zákl. přenesená",J196,0)</f>
        <v>0</v>
      </c>
      <c r="BH196" s="182">
        <f>IF(N196="sníž. přenesená",J196,0)</f>
        <v>0</v>
      </c>
      <c r="BI196" s="182">
        <f>IF(N196="nulová",J196,0)</f>
        <v>0</v>
      </c>
      <c r="BJ196" s="14" t="s">
        <v>8</v>
      </c>
      <c r="BK196" s="182">
        <f>ROUND(I196*H196,0)</f>
        <v>0</v>
      </c>
      <c r="BL196" s="14" t="s">
        <v>136</v>
      </c>
      <c r="BM196" s="14" t="s">
        <v>320</v>
      </c>
    </row>
    <row r="197" spans="2:65" s="11" customFormat="1" ht="11.25">
      <c r="B197" s="183"/>
      <c r="C197" s="184"/>
      <c r="D197" s="185" t="s">
        <v>141</v>
      </c>
      <c r="E197" s="186" t="s">
        <v>1</v>
      </c>
      <c r="F197" s="187" t="s">
        <v>321</v>
      </c>
      <c r="G197" s="184"/>
      <c r="H197" s="188">
        <v>37</v>
      </c>
      <c r="I197" s="189"/>
      <c r="J197" s="184"/>
      <c r="K197" s="184"/>
      <c r="L197" s="190"/>
      <c r="M197" s="191"/>
      <c r="N197" s="192"/>
      <c r="O197" s="192"/>
      <c r="P197" s="192"/>
      <c r="Q197" s="192"/>
      <c r="R197" s="192"/>
      <c r="S197" s="192"/>
      <c r="T197" s="193"/>
      <c r="AT197" s="194" t="s">
        <v>141</v>
      </c>
      <c r="AU197" s="194" t="s">
        <v>77</v>
      </c>
      <c r="AV197" s="11" t="s">
        <v>77</v>
      </c>
      <c r="AW197" s="11" t="s">
        <v>31</v>
      </c>
      <c r="AX197" s="11" t="s">
        <v>68</v>
      </c>
      <c r="AY197" s="194" t="s">
        <v>129</v>
      </c>
    </row>
    <row r="198" spans="2:65" s="12" customFormat="1" ht="11.25">
      <c r="B198" s="195"/>
      <c r="C198" s="196"/>
      <c r="D198" s="185" t="s">
        <v>141</v>
      </c>
      <c r="E198" s="197" t="s">
        <v>1</v>
      </c>
      <c r="F198" s="198" t="s">
        <v>143</v>
      </c>
      <c r="G198" s="196"/>
      <c r="H198" s="199">
        <v>37</v>
      </c>
      <c r="I198" s="200"/>
      <c r="J198" s="196"/>
      <c r="K198" s="196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141</v>
      </c>
      <c r="AU198" s="205" t="s">
        <v>77</v>
      </c>
      <c r="AV198" s="12" t="s">
        <v>136</v>
      </c>
      <c r="AW198" s="12" t="s">
        <v>31</v>
      </c>
      <c r="AX198" s="12" t="s">
        <v>8</v>
      </c>
      <c r="AY198" s="205" t="s">
        <v>129</v>
      </c>
    </row>
    <row r="199" spans="2:65" s="1" customFormat="1" ht="16.5" customHeight="1">
      <c r="B199" s="31"/>
      <c r="C199" s="171" t="s">
        <v>232</v>
      </c>
      <c r="D199" s="171" t="s">
        <v>132</v>
      </c>
      <c r="E199" s="172" t="s">
        <v>322</v>
      </c>
      <c r="F199" s="173" t="s">
        <v>323</v>
      </c>
      <c r="G199" s="174" t="s">
        <v>226</v>
      </c>
      <c r="H199" s="216"/>
      <c r="I199" s="176"/>
      <c r="J199" s="177">
        <f>ROUND(I199*H199,0)</f>
        <v>0</v>
      </c>
      <c r="K199" s="173" t="s">
        <v>140</v>
      </c>
      <c r="L199" s="35"/>
      <c r="M199" s="178" t="s">
        <v>1</v>
      </c>
      <c r="N199" s="179" t="s">
        <v>39</v>
      </c>
      <c r="O199" s="57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AR199" s="14" t="s">
        <v>136</v>
      </c>
      <c r="AT199" s="14" t="s">
        <v>132</v>
      </c>
      <c r="AU199" s="14" t="s">
        <v>77</v>
      </c>
      <c r="AY199" s="14" t="s">
        <v>129</v>
      </c>
      <c r="BE199" s="182">
        <f>IF(N199="základní",J199,0)</f>
        <v>0</v>
      </c>
      <c r="BF199" s="182">
        <f>IF(N199="snížená",J199,0)</f>
        <v>0</v>
      </c>
      <c r="BG199" s="182">
        <f>IF(N199="zákl. přenesená",J199,0)</f>
        <v>0</v>
      </c>
      <c r="BH199" s="182">
        <f>IF(N199="sníž. přenesená",J199,0)</f>
        <v>0</v>
      </c>
      <c r="BI199" s="182">
        <f>IF(N199="nulová",J199,0)</f>
        <v>0</v>
      </c>
      <c r="BJ199" s="14" t="s">
        <v>8</v>
      </c>
      <c r="BK199" s="182">
        <f>ROUND(I199*H199,0)</f>
        <v>0</v>
      </c>
      <c r="BL199" s="14" t="s">
        <v>136</v>
      </c>
      <c r="BM199" s="14" t="s">
        <v>324</v>
      </c>
    </row>
    <row r="200" spans="2:65" s="10" customFormat="1" ht="22.9" customHeight="1">
      <c r="B200" s="155"/>
      <c r="C200" s="156"/>
      <c r="D200" s="157" t="s">
        <v>67</v>
      </c>
      <c r="E200" s="169" t="s">
        <v>325</v>
      </c>
      <c r="F200" s="169" t="s">
        <v>326</v>
      </c>
      <c r="G200" s="156"/>
      <c r="H200" s="156"/>
      <c r="I200" s="159"/>
      <c r="J200" s="170">
        <f>BK200</f>
        <v>0</v>
      </c>
      <c r="K200" s="156"/>
      <c r="L200" s="161"/>
      <c r="M200" s="162"/>
      <c r="N200" s="163"/>
      <c r="O200" s="163"/>
      <c r="P200" s="164">
        <f>SUM(P201:P213)</f>
        <v>0</v>
      </c>
      <c r="Q200" s="163"/>
      <c r="R200" s="164">
        <f>SUM(R201:R213)</f>
        <v>0</v>
      </c>
      <c r="S200" s="163"/>
      <c r="T200" s="165">
        <f>SUM(T201:T213)</f>
        <v>0</v>
      </c>
      <c r="AR200" s="166" t="s">
        <v>8</v>
      </c>
      <c r="AT200" s="167" t="s">
        <v>67</v>
      </c>
      <c r="AU200" s="167" t="s">
        <v>8</v>
      </c>
      <c r="AY200" s="166" t="s">
        <v>129</v>
      </c>
      <c r="BK200" s="168">
        <f>SUM(BK201:BK213)</f>
        <v>0</v>
      </c>
    </row>
    <row r="201" spans="2:65" s="1" customFormat="1" ht="16.5" customHeight="1">
      <c r="B201" s="31"/>
      <c r="C201" s="171" t="s">
        <v>327</v>
      </c>
      <c r="D201" s="171" t="s">
        <v>132</v>
      </c>
      <c r="E201" s="172" t="s">
        <v>328</v>
      </c>
      <c r="F201" s="173" t="s">
        <v>329</v>
      </c>
      <c r="G201" s="174" t="s">
        <v>139</v>
      </c>
      <c r="H201" s="175">
        <v>395</v>
      </c>
      <c r="I201" s="176"/>
      <c r="J201" s="177">
        <f>ROUND(I201*H201,0)</f>
        <v>0</v>
      </c>
      <c r="K201" s="173" t="s">
        <v>1</v>
      </c>
      <c r="L201" s="35"/>
      <c r="M201" s="178" t="s">
        <v>1</v>
      </c>
      <c r="N201" s="179" t="s">
        <v>39</v>
      </c>
      <c r="O201" s="57"/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AR201" s="14" t="s">
        <v>136</v>
      </c>
      <c r="AT201" s="14" t="s">
        <v>132</v>
      </c>
      <c r="AU201" s="14" t="s">
        <v>77</v>
      </c>
      <c r="AY201" s="14" t="s">
        <v>129</v>
      </c>
      <c r="BE201" s="182">
        <f>IF(N201="základní",J201,0)</f>
        <v>0</v>
      </c>
      <c r="BF201" s="182">
        <f>IF(N201="snížená",J201,0)</f>
        <v>0</v>
      </c>
      <c r="BG201" s="182">
        <f>IF(N201="zákl. přenesená",J201,0)</f>
        <v>0</v>
      </c>
      <c r="BH201" s="182">
        <f>IF(N201="sníž. přenesená",J201,0)</f>
        <v>0</v>
      </c>
      <c r="BI201" s="182">
        <f>IF(N201="nulová",J201,0)</f>
        <v>0</v>
      </c>
      <c r="BJ201" s="14" t="s">
        <v>8</v>
      </c>
      <c r="BK201" s="182">
        <f>ROUND(I201*H201,0)</f>
        <v>0</v>
      </c>
      <c r="BL201" s="14" t="s">
        <v>136</v>
      </c>
      <c r="BM201" s="14" t="s">
        <v>330</v>
      </c>
    </row>
    <row r="202" spans="2:65" s="11" customFormat="1" ht="11.25">
      <c r="B202" s="183"/>
      <c r="C202" s="184"/>
      <c r="D202" s="185" t="s">
        <v>141</v>
      </c>
      <c r="E202" s="186" t="s">
        <v>1</v>
      </c>
      <c r="F202" s="187" t="s">
        <v>331</v>
      </c>
      <c r="G202" s="184"/>
      <c r="H202" s="188">
        <v>395</v>
      </c>
      <c r="I202" s="189"/>
      <c r="J202" s="184"/>
      <c r="K202" s="184"/>
      <c r="L202" s="190"/>
      <c r="M202" s="191"/>
      <c r="N202" s="192"/>
      <c r="O202" s="192"/>
      <c r="P202" s="192"/>
      <c r="Q202" s="192"/>
      <c r="R202" s="192"/>
      <c r="S202" s="192"/>
      <c r="T202" s="193"/>
      <c r="AT202" s="194" t="s">
        <v>141</v>
      </c>
      <c r="AU202" s="194" t="s">
        <v>77</v>
      </c>
      <c r="AV202" s="11" t="s">
        <v>77</v>
      </c>
      <c r="AW202" s="11" t="s">
        <v>31</v>
      </c>
      <c r="AX202" s="11" t="s">
        <v>68</v>
      </c>
      <c r="AY202" s="194" t="s">
        <v>129</v>
      </c>
    </row>
    <row r="203" spans="2:65" s="12" customFormat="1" ht="11.25">
      <c r="B203" s="195"/>
      <c r="C203" s="196"/>
      <c r="D203" s="185" t="s">
        <v>141</v>
      </c>
      <c r="E203" s="197" t="s">
        <v>1</v>
      </c>
      <c r="F203" s="198" t="s">
        <v>143</v>
      </c>
      <c r="G203" s="196"/>
      <c r="H203" s="199">
        <v>395</v>
      </c>
      <c r="I203" s="200"/>
      <c r="J203" s="196"/>
      <c r="K203" s="196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141</v>
      </c>
      <c r="AU203" s="205" t="s">
        <v>77</v>
      </c>
      <c r="AV203" s="12" t="s">
        <v>136</v>
      </c>
      <c r="AW203" s="12" t="s">
        <v>31</v>
      </c>
      <c r="AX203" s="12" t="s">
        <v>8</v>
      </c>
      <c r="AY203" s="205" t="s">
        <v>129</v>
      </c>
    </row>
    <row r="204" spans="2:65" s="1" customFormat="1" ht="16.5" customHeight="1">
      <c r="B204" s="31"/>
      <c r="C204" s="171" t="s">
        <v>237</v>
      </c>
      <c r="D204" s="171" t="s">
        <v>132</v>
      </c>
      <c r="E204" s="172" t="s">
        <v>332</v>
      </c>
      <c r="F204" s="173" t="s">
        <v>333</v>
      </c>
      <c r="G204" s="174" t="s">
        <v>135</v>
      </c>
      <c r="H204" s="175">
        <v>11</v>
      </c>
      <c r="I204" s="176"/>
      <c r="J204" s="177">
        <f>ROUND(I204*H204,0)</f>
        <v>0</v>
      </c>
      <c r="K204" s="173" t="s">
        <v>1</v>
      </c>
      <c r="L204" s="35"/>
      <c r="M204" s="178" t="s">
        <v>1</v>
      </c>
      <c r="N204" s="179" t="s">
        <v>39</v>
      </c>
      <c r="O204" s="57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AR204" s="14" t="s">
        <v>136</v>
      </c>
      <c r="AT204" s="14" t="s">
        <v>132</v>
      </c>
      <c r="AU204" s="14" t="s">
        <v>77</v>
      </c>
      <c r="AY204" s="14" t="s">
        <v>129</v>
      </c>
      <c r="BE204" s="182">
        <f>IF(N204="základní",J204,0)</f>
        <v>0</v>
      </c>
      <c r="BF204" s="182">
        <f>IF(N204="snížená",J204,0)</f>
        <v>0</v>
      </c>
      <c r="BG204" s="182">
        <f>IF(N204="zákl. přenesená",J204,0)</f>
        <v>0</v>
      </c>
      <c r="BH204" s="182">
        <f>IF(N204="sníž. přenesená",J204,0)</f>
        <v>0</v>
      </c>
      <c r="BI204" s="182">
        <f>IF(N204="nulová",J204,0)</f>
        <v>0</v>
      </c>
      <c r="BJ204" s="14" t="s">
        <v>8</v>
      </c>
      <c r="BK204" s="182">
        <f>ROUND(I204*H204,0)</f>
        <v>0</v>
      </c>
      <c r="BL204" s="14" t="s">
        <v>136</v>
      </c>
      <c r="BM204" s="14" t="s">
        <v>334</v>
      </c>
    </row>
    <row r="205" spans="2:65" s="11" customFormat="1" ht="11.25">
      <c r="B205" s="183"/>
      <c r="C205" s="184"/>
      <c r="D205" s="185" t="s">
        <v>141</v>
      </c>
      <c r="E205" s="186" t="s">
        <v>1</v>
      </c>
      <c r="F205" s="187" t="s">
        <v>335</v>
      </c>
      <c r="G205" s="184"/>
      <c r="H205" s="188">
        <v>11</v>
      </c>
      <c r="I205" s="189"/>
      <c r="J205" s="184"/>
      <c r="K205" s="184"/>
      <c r="L205" s="190"/>
      <c r="M205" s="191"/>
      <c r="N205" s="192"/>
      <c r="O205" s="192"/>
      <c r="P205" s="192"/>
      <c r="Q205" s="192"/>
      <c r="R205" s="192"/>
      <c r="S205" s="192"/>
      <c r="T205" s="193"/>
      <c r="AT205" s="194" t="s">
        <v>141</v>
      </c>
      <c r="AU205" s="194" t="s">
        <v>77</v>
      </c>
      <c r="AV205" s="11" t="s">
        <v>77</v>
      </c>
      <c r="AW205" s="11" t="s">
        <v>31</v>
      </c>
      <c r="AX205" s="11" t="s">
        <v>68</v>
      </c>
      <c r="AY205" s="194" t="s">
        <v>129</v>
      </c>
    </row>
    <row r="206" spans="2:65" s="12" customFormat="1" ht="11.25">
      <c r="B206" s="195"/>
      <c r="C206" s="196"/>
      <c r="D206" s="185" t="s">
        <v>141</v>
      </c>
      <c r="E206" s="197" t="s">
        <v>1</v>
      </c>
      <c r="F206" s="198" t="s">
        <v>143</v>
      </c>
      <c r="G206" s="196"/>
      <c r="H206" s="199">
        <v>11</v>
      </c>
      <c r="I206" s="200"/>
      <c r="J206" s="196"/>
      <c r="K206" s="196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141</v>
      </c>
      <c r="AU206" s="205" t="s">
        <v>77</v>
      </c>
      <c r="AV206" s="12" t="s">
        <v>136</v>
      </c>
      <c r="AW206" s="12" t="s">
        <v>31</v>
      </c>
      <c r="AX206" s="12" t="s">
        <v>8</v>
      </c>
      <c r="AY206" s="205" t="s">
        <v>129</v>
      </c>
    </row>
    <row r="207" spans="2:65" s="1" customFormat="1" ht="16.5" customHeight="1">
      <c r="B207" s="31"/>
      <c r="C207" s="171" t="s">
        <v>336</v>
      </c>
      <c r="D207" s="171" t="s">
        <v>132</v>
      </c>
      <c r="E207" s="172" t="s">
        <v>337</v>
      </c>
      <c r="F207" s="173" t="s">
        <v>338</v>
      </c>
      <c r="G207" s="174" t="s">
        <v>139</v>
      </c>
      <c r="H207" s="175">
        <v>395</v>
      </c>
      <c r="I207" s="176"/>
      <c r="J207" s="177">
        <f>ROUND(I207*H207,0)</f>
        <v>0</v>
      </c>
      <c r="K207" s="173" t="s">
        <v>140</v>
      </c>
      <c r="L207" s="35"/>
      <c r="M207" s="178" t="s">
        <v>1</v>
      </c>
      <c r="N207" s="179" t="s">
        <v>39</v>
      </c>
      <c r="O207" s="57"/>
      <c r="P207" s="180">
        <f>O207*H207</f>
        <v>0</v>
      </c>
      <c r="Q207" s="180">
        <v>0</v>
      </c>
      <c r="R207" s="180">
        <f>Q207*H207</f>
        <v>0</v>
      </c>
      <c r="S207" s="180">
        <v>0</v>
      </c>
      <c r="T207" s="181">
        <f>S207*H207</f>
        <v>0</v>
      </c>
      <c r="AR207" s="14" t="s">
        <v>136</v>
      </c>
      <c r="AT207" s="14" t="s">
        <v>132</v>
      </c>
      <c r="AU207" s="14" t="s">
        <v>77</v>
      </c>
      <c r="AY207" s="14" t="s">
        <v>129</v>
      </c>
      <c r="BE207" s="182">
        <f>IF(N207="základní",J207,0)</f>
        <v>0</v>
      </c>
      <c r="BF207" s="182">
        <f>IF(N207="snížená",J207,0)</f>
        <v>0</v>
      </c>
      <c r="BG207" s="182">
        <f>IF(N207="zákl. přenesená",J207,0)</f>
        <v>0</v>
      </c>
      <c r="BH207" s="182">
        <f>IF(N207="sníž. přenesená",J207,0)</f>
        <v>0</v>
      </c>
      <c r="BI207" s="182">
        <f>IF(N207="nulová",J207,0)</f>
        <v>0</v>
      </c>
      <c r="BJ207" s="14" t="s">
        <v>8</v>
      </c>
      <c r="BK207" s="182">
        <f>ROUND(I207*H207,0)</f>
        <v>0</v>
      </c>
      <c r="BL207" s="14" t="s">
        <v>136</v>
      </c>
      <c r="BM207" s="14" t="s">
        <v>339</v>
      </c>
    </row>
    <row r="208" spans="2:65" s="1" customFormat="1" ht="16.5" customHeight="1">
      <c r="B208" s="31"/>
      <c r="C208" s="171" t="s">
        <v>242</v>
      </c>
      <c r="D208" s="171" t="s">
        <v>132</v>
      </c>
      <c r="E208" s="172" t="s">
        <v>340</v>
      </c>
      <c r="F208" s="173" t="s">
        <v>341</v>
      </c>
      <c r="G208" s="174" t="s">
        <v>165</v>
      </c>
      <c r="H208" s="175">
        <v>18</v>
      </c>
      <c r="I208" s="176"/>
      <c r="J208" s="177">
        <f>ROUND(I208*H208,0)</f>
        <v>0</v>
      </c>
      <c r="K208" s="173" t="s">
        <v>140</v>
      </c>
      <c r="L208" s="35"/>
      <c r="M208" s="178" t="s">
        <v>1</v>
      </c>
      <c r="N208" s="179" t="s">
        <v>39</v>
      </c>
      <c r="O208" s="57"/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AR208" s="14" t="s">
        <v>136</v>
      </c>
      <c r="AT208" s="14" t="s">
        <v>132</v>
      </c>
      <c r="AU208" s="14" t="s">
        <v>77</v>
      </c>
      <c r="AY208" s="14" t="s">
        <v>129</v>
      </c>
      <c r="BE208" s="182">
        <f>IF(N208="základní",J208,0)</f>
        <v>0</v>
      </c>
      <c r="BF208" s="182">
        <f>IF(N208="snížená",J208,0)</f>
        <v>0</v>
      </c>
      <c r="BG208" s="182">
        <f>IF(N208="zákl. přenesená",J208,0)</f>
        <v>0</v>
      </c>
      <c r="BH208" s="182">
        <f>IF(N208="sníž. přenesená",J208,0)</f>
        <v>0</v>
      </c>
      <c r="BI208" s="182">
        <f>IF(N208="nulová",J208,0)</f>
        <v>0</v>
      </c>
      <c r="BJ208" s="14" t="s">
        <v>8</v>
      </c>
      <c r="BK208" s="182">
        <f>ROUND(I208*H208,0)</f>
        <v>0</v>
      </c>
      <c r="BL208" s="14" t="s">
        <v>136</v>
      </c>
      <c r="BM208" s="14" t="s">
        <v>342</v>
      </c>
    </row>
    <row r="209" spans="2:65" s="11" customFormat="1" ht="11.25">
      <c r="B209" s="183"/>
      <c r="C209" s="184"/>
      <c r="D209" s="185" t="s">
        <v>141</v>
      </c>
      <c r="E209" s="186" t="s">
        <v>1</v>
      </c>
      <c r="F209" s="187" t="s">
        <v>343</v>
      </c>
      <c r="G209" s="184"/>
      <c r="H209" s="188">
        <v>18</v>
      </c>
      <c r="I209" s="189"/>
      <c r="J209" s="184"/>
      <c r="K209" s="184"/>
      <c r="L209" s="190"/>
      <c r="M209" s="191"/>
      <c r="N209" s="192"/>
      <c r="O209" s="192"/>
      <c r="P209" s="192"/>
      <c r="Q209" s="192"/>
      <c r="R209" s="192"/>
      <c r="S209" s="192"/>
      <c r="T209" s="193"/>
      <c r="AT209" s="194" t="s">
        <v>141</v>
      </c>
      <c r="AU209" s="194" t="s">
        <v>77</v>
      </c>
      <c r="AV209" s="11" t="s">
        <v>77</v>
      </c>
      <c r="AW209" s="11" t="s">
        <v>31</v>
      </c>
      <c r="AX209" s="11" t="s">
        <v>68</v>
      </c>
      <c r="AY209" s="194" t="s">
        <v>129</v>
      </c>
    </row>
    <row r="210" spans="2:65" s="12" customFormat="1" ht="11.25">
      <c r="B210" s="195"/>
      <c r="C210" s="196"/>
      <c r="D210" s="185" t="s">
        <v>141</v>
      </c>
      <c r="E210" s="197" t="s">
        <v>1</v>
      </c>
      <c r="F210" s="198" t="s">
        <v>143</v>
      </c>
      <c r="G210" s="196"/>
      <c r="H210" s="199">
        <v>18</v>
      </c>
      <c r="I210" s="200"/>
      <c r="J210" s="196"/>
      <c r="K210" s="196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141</v>
      </c>
      <c r="AU210" s="205" t="s">
        <v>77</v>
      </c>
      <c r="AV210" s="12" t="s">
        <v>136</v>
      </c>
      <c r="AW210" s="12" t="s">
        <v>31</v>
      </c>
      <c r="AX210" s="12" t="s">
        <v>8</v>
      </c>
      <c r="AY210" s="205" t="s">
        <v>129</v>
      </c>
    </row>
    <row r="211" spans="2:65" s="1" customFormat="1" ht="16.5" customHeight="1">
      <c r="B211" s="31"/>
      <c r="C211" s="171" t="s">
        <v>344</v>
      </c>
      <c r="D211" s="171" t="s">
        <v>132</v>
      </c>
      <c r="E211" s="172" t="s">
        <v>345</v>
      </c>
      <c r="F211" s="173" t="s">
        <v>346</v>
      </c>
      <c r="G211" s="174" t="s">
        <v>139</v>
      </c>
      <c r="H211" s="175">
        <v>395</v>
      </c>
      <c r="I211" s="176"/>
      <c r="J211" s="177">
        <f>ROUND(I211*H211,0)</f>
        <v>0</v>
      </c>
      <c r="K211" s="173" t="s">
        <v>140</v>
      </c>
      <c r="L211" s="35"/>
      <c r="M211" s="178" t="s">
        <v>1</v>
      </c>
      <c r="N211" s="179" t="s">
        <v>39</v>
      </c>
      <c r="O211" s="57"/>
      <c r="P211" s="180">
        <f>O211*H211</f>
        <v>0</v>
      </c>
      <c r="Q211" s="180">
        <v>0</v>
      </c>
      <c r="R211" s="180">
        <f>Q211*H211</f>
        <v>0</v>
      </c>
      <c r="S211" s="180">
        <v>0</v>
      </c>
      <c r="T211" s="181">
        <f>S211*H211</f>
        <v>0</v>
      </c>
      <c r="AR211" s="14" t="s">
        <v>136</v>
      </c>
      <c r="AT211" s="14" t="s">
        <v>132</v>
      </c>
      <c r="AU211" s="14" t="s">
        <v>77</v>
      </c>
      <c r="AY211" s="14" t="s">
        <v>129</v>
      </c>
      <c r="BE211" s="182">
        <f>IF(N211="základní",J211,0)</f>
        <v>0</v>
      </c>
      <c r="BF211" s="182">
        <f>IF(N211="snížená",J211,0)</f>
        <v>0</v>
      </c>
      <c r="BG211" s="182">
        <f>IF(N211="zákl. přenesená",J211,0)</f>
        <v>0</v>
      </c>
      <c r="BH211" s="182">
        <f>IF(N211="sníž. přenesená",J211,0)</f>
        <v>0</v>
      </c>
      <c r="BI211" s="182">
        <f>IF(N211="nulová",J211,0)</f>
        <v>0</v>
      </c>
      <c r="BJ211" s="14" t="s">
        <v>8</v>
      </c>
      <c r="BK211" s="182">
        <f>ROUND(I211*H211,0)</f>
        <v>0</v>
      </c>
      <c r="BL211" s="14" t="s">
        <v>136</v>
      </c>
      <c r="BM211" s="14" t="s">
        <v>347</v>
      </c>
    </row>
    <row r="212" spans="2:65" s="1" customFormat="1" ht="16.5" customHeight="1">
      <c r="B212" s="31"/>
      <c r="C212" s="171" t="s">
        <v>246</v>
      </c>
      <c r="D212" s="171" t="s">
        <v>132</v>
      </c>
      <c r="E212" s="172" t="s">
        <v>348</v>
      </c>
      <c r="F212" s="173" t="s">
        <v>349</v>
      </c>
      <c r="G212" s="174" t="s">
        <v>165</v>
      </c>
      <c r="H212" s="175">
        <v>18</v>
      </c>
      <c r="I212" s="176"/>
      <c r="J212" s="177">
        <f>ROUND(I212*H212,0)</f>
        <v>0</v>
      </c>
      <c r="K212" s="173" t="s">
        <v>140</v>
      </c>
      <c r="L212" s="35"/>
      <c r="M212" s="178" t="s">
        <v>1</v>
      </c>
      <c r="N212" s="179" t="s">
        <v>39</v>
      </c>
      <c r="O212" s="57"/>
      <c r="P212" s="180">
        <f>O212*H212</f>
        <v>0</v>
      </c>
      <c r="Q212" s="180">
        <v>0</v>
      </c>
      <c r="R212" s="180">
        <f>Q212*H212</f>
        <v>0</v>
      </c>
      <c r="S212" s="180">
        <v>0</v>
      </c>
      <c r="T212" s="181">
        <f>S212*H212</f>
        <v>0</v>
      </c>
      <c r="AR212" s="14" t="s">
        <v>136</v>
      </c>
      <c r="AT212" s="14" t="s">
        <v>132</v>
      </c>
      <c r="AU212" s="14" t="s">
        <v>77</v>
      </c>
      <c r="AY212" s="14" t="s">
        <v>129</v>
      </c>
      <c r="BE212" s="182">
        <f>IF(N212="základní",J212,0)</f>
        <v>0</v>
      </c>
      <c r="BF212" s="182">
        <f>IF(N212="snížená",J212,0)</f>
        <v>0</v>
      </c>
      <c r="BG212" s="182">
        <f>IF(N212="zákl. přenesená",J212,0)</f>
        <v>0</v>
      </c>
      <c r="BH212" s="182">
        <f>IF(N212="sníž. přenesená",J212,0)</f>
        <v>0</v>
      </c>
      <c r="BI212" s="182">
        <f>IF(N212="nulová",J212,0)</f>
        <v>0</v>
      </c>
      <c r="BJ212" s="14" t="s">
        <v>8</v>
      </c>
      <c r="BK212" s="182">
        <f>ROUND(I212*H212,0)</f>
        <v>0</v>
      </c>
      <c r="BL212" s="14" t="s">
        <v>136</v>
      </c>
      <c r="BM212" s="14" t="s">
        <v>350</v>
      </c>
    </row>
    <row r="213" spans="2:65" s="1" customFormat="1" ht="16.5" customHeight="1">
      <c r="B213" s="31"/>
      <c r="C213" s="171" t="s">
        <v>351</v>
      </c>
      <c r="D213" s="171" t="s">
        <v>132</v>
      </c>
      <c r="E213" s="172" t="s">
        <v>352</v>
      </c>
      <c r="F213" s="173" t="s">
        <v>353</v>
      </c>
      <c r="G213" s="174" t="s">
        <v>226</v>
      </c>
      <c r="H213" s="216"/>
      <c r="I213" s="176"/>
      <c r="J213" s="177">
        <f>ROUND(I213*H213,0)</f>
        <v>0</v>
      </c>
      <c r="K213" s="173" t="s">
        <v>140</v>
      </c>
      <c r="L213" s="35"/>
      <c r="M213" s="178" t="s">
        <v>1</v>
      </c>
      <c r="N213" s="179" t="s">
        <v>39</v>
      </c>
      <c r="O213" s="57"/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AR213" s="14" t="s">
        <v>136</v>
      </c>
      <c r="AT213" s="14" t="s">
        <v>132</v>
      </c>
      <c r="AU213" s="14" t="s">
        <v>77</v>
      </c>
      <c r="AY213" s="14" t="s">
        <v>129</v>
      </c>
      <c r="BE213" s="182">
        <f>IF(N213="základní",J213,0)</f>
        <v>0</v>
      </c>
      <c r="BF213" s="182">
        <f>IF(N213="snížená",J213,0)</f>
        <v>0</v>
      </c>
      <c r="BG213" s="182">
        <f>IF(N213="zákl. přenesená",J213,0)</f>
        <v>0</v>
      </c>
      <c r="BH213" s="182">
        <f>IF(N213="sníž. přenesená",J213,0)</f>
        <v>0</v>
      </c>
      <c r="BI213" s="182">
        <f>IF(N213="nulová",J213,0)</f>
        <v>0</v>
      </c>
      <c r="BJ213" s="14" t="s">
        <v>8</v>
      </c>
      <c r="BK213" s="182">
        <f>ROUND(I213*H213,0)</f>
        <v>0</v>
      </c>
      <c r="BL213" s="14" t="s">
        <v>136</v>
      </c>
      <c r="BM213" s="14" t="s">
        <v>354</v>
      </c>
    </row>
    <row r="214" spans="2:65" s="10" customFormat="1" ht="22.9" customHeight="1">
      <c r="B214" s="155"/>
      <c r="C214" s="156"/>
      <c r="D214" s="157" t="s">
        <v>67</v>
      </c>
      <c r="E214" s="169" t="s">
        <v>355</v>
      </c>
      <c r="F214" s="169" t="s">
        <v>356</v>
      </c>
      <c r="G214" s="156"/>
      <c r="H214" s="156"/>
      <c r="I214" s="159"/>
      <c r="J214" s="170">
        <f>BK214</f>
        <v>0</v>
      </c>
      <c r="K214" s="156"/>
      <c r="L214" s="161"/>
      <c r="M214" s="162"/>
      <c r="N214" s="163"/>
      <c r="O214" s="163"/>
      <c r="P214" s="164">
        <f>SUM(P215:P218)</f>
        <v>0</v>
      </c>
      <c r="Q214" s="163"/>
      <c r="R214" s="164">
        <f>SUM(R215:R218)</f>
        <v>0</v>
      </c>
      <c r="S214" s="163"/>
      <c r="T214" s="165">
        <f>SUM(T215:T218)</f>
        <v>0</v>
      </c>
      <c r="AR214" s="166" t="s">
        <v>8</v>
      </c>
      <c r="AT214" s="167" t="s">
        <v>67</v>
      </c>
      <c r="AU214" s="167" t="s">
        <v>8</v>
      </c>
      <c r="AY214" s="166" t="s">
        <v>129</v>
      </c>
      <c r="BK214" s="168">
        <f>SUM(BK215:BK218)</f>
        <v>0</v>
      </c>
    </row>
    <row r="215" spans="2:65" s="1" customFormat="1" ht="16.5" customHeight="1">
      <c r="B215" s="31"/>
      <c r="C215" s="171" t="s">
        <v>250</v>
      </c>
      <c r="D215" s="171" t="s">
        <v>132</v>
      </c>
      <c r="E215" s="172" t="s">
        <v>357</v>
      </c>
      <c r="F215" s="173" t="s">
        <v>358</v>
      </c>
      <c r="G215" s="174" t="s">
        <v>135</v>
      </c>
      <c r="H215" s="175">
        <v>9</v>
      </c>
      <c r="I215" s="176"/>
      <c r="J215" s="177">
        <f>ROUND(I215*H215,0)</f>
        <v>0</v>
      </c>
      <c r="K215" s="173" t="s">
        <v>1</v>
      </c>
      <c r="L215" s="35"/>
      <c r="M215" s="178" t="s">
        <v>1</v>
      </c>
      <c r="N215" s="179" t="s">
        <v>39</v>
      </c>
      <c r="O215" s="57"/>
      <c r="P215" s="180">
        <f>O215*H215</f>
        <v>0</v>
      </c>
      <c r="Q215" s="180">
        <v>0</v>
      </c>
      <c r="R215" s="180">
        <f>Q215*H215</f>
        <v>0</v>
      </c>
      <c r="S215" s="180">
        <v>0</v>
      </c>
      <c r="T215" s="181">
        <f>S215*H215</f>
        <v>0</v>
      </c>
      <c r="AR215" s="14" t="s">
        <v>136</v>
      </c>
      <c r="AT215" s="14" t="s">
        <v>132</v>
      </c>
      <c r="AU215" s="14" t="s">
        <v>77</v>
      </c>
      <c r="AY215" s="14" t="s">
        <v>129</v>
      </c>
      <c r="BE215" s="182">
        <f>IF(N215="základní",J215,0)</f>
        <v>0</v>
      </c>
      <c r="BF215" s="182">
        <f>IF(N215="snížená",J215,0)</f>
        <v>0</v>
      </c>
      <c r="BG215" s="182">
        <f>IF(N215="zákl. přenesená",J215,0)</f>
        <v>0</v>
      </c>
      <c r="BH215" s="182">
        <f>IF(N215="sníž. přenesená",J215,0)</f>
        <v>0</v>
      </c>
      <c r="BI215" s="182">
        <f>IF(N215="nulová",J215,0)</f>
        <v>0</v>
      </c>
      <c r="BJ215" s="14" t="s">
        <v>8</v>
      </c>
      <c r="BK215" s="182">
        <f>ROUND(I215*H215,0)</f>
        <v>0</v>
      </c>
      <c r="BL215" s="14" t="s">
        <v>136</v>
      </c>
      <c r="BM215" s="14" t="s">
        <v>359</v>
      </c>
    </row>
    <row r="216" spans="2:65" s="11" customFormat="1" ht="11.25">
      <c r="B216" s="183"/>
      <c r="C216" s="184"/>
      <c r="D216" s="185" t="s">
        <v>141</v>
      </c>
      <c r="E216" s="186" t="s">
        <v>1</v>
      </c>
      <c r="F216" s="187" t="s">
        <v>360</v>
      </c>
      <c r="G216" s="184"/>
      <c r="H216" s="188">
        <v>9</v>
      </c>
      <c r="I216" s="189"/>
      <c r="J216" s="184"/>
      <c r="K216" s="184"/>
      <c r="L216" s="190"/>
      <c r="M216" s="191"/>
      <c r="N216" s="192"/>
      <c r="O216" s="192"/>
      <c r="P216" s="192"/>
      <c r="Q216" s="192"/>
      <c r="R216" s="192"/>
      <c r="S216" s="192"/>
      <c r="T216" s="193"/>
      <c r="AT216" s="194" t="s">
        <v>141</v>
      </c>
      <c r="AU216" s="194" t="s">
        <v>77</v>
      </c>
      <c r="AV216" s="11" t="s">
        <v>77</v>
      </c>
      <c r="AW216" s="11" t="s">
        <v>31</v>
      </c>
      <c r="AX216" s="11" t="s">
        <v>68</v>
      </c>
      <c r="AY216" s="194" t="s">
        <v>129</v>
      </c>
    </row>
    <row r="217" spans="2:65" s="12" customFormat="1" ht="11.25">
      <c r="B217" s="195"/>
      <c r="C217" s="196"/>
      <c r="D217" s="185" t="s">
        <v>141</v>
      </c>
      <c r="E217" s="197" t="s">
        <v>1</v>
      </c>
      <c r="F217" s="198" t="s">
        <v>143</v>
      </c>
      <c r="G217" s="196"/>
      <c r="H217" s="199">
        <v>9</v>
      </c>
      <c r="I217" s="200"/>
      <c r="J217" s="196"/>
      <c r="K217" s="196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141</v>
      </c>
      <c r="AU217" s="205" t="s">
        <v>77</v>
      </c>
      <c r="AV217" s="12" t="s">
        <v>136</v>
      </c>
      <c r="AW217" s="12" t="s">
        <v>31</v>
      </c>
      <c r="AX217" s="12" t="s">
        <v>8</v>
      </c>
      <c r="AY217" s="205" t="s">
        <v>129</v>
      </c>
    </row>
    <row r="218" spans="2:65" s="1" customFormat="1" ht="16.5" customHeight="1">
      <c r="B218" s="31"/>
      <c r="C218" s="171" t="s">
        <v>361</v>
      </c>
      <c r="D218" s="171" t="s">
        <v>132</v>
      </c>
      <c r="E218" s="172" t="s">
        <v>362</v>
      </c>
      <c r="F218" s="173" t="s">
        <v>363</v>
      </c>
      <c r="G218" s="174" t="s">
        <v>226</v>
      </c>
      <c r="H218" s="216"/>
      <c r="I218" s="176"/>
      <c r="J218" s="177">
        <f>ROUND(I218*H218,0)</f>
        <v>0</v>
      </c>
      <c r="K218" s="173" t="s">
        <v>140</v>
      </c>
      <c r="L218" s="35"/>
      <c r="M218" s="178" t="s">
        <v>1</v>
      </c>
      <c r="N218" s="179" t="s">
        <v>39</v>
      </c>
      <c r="O218" s="57"/>
      <c r="P218" s="180">
        <f>O218*H218</f>
        <v>0</v>
      </c>
      <c r="Q218" s="180">
        <v>0</v>
      </c>
      <c r="R218" s="180">
        <f>Q218*H218</f>
        <v>0</v>
      </c>
      <c r="S218" s="180">
        <v>0</v>
      </c>
      <c r="T218" s="181">
        <f>S218*H218</f>
        <v>0</v>
      </c>
      <c r="AR218" s="14" t="s">
        <v>136</v>
      </c>
      <c r="AT218" s="14" t="s">
        <v>132</v>
      </c>
      <c r="AU218" s="14" t="s">
        <v>77</v>
      </c>
      <c r="AY218" s="14" t="s">
        <v>129</v>
      </c>
      <c r="BE218" s="182">
        <f>IF(N218="základní",J218,0)</f>
        <v>0</v>
      </c>
      <c r="BF218" s="182">
        <f>IF(N218="snížená",J218,0)</f>
        <v>0</v>
      </c>
      <c r="BG218" s="182">
        <f>IF(N218="zákl. přenesená",J218,0)</f>
        <v>0</v>
      </c>
      <c r="BH218" s="182">
        <f>IF(N218="sníž. přenesená",J218,0)</f>
        <v>0</v>
      </c>
      <c r="BI218" s="182">
        <f>IF(N218="nulová",J218,0)</f>
        <v>0</v>
      </c>
      <c r="BJ218" s="14" t="s">
        <v>8</v>
      </c>
      <c r="BK218" s="182">
        <f>ROUND(I218*H218,0)</f>
        <v>0</v>
      </c>
      <c r="BL218" s="14" t="s">
        <v>136</v>
      </c>
      <c r="BM218" s="14" t="s">
        <v>364</v>
      </c>
    </row>
    <row r="219" spans="2:65" s="10" customFormat="1" ht="22.9" customHeight="1">
      <c r="B219" s="155"/>
      <c r="C219" s="156"/>
      <c r="D219" s="157" t="s">
        <v>67</v>
      </c>
      <c r="E219" s="169" t="s">
        <v>365</v>
      </c>
      <c r="F219" s="169" t="s">
        <v>366</v>
      </c>
      <c r="G219" s="156"/>
      <c r="H219" s="156"/>
      <c r="I219" s="159"/>
      <c r="J219" s="170">
        <f>BK219</f>
        <v>0</v>
      </c>
      <c r="K219" s="156"/>
      <c r="L219" s="161"/>
      <c r="M219" s="162"/>
      <c r="N219" s="163"/>
      <c r="O219" s="163"/>
      <c r="P219" s="164">
        <f>SUM(P220:P227)</f>
        <v>0</v>
      </c>
      <c r="Q219" s="163"/>
      <c r="R219" s="164">
        <f>SUM(R220:R227)</f>
        <v>0</v>
      </c>
      <c r="S219" s="163"/>
      <c r="T219" s="165">
        <f>SUM(T220:T227)</f>
        <v>0</v>
      </c>
      <c r="AR219" s="166" t="s">
        <v>8</v>
      </c>
      <c r="AT219" s="167" t="s">
        <v>67</v>
      </c>
      <c r="AU219" s="167" t="s">
        <v>8</v>
      </c>
      <c r="AY219" s="166" t="s">
        <v>129</v>
      </c>
      <c r="BK219" s="168">
        <f>SUM(BK220:BK227)</f>
        <v>0</v>
      </c>
    </row>
    <row r="220" spans="2:65" s="1" customFormat="1" ht="16.5" customHeight="1">
      <c r="B220" s="31"/>
      <c r="C220" s="171" t="s">
        <v>253</v>
      </c>
      <c r="D220" s="171" t="s">
        <v>132</v>
      </c>
      <c r="E220" s="172" t="s">
        <v>367</v>
      </c>
      <c r="F220" s="173" t="s">
        <v>368</v>
      </c>
      <c r="G220" s="174" t="s">
        <v>135</v>
      </c>
      <c r="H220" s="175">
        <v>1</v>
      </c>
      <c r="I220" s="176"/>
      <c r="J220" s="177">
        <f>ROUND(I220*H220,0)</f>
        <v>0</v>
      </c>
      <c r="K220" s="173" t="s">
        <v>1</v>
      </c>
      <c r="L220" s="35"/>
      <c r="M220" s="178" t="s">
        <v>1</v>
      </c>
      <c r="N220" s="179" t="s">
        <v>39</v>
      </c>
      <c r="O220" s="57"/>
      <c r="P220" s="180">
        <f>O220*H220</f>
        <v>0</v>
      </c>
      <c r="Q220" s="180">
        <v>0</v>
      </c>
      <c r="R220" s="180">
        <f>Q220*H220</f>
        <v>0</v>
      </c>
      <c r="S220" s="180">
        <v>0</v>
      </c>
      <c r="T220" s="181">
        <f>S220*H220</f>
        <v>0</v>
      </c>
      <c r="AR220" s="14" t="s">
        <v>136</v>
      </c>
      <c r="AT220" s="14" t="s">
        <v>132</v>
      </c>
      <c r="AU220" s="14" t="s">
        <v>77</v>
      </c>
      <c r="AY220" s="14" t="s">
        <v>129</v>
      </c>
      <c r="BE220" s="182">
        <f>IF(N220="základní",J220,0)</f>
        <v>0</v>
      </c>
      <c r="BF220" s="182">
        <f>IF(N220="snížená",J220,0)</f>
        <v>0</v>
      </c>
      <c r="BG220" s="182">
        <f>IF(N220="zákl. přenesená",J220,0)</f>
        <v>0</v>
      </c>
      <c r="BH220" s="182">
        <f>IF(N220="sníž. přenesená",J220,0)</f>
        <v>0</v>
      </c>
      <c r="BI220" s="182">
        <f>IF(N220="nulová",J220,0)</f>
        <v>0</v>
      </c>
      <c r="BJ220" s="14" t="s">
        <v>8</v>
      </c>
      <c r="BK220" s="182">
        <f>ROUND(I220*H220,0)</f>
        <v>0</v>
      </c>
      <c r="BL220" s="14" t="s">
        <v>136</v>
      </c>
      <c r="BM220" s="14" t="s">
        <v>369</v>
      </c>
    </row>
    <row r="221" spans="2:65" s="1" customFormat="1" ht="16.5" customHeight="1">
      <c r="B221" s="31"/>
      <c r="C221" s="171" t="s">
        <v>370</v>
      </c>
      <c r="D221" s="171" t="s">
        <v>132</v>
      </c>
      <c r="E221" s="172" t="s">
        <v>371</v>
      </c>
      <c r="F221" s="173" t="s">
        <v>372</v>
      </c>
      <c r="G221" s="174" t="s">
        <v>135</v>
      </c>
      <c r="H221" s="175">
        <v>1</v>
      </c>
      <c r="I221" s="176"/>
      <c r="J221" s="177">
        <f>ROUND(I221*H221,0)</f>
        <v>0</v>
      </c>
      <c r="K221" s="173" t="s">
        <v>1</v>
      </c>
      <c r="L221" s="35"/>
      <c r="M221" s="178" t="s">
        <v>1</v>
      </c>
      <c r="N221" s="179" t="s">
        <v>39</v>
      </c>
      <c r="O221" s="57"/>
      <c r="P221" s="180">
        <f>O221*H221</f>
        <v>0</v>
      </c>
      <c r="Q221" s="180">
        <v>0</v>
      </c>
      <c r="R221" s="180">
        <f>Q221*H221</f>
        <v>0</v>
      </c>
      <c r="S221" s="180">
        <v>0</v>
      </c>
      <c r="T221" s="181">
        <f>S221*H221</f>
        <v>0</v>
      </c>
      <c r="AR221" s="14" t="s">
        <v>136</v>
      </c>
      <c r="AT221" s="14" t="s">
        <v>132</v>
      </c>
      <c r="AU221" s="14" t="s">
        <v>77</v>
      </c>
      <c r="AY221" s="14" t="s">
        <v>129</v>
      </c>
      <c r="BE221" s="182">
        <f>IF(N221="základní",J221,0)</f>
        <v>0</v>
      </c>
      <c r="BF221" s="182">
        <f>IF(N221="snížená",J221,0)</f>
        <v>0</v>
      </c>
      <c r="BG221" s="182">
        <f>IF(N221="zákl. přenesená",J221,0)</f>
        <v>0</v>
      </c>
      <c r="BH221" s="182">
        <f>IF(N221="sníž. přenesená",J221,0)</f>
        <v>0</v>
      </c>
      <c r="BI221" s="182">
        <f>IF(N221="nulová",J221,0)</f>
        <v>0</v>
      </c>
      <c r="BJ221" s="14" t="s">
        <v>8</v>
      </c>
      <c r="BK221" s="182">
        <f>ROUND(I221*H221,0)</f>
        <v>0</v>
      </c>
      <c r="BL221" s="14" t="s">
        <v>136</v>
      </c>
      <c r="BM221" s="14" t="s">
        <v>373</v>
      </c>
    </row>
    <row r="222" spans="2:65" s="1" customFormat="1" ht="16.5" customHeight="1">
      <c r="B222" s="31"/>
      <c r="C222" s="171" t="s">
        <v>258</v>
      </c>
      <c r="D222" s="171" t="s">
        <v>132</v>
      </c>
      <c r="E222" s="172" t="s">
        <v>374</v>
      </c>
      <c r="F222" s="173" t="s">
        <v>375</v>
      </c>
      <c r="G222" s="174" t="s">
        <v>135</v>
      </c>
      <c r="H222" s="175">
        <v>1</v>
      </c>
      <c r="I222" s="176"/>
      <c r="J222" s="177">
        <f>ROUND(I222*H222,0)</f>
        <v>0</v>
      </c>
      <c r="K222" s="173" t="s">
        <v>1</v>
      </c>
      <c r="L222" s="35"/>
      <c r="M222" s="178" t="s">
        <v>1</v>
      </c>
      <c r="N222" s="179" t="s">
        <v>39</v>
      </c>
      <c r="O222" s="57"/>
      <c r="P222" s="180">
        <f>O222*H222</f>
        <v>0</v>
      </c>
      <c r="Q222" s="180">
        <v>0</v>
      </c>
      <c r="R222" s="180">
        <f>Q222*H222</f>
        <v>0</v>
      </c>
      <c r="S222" s="180">
        <v>0</v>
      </c>
      <c r="T222" s="181">
        <f>S222*H222</f>
        <v>0</v>
      </c>
      <c r="AR222" s="14" t="s">
        <v>136</v>
      </c>
      <c r="AT222" s="14" t="s">
        <v>132</v>
      </c>
      <c r="AU222" s="14" t="s">
        <v>77</v>
      </c>
      <c r="AY222" s="14" t="s">
        <v>129</v>
      </c>
      <c r="BE222" s="182">
        <f>IF(N222="základní",J222,0)</f>
        <v>0</v>
      </c>
      <c r="BF222" s="182">
        <f>IF(N222="snížená",J222,0)</f>
        <v>0</v>
      </c>
      <c r="BG222" s="182">
        <f>IF(N222="zákl. přenesená",J222,0)</f>
        <v>0</v>
      </c>
      <c r="BH222" s="182">
        <f>IF(N222="sníž. přenesená",J222,0)</f>
        <v>0</v>
      </c>
      <c r="BI222" s="182">
        <f>IF(N222="nulová",J222,0)</f>
        <v>0</v>
      </c>
      <c r="BJ222" s="14" t="s">
        <v>8</v>
      </c>
      <c r="BK222" s="182">
        <f>ROUND(I222*H222,0)</f>
        <v>0</v>
      </c>
      <c r="BL222" s="14" t="s">
        <v>136</v>
      </c>
      <c r="BM222" s="14" t="s">
        <v>376</v>
      </c>
    </row>
    <row r="223" spans="2:65" s="1" customFormat="1" ht="16.5" customHeight="1">
      <c r="B223" s="31"/>
      <c r="C223" s="171" t="s">
        <v>377</v>
      </c>
      <c r="D223" s="171" t="s">
        <v>132</v>
      </c>
      <c r="E223" s="172" t="s">
        <v>378</v>
      </c>
      <c r="F223" s="173" t="s">
        <v>379</v>
      </c>
      <c r="G223" s="174" t="s">
        <v>135</v>
      </c>
      <c r="H223" s="175">
        <v>4</v>
      </c>
      <c r="I223" s="176"/>
      <c r="J223" s="177">
        <f>ROUND(I223*H223,0)</f>
        <v>0</v>
      </c>
      <c r="K223" s="173" t="s">
        <v>1</v>
      </c>
      <c r="L223" s="35"/>
      <c r="M223" s="178" t="s">
        <v>1</v>
      </c>
      <c r="N223" s="179" t="s">
        <v>39</v>
      </c>
      <c r="O223" s="57"/>
      <c r="P223" s="180">
        <f>O223*H223</f>
        <v>0</v>
      </c>
      <c r="Q223" s="180">
        <v>0</v>
      </c>
      <c r="R223" s="180">
        <f>Q223*H223</f>
        <v>0</v>
      </c>
      <c r="S223" s="180">
        <v>0</v>
      </c>
      <c r="T223" s="181">
        <f>S223*H223</f>
        <v>0</v>
      </c>
      <c r="AR223" s="14" t="s">
        <v>136</v>
      </c>
      <c r="AT223" s="14" t="s">
        <v>132</v>
      </c>
      <c r="AU223" s="14" t="s">
        <v>77</v>
      </c>
      <c r="AY223" s="14" t="s">
        <v>129</v>
      </c>
      <c r="BE223" s="182">
        <f>IF(N223="základní",J223,0)</f>
        <v>0</v>
      </c>
      <c r="BF223" s="182">
        <f>IF(N223="snížená",J223,0)</f>
        <v>0</v>
      </c>
      <c r="BG223" s="182">
        <f>IF(N223="zákl. přenesená",J223,0)</f>
        <v>0</v>
      </c>
      <c r="BH223" s="182">
        <f>IF(N223="sníž. přenesená",J223,0)</f>
        <v>0</v>
      </c>
      <c r="BI223" s="182">
        <f>IF(N223="nulová",J223,0)</f>
        <v>0</v>
      </c>
      <c r="BJ223" s="14" t="s">
        <v>8</v>
      </c>
      <c r="BK223" s="182">
        <f>ROUND(I223*H223,0)</f>
        <v>0</v>
      </c>
      <c r="BL223" s="14" t="s">
        <v>136</v>
      </c>
      <c r="BM223" s="14" t="s">
        <v>380</v>
      </c>
    </row>
    <row r="224" spans="2:65" s="1" customFormat="1" ht="16.5" customHeight="1">
      <c r="B224" s="31"/>
      <c r="C224" s="171" t="s">
        <v>263</v>
      </c>
      <c r="D224" s="171" t="s">
        <v>132</v>
      </c>
      <c r="E224" s="172" t="s">
        <v>381</v>
      </c>
      <c r="F224" s="173" t="s">
        <v>382</v>
      </c>
      <c r="G224" s="174" t="s">
        <v>139</v>
      </c>
      <c r="H224" s="175">
        <v>3.96</v>
      </c>
      <c r="I224" s="176"/>
      <c r="J224" s="177">
        <f>ROUND(I224*H224,0)</f>
        <v>0</v>
      </c>
      <c r="K224" s="173" t="s">
        <v>140</v>
      </c>
      <c r="L224" s="35"/>
      <c r="M224" s="178" t="s">
        <v>1</v>
      </c>
      <c r="N224" s="179" t="s">
        <v>39</v>
      </c>
      <c r="O224" s="57"/>
      <c r="P224" s="180">
        <f>O224*H224</f>
        <v>0</v>
      </c>
      <c r="Q224" s="180">
        <v>0</v>
      </c>
      <c r="R224" s="180">
        <f>Q224*H224</f>
        <v>0</v>
      </c>
      <c r="S224" s="180">
        <v>0</v>
      </c>
      <c r="T224" s="181">
        <f>S224*H224</f>
        <v>0</v>
      </c>
      <c r="AR224" s="14" t="s">
        <v>136</v>
      </c>
      <c r="AT224" s="14" t="s">
        <v>132</v>
      </c>
      <c r="AU224" s="14" t="s">
        <v>77</v>
      </c>
      <c r="AY224" s="14" t="s">
        <v>129</v>
      </c>
      <c r="BE224" s="182">
        <f>IF(N224="základní",J224,0)</f>
        <v>0</v>
      </c>
      <c r="BF224" s="182">
        <f>IF(N224="snížená",J224,0)</f>
        <v>0</v>
      </c>
      <c r="BG224" s="182">
        <f>IF(N224="zákl. přenesená",J224,0)</f>
        <v>0</v>
      </c>
      <c r="BH224" s="182">
        <f>IF(N224="sníž. přenesená",J224,0)</f>
        <v>0</v>
      </c>
      <c r="BI224" s="182">
        <f>IF(N224="nulová",J224,0)</f>
        <v>0</v>
      </c>
      <c r="BJ224" s="14" t="s">
        <v>8</v>
      </c>
      <c r="BK224" s="182">
        <f>ROUND(I224*H224,0)</f>
        <v>0</v>
      </c>
      <c r="BL224" s="14" t="s">
        <v>136</v>
      </c>
      <c r="BM224" s="14" t="s">
        <v>383</v>
      </c>
    </row>
    <row r="225" spans="2:65" s="11" customFormat="1" ht="11.25">
      <c r="B225" s="183"/>
      <c r="C225" s="184"/>
      <c r="D225" s="185" t="s">
        <v>141</v>
      </c>
      <c r="E225" s="186" t="s">
        <v>1</v>
      </c>
      <c r="F225" s="187" t="s">
        <v>384</v>
      </c>
      <c r="G225" s="184"/>
      <c r="H225" s="188">
        <v>3.96</v>
      </c>
      <c r="I225" s="189"/>
      <c r="J225" s="184"/>
      <c r="K225" s="184"/>
      <c r="L225" s="190"/>
      <c r="M225" s="191"/>
      <c r="N225" s="192"/>
      <c r="O225" s="192"/>
      <c r="P225" s="192"/>
      <c r="Q225" s="192"/>
      <c r="R225" s="192"/>
      <c r="S225" s="192"/>
      <c r="T225" s="193"/>
      <c r="AT225" s="194" t="s">
        <v>141</v>
      </c>
      <c r="AU225" s="194" t="s">
        <v>77</v>
      </c>
      <c r="AV225" s="11" t="s">
        <v>77</v>
      </c>
      <c r="AW225" s="11" t="s">
        <v>31</v>
      </c>
      <c r="AX225" s="11" t="s">
        <v>68</v>
      </c>
      <c r="AY225" s="194" t="s">
        <v>129</v>
      </c>
    </row>
    <row r="226" spans="2:65" s="12" customFormat="1" ht="11.25">
      <c r="B226" s="195"/>
      <c r="C226" s="196"/>
      <c r="D226" s="185" t="s">
        <v>141</v>
      </c>
      <c r="E226" s="197" t="s">
        <v>1</v>
      </c>
      <c r="F226" s="198" t="s">
        <v>143</v>
      </c>
      <c r="G226" s="196"/>
      <c r="H226" s="199">
        <v>3.96</v>
      </c>
      <c r="I226" s="200"/>
      <c r="J226" s="196"/>
      <c r="K226" s="196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141</v>
      </c>
      <c r="AU226" s="205" t="s">
        <v>77</v>
      </c>
      <c r="AV226" s="12" t="s">
        <v>136</v>
      </c>
      <c r="AW226" s="12" t="s">
        <v>31</v>
      </c>
      <c r="AX226" s="12" t="s">
        <v>8</v>
      </c>
      <c r="AY226" s="205" t="s">
        <v>129</v>
      </c>
    </row>
    <row r="227" spans="2:65" s="1" customFormat="1" ht="16.5" customHeight="1">
      <c r="B227" s="31"/>
      <c r="C227" s="171" t="s">
        <v>385</v>
      </c>
      <c r="D227" s="171" t="s">
        <v>132</v>
      </c>
      <c r="E227" s="172" t="s">
        <v>386</v>
      </c>
      <c r="F227" s="173" t="s">
        <v>387</v>
      </c>
      <c r="G227" s="174" t="s">
        <v>226</v>
      </c>
      <c r="H227" s="216"/>
      <c r="I227" s="176"/>
      <c r="J227" s="177">
        <f>ROUND(I227*H227,0)</f>
        <v>0</v>
      </c>
      <c r="K227" s="173" t="s">
        <v>140</v>
      </c>
      <c r="L227" s="35"/>
      <c r="M227" s="178" t="s">
        <v>1</v>
      </c>
      <c r="N227" s="179" t="s">
        <v>39</v>
      </c>
      <c r="O227" s="57"/>
      <c r="P227" s="180">
        <f>O227*H227</f>
        <v>0</v>
      </c>
      <c r="Q227" s="180">
        <v>0</v>
      </c>
      <c r="R227" s="180">
        <f>Q227*H227</f>
        <v>0</v>
      </c>
      <c r="S227" s="180">
        <v>0</v>
      </c>
      <c r="T227" s="181">
        <f>S227*H227</f>
        <v>0</v>
      </c>
      <c r="AR227" s="14" t="s">
        <v>136</v>
      </c>
      <c r="AT227" s="14" t="s">
        <v>132</v>
      </c>
      <c r="AU227" s="14" t="s">
        <v>77</v>
      </c>
      <c r="AY227" s="14" t="s">
        <v>129</v>
      </c>
      <c r="BE227" s="182">
        <f>IF(N227="základní",J227,0)</f>
        <v>0</v>
      </c>
      <c r="BF227" s="182">
        <f>IF(N227="snížená",J227,0)</f>
        <v>0</v>
      </c>
      <c r="BG227" s="182">
        <f>IF(N227="zákl. přenesená",J227,0)</f>
        <v>0</v>
      </c>
      <c r="BH227" s="182">
        <f>IF(N227="sníž. přenesená",J227,0)</f>
        <v>0</v>
      </c>
      <c r="BI227" s="182">
        <f>IF(N227="nulová",J227,0)</f>
        <v>0</v>
      </c>
      <c r="BJ227" s="14" t="s">
        <v>8</v>
      </c>
      <c r="BK227" s="182">
        <f>ROUND(I227*H227,0)</f>
        <v>0</v>
      </c>
      <c r="BL227" s="14" t="s">
        <v>136</v>
      </c>
      <c r="BM227" s="14" t="s">
        <v>388</v>
      </c>
    </row>
    <row r="228" spans="2:65" s="10" customFormat="1" ht="25.9" customHeight="1">
      <c r="B228" s="155"/>
      <c r="C228" s="156"/>
      <c r="D228" s="157" t="s">
        <v>67</v>
      </c>
      <c r="E228" s="158" t="s">
        <v>389</v>
      </c>
      <c r="F228" s="158" t="s">
        <v>390</v>
      </c>
      <c r="G228" s="156"/>
      <c r="H228" s="156"/>
      <c r="I228" s="159"/>
      <c r="J228" s="160">
        <f>BK228</f>
        <v>0</v>
      </c>
      <c r="K228" s="156"/>
      <c r="L228" s="161"/>
      <c r="M228" s="162"/>
      <c r="N228" s="163"/>
      <c r="O228" s="163"/>
      <c r="P228" s="164">
        <f>P229+P231+P236</f>
        <v>0</v>
      </c>
      <c r="Q228" s="163"/>
      <c r="R228" s="164">
        <f>R229+R231+R236</f>
        <v>0</v>
      </c>
      <c r="S228" s="163"/>
      <c r="T228" s="165">
        <f>T229+T231+T236</f>
        <v>0</v>
      </c>
      <c r="AR228" s="166" t="s">
        <v>8</v>
      </c>
      <c r="AT228" s="167" t="s">
        <v>67</v>
      </c>
      <c r="AU228" s="167" t="s">
        <v>68</v>
      </c>
      <c r="AY228" s="166" t="s">
        <v>129</v>
      </c>
      <c r="BK228" s="168">
        <f>BK229+BK231+BK236</f>
        <v>0</v>
      </c>
    </row>
    <row r="229" spans="2:65" s="10" customFormat="1" ht="22.9" customHeight="1">
      <c r="B229" s="155"/>
      <c r="C229" s="156"/>
      <c r="D229" s="157" t="s">
        <v>67</v>
      </c>
      <c r="E229" s="169" t="s">
        <v>391</v>
      </c>
      <c r="F229" s="169" t="s">
        <v>392</v>
      </c>
      <c r="G229" s="156"/>
      <c r="H229" s="156"/>
      <c r="I229" s="159"/>
      <c r="J229" s="170">
        <f>BK229</f>
        <v>0</v>
      </c>
      <c r="K229" s="156"/>
      <c r="L229" s="161"/>
      <c r="M229" s="162"/>
      <c r="N229" s="163"/>
      <c r="O229" s="163"/>
      <c r="P229" s="164">
        <f>P230</f>
        <v>0</v>
      </c>
      <c r="Q229" s="163"/>
      <c r="R229" s="164">
        <f>R230</f>
        <v>0</v>
      </c>
      <c r="S229" s="163"/>
      <c r="T229" s="165">
        <f>T230</f>
        <v>0</v>
      </c>
      <c r="AR229" s="166" t="s">
        <v>8</v>
      </c>
      <c r="AT229" s="167" t="s">
        <v>67</v>
      </c>
      <c r="AU229" s="167" t="s">
        <v>8</v>
      </c>
      <c r="AY229" s="166" t="s">
        <v>129</v>
      </c>
      <c r="BK229" s="168">
        <f>BK230</f>
        <v>0</v>
      </c>
    </row>
    <row r="230" spans="2:65" s="1" customFormat="1" ht="16.5" customHeight="1">
      <c r="B230" s="31"/>
      <c r="C230" s="171" t="s">
        <v>268</v>
      </c>
      <c r="D230" s="171" t="s">
        <v>132</v>
      </c>
      <c r="E230" s="172" t="s">
        <v>393</v>
      </c>
      <c r="F230" s="173" t="s">
        <v>394</v>
      </c>
      <c r="G230" s="174" t="s">
        <v>395</v>
      </c>
      <c r="H230" s="175">
        <v>1</v>
      </c>
      <c r="I230" s="176"/>
      <c r="J230" s="177">
        <f>ROUND(I230*H230,0)</f>
        <v>0</v>
      </c>
      <c r="K230" s="173" t="s">
        <v>140</v>
      </c>
      <c r="L230" s="35"/>
      <c r="M230" s="178" t="s">
        <v>1</v>
      </c>
      <c r="N230" s="179" t="s">
        <v>39</v>
      </c>
      <c r="O230" s="57"/>
      <c r="P230" s="180">
        <f>O230*H230</f>
        <v>0</v>
      </c>
      <c r="Q230" s="180">
        <v>0</v>
      </c>
      <c r="R230" s="180">
        <f>Q230*H230</f>
        <v>0</v>
      </c>
      <c r="S230" s="180">
        <v>0</v>
      </c>
      <c r="T230" s="181">
        <f>S230*H230</f>
        <v>0</v>
      </c>
      <c r="AR230" s="14" t="s">
        <v>136</v>
      </c>
      <c r="AT230" s="14" t="s">
        <v>132</v>
      </c>
      <c r="AU230" s="14" t="s">
        <v>77</v>
      </c>
      <c r="AY230" s="14" t="s">
        <v>129</v>
      </c>
      <c r="BE230" s="182">
        <f>IF(N230="základní",J230,0)</f>
        <v>0</v>
      </c>
      <c r="BF230" s="182">
        <f>IF(N230="snížená",J230,0)</f>
        <v>0</v>
      </c>
      <c r="BG230" s="182">
        <f>IF(N230="zákl. přenesená",J230,0)</f>
        <v>0</v>
      </c>
      <c r="BH230" s="182">
        <f>IF(N230="sníž. přenesená",J230,0)</f>
        <v>0</v>
      </c>
      <c r="BI230" s="182">
        <f>IF(N230="nulová",J230,0)</f>
        <v>0</v>
      </c>
      <c r="BJ230" s="14" t="s">
        <v>8</v>
      </c>
      <c r="BK230" s="182">
        <f>ROUND(I230*H230,0)</f>
        <v>0</v>
      </c>
      <c r="BL230" s="14" t="s">
        <v>136</v>
      </c>
      <c r="BM230" s="14" t="s">
        <v>396</v>
      </c>
    </row>
    <row r="231" spans="2:65" s="10" customFormat="1" ht="22.9" customHeight="1">
      <c r="B231" s="155"/>
      <c r="C231" s="156"/>
      <c r="D231" s="157" t="s">
        <v>67</v>
      </c>
      <c r="E231" s="169" t="s">
        <v>397</v>
      </c>
      <c r="F231" s="169" t="s">
        <v>398</v>
      </c>
      <c r="G231" s="156"/>
      <c r="H231" s="156"/>
      <c r="I231" s="159"/>
      <c r="J231" s="170">
        <f>BK231</f>
        <v>0</v>
      </c>
      <c r="K231" s="156"/>
      <c r="L231" s="161"/>
      <c r="M231" s="162"/>
      <c r="N231" s="163"/>
      <c r="O231" s="163"/>
      <c r="P231" s="164">
        <f>SUM(P232:P235)</f>
        <v>0</v>
      </c>
      <c r="Q231" s="163"/>
      <c r="R231" s="164">
        <f>SUM(R232:R235)</f>
        <v>0</v>
      </c>
      <c r="S231" s="163"/>
      <c r="T231" s="165">
        <f>SUM(T232:T235)</f>
        <v>0</v>
      </c>
      <c r="AR231" s="166" t="s">
        <v>8</v>
      </c>
      <c r="AT231" s="167" t="s">
        <v>67</v>
      </c>
      <c r="AU231" s="167" t="s">
        <v>8</v>
      </c>
      <c r="AY231" s="166" t="s">
        <v>129</v>
      </c>
      <c r="BK231" s="168">
        <f>SUM(BK232:BK235)</f>
        <v>0</v>
      </c>
    </row>
    <row r="232" spans="2:65" s="1" customFormat="1" ht="16.5" customHeight="1">
      <c r="B232" s="31"/>
      <c r="C232" s="171" t="s">
        <v>399</v>
      </c>
      <c r="D232" s="171" t="s">
        <v>132</v>
      </c>
      <c r="E232" s="172" t="s">
        <v>400</v>
      </c>
      <c r="F232" s="173" t="s">
        <v>401</v>
      </c>
      <c r="G232" s="174" t="s">
        <v>395</v>
      </c>
      <c r="H232" s="175">
        <v>1</v>
      </c>
      <c r="I232" s="176"/>
      <c r="J232" s="177">
        <f>ROUND(I232*H232,0)</f>
        <v>0</v>
      </c>
      <c r="K232" s="173" t="s">
        <v>140</v>
      </c>
      <c r="L232" s="35"/>
      <c r="M232" s="178" t="s">
        <v>1</v>
      </c>
      <c r="N232" s="179" t="s">
        <v>39</v>
      </c>
      <c r="O232" s="57"/>
      <c r="P232" s="180">
        <f>O232*H232</f>
        <v>0</v>
      </c>
      <c r="Q232" s="180">
        <v>0</v>
      </c>
      <c r="R232" s="180">
        <f>Q232*H232</f>
        <v>0</v>
      </c>
      <c r="S232" s="180">
        <v>0</v>
      </c>
      <c r="T232" s="181">
        <f>S232*H232</f>
        <v>0</v>
      </c>
      <c r="AR232" s="14" t="s">
        <v>136</v>
      </c>
      <c r="AT232" s="14" t="s">
        <v>132</v>
      </c>
      <c r="AU232" s="14" t="s">
        <v>77</v>
      </c>
      <c r="AY232" s="14" t="s">
        <v>129</v>
      </c>
      <c r="BE232" s="182">
        <f>IF(N232="základní",J232,0)</f>
        <v>0</v>
      </c>
      <c r="BF232" s="182">
        <f>IF(N232="snížená",J232,0)</f>
        <v>0</v>
      </c>
      <c r="BG232" s="182">
        <f>IF(N232="zákl. přenesená",J232,0)</f>
        <v>0</v>
      </c>
      <c r="BH232" s="182">
        <f>IF(N232="sníž. přenesená",J232,0)</f>
        <v>0</v>
      </c>
      <c r="BI232" s="182">
        <f>IF(N232="nulová",J232,0)</f>
        <v>0</v>
      </c>
      <c r="BJ232" s="14" t="s">
        <v>8</v>
      </c>
      <c r="BK232" s="182">
        <f>ROUND(I232*H232,0)</f>
        <v>0</v>
      </c>
      <c r="BL232" s="14" t="s">
        <v>136</v>
      </c>
      <c r="BM232" s="14" t="s">
        <v>402</v>
      </c>
    </row>
    <row r="233" spans="2:65" s="1" customFormat="1" ht="16.5" customHeight="1">
      <c r="B233" s="31"/>
      <c r="C233" s="171" t="s">
        <v>272</v>
      </c>
      <c r="D233" s="171" t="s">
        <v>132</v>
      </c>
      <c r="E233" s="172" t="s">
        <v>403</v>
      </c>
      <c r="F233" s="173" t="s">
        <v>404</v>
      </c>
      <c r="G233" s="174" t="s">
        <v>395</v>
      </c>
      <c r="H233" s="175">
        <v>1</v>
      </c>
      <c r="I233" s="176"/>
      <c r="J233" s="177">
        <f>ROUND(I233*H233,0)</f>
        <v>0</v>
      </c>
      <c r="K233" s="173" t="s">
        <v>140</v>
      </c>
      <c r="L233" s="35"/>
      <c r="M233" s="178" t="s">
        <v>1</v>
      </c>
      <c r="N233" s="179" t="s">
        <v>39</v>
      </c>
      <c r="O233" s="57"/>
      <c r="P233" s="180">
        <f>O233*H233</f>
        <v>0</v>
      </c>
      <c r="Q233" s="180">
        <v>0</v>
      </c>
      <c r="R233" s="180">
        <f>Q233*H233</f>
        <v>0</v>
      </c>
      <c r="S233" s="180">
        <v>0</v>
      </c>
      <c r="T233" s="181">
        <f>S233*H233</f>
        <v>0</v>
      </c>
      <c r="AR233" s="14" t="s">
        <v>136</v>
      </c>
      <c r="AT233" s="14" t="s">
        <v>132</v>
      </c>
      <c r="AU233" s="14" t="s">
        <v>77</v>
      </c>
      <c r="AY233" s="14" t="s">
        <v>129</v>
      </c>
      <c r="BE233" s="182">
        <f>IF(N233="základní",J233,0)</f>
        <v>0</v>
      </c>
      <c r="BF233" s="182">
        <f>IF(N233="snížená",J233,0)</f>
        <v>0</v>
      </c>
      <c r="BG233" s="182">
        <f>IF(N233="zákl. přenesená",J233,0)</f>
        <v>0</v>
      </c>
      <c r="BH233" s="182">
        <f>IF(N233="sníž. přenesená",J233,0)</f>
        <v>0</v>
      </c>
      <c r="BI233" s="182">
        <f>IF(N233="nulová",J233,0)</f>
        <v>0</v>
      </c>
      <c r="BJ233" s="14" t="s">
        <v>8</v>
      </c>
      <c r="BK233" s="182">
        <f>ROUND(I233*H233,0)</f>
        <v>0</v>
      </c>
      <c r="BL233" s="14" t="s">
        <v>136</v>
      </c>
      <c r="BM233" s="14" t="s">
        <v>405</v>
      </c>
    </row>
    <row r="234" spans="2:65" s="1" customFormat="1" ht="16.5" customHeight="1">
      <c r="B234" s="31"/>
      <c r="C234" s="171" t="s">
        <v>406</v>
      </c>
      <c r="D234" s="171" t="s">
        <v>132</v>
      </c>
      <c r="E234" s="172" t="s">
        <v>407</v>
      </c>
      <c r="F234" s="173" t="s">
        <v>408</v>
      </c>
      <c r="G234" s="174" t="s">
        <v>395</v>
      </c>
      <c r="H234" s="175">
        <v>1</v>
      </c>
      <c r="I234" s="176"/>
      <c r="J234" s="177">
        <f>ROUND(I234*H234,0)</f>
        <v>0</v>
      </c>
      <c r="K234" s="173" t="s">
        <v>140</v>
      </c>
      <c r="L234" s="35"/>
      <c r="M234" s="178" t="s">
        <v>1</v>
      </c>
      <c r="N234" s="179" t="s">
        <v>39</v>
      </c>
      <c r="O234" s="57"/>
      <c r="P234" s="180">
        <f>O234*H234</f>
        <v>0</v>
      </c>
      <c r="Q234" s="180">
        <v>0</v>
      </c>
      <c r="R234" s="180">
        <f>Q234*H234</f>
        <v>0</v>
      </c>
      <c r="S234" s="180">
        <v>0</v>
      </c>
      <c r="T234" s="181">
        <f>S234*H234</f>
        <v>0</v>
      </c>
      <c r="AR234" s="14" t="s">
        <v>136</v>
      </c>
      <c r="AT234" s="14" t="s">
        <v>132</v>
      </c>
      <c r="AU234" s="14" t="s">
        <v>77</v>
      </c>
      <c r="AY234" s="14" t="s">
        <v>129</v>
      </c>
      <c r="BE234" s="182">
        <f>IF(N234="základní",J234,0)</f>
        <v>0</v>
      </c>
      <c r="BF234" s="182">
        <f>IF(N234="snížená",J234,0)</f>
        <v>0</v>
      </c>
      <c r="BG234" s="182">
        <f>IF(N234="zákl. přenesená",J234,0)</f>
        <v>0</v>
      </c>
      <c r="BH234" s="182">
        <f>IF(N234="sníž. přenesená",J234,0)</f>
        <v>0</v>
      </c>
      <c r="BI234" s="182">
        <f>IF(N234="nulová",J234,0)</f>
        <v>0</v>
      </c>
      <c r="BJ234" s="14" t="s">
        <v>8</v>
      </c>
      <c r="BK234" s="182">
        <f>ROUND(I234*H234,0)</f>
        <v>0</v>
      </c>
      <c r="BL234" s="14" t="s">
        <v>136</v>
      </c>
      <c r="BM234" s="14" t="s">
        <v>409</v>
      </c>
    </row>
    <row r="235" spans="2:65" s="1" customFormat="1" ht="16.5" customHeight="1">
      <c r="B235" s="31"/>
      <c r="C235" s="171" t="s">
        <v>278</v>
      </c>
      <c r="D235" s="171" t="s">
        <v>132</v>
      </c>
      <c r="E235" s="172" t="s">
        <v>410</v>
      </c>
      <c r="F235" s="173" t="s">
        <v>411</v>
      </c>
      <c r="G235" s="174" t="s">
        <v>395</v>
      </c>
      <c r="H235" s="175">
        <v>1</v>
      </c>
      <c r="I235" s="176"/>
      <c r="J235" s="177">
        <f>ROUND(I235*H235,0)</f>
        <v>0</v>
      </c>
      <c r="K235" s="173" t="s">
        <v>140</v>
      </c>
      <c r="L235" s="35"/>
      <c r="M235" s="178" t="s">
        <v>1</v>
      </c>
      <c r="N235" s="179" t="s">
        <v>39</v>
      </c>
      <c r="O235" s="57"/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1">
        <f>S235*H235</f>
        <v>0</v>
      </c>
      <c r="AR235" s="14" t="s">
        <v>136</v>
      </c>
      <c r="AT235" s="14" t="s">
        <v>132</v>
      </c>
      <c r="AU235" s="14" t="s">
        <v>77</v>
      </c>
      <c r="AY235" s="14" t="s">
        <v>129</v>
      </c>
      <c r="BE235" s="182">
        <f>IF(N235="základní",J235,0)</f>
        <v>0</v>
      </c>
      <c r="BF235" s="182">
        <f>IF(N235="snížená",J235,0)</f>
        <v>0</v>
      </c>
      <c r="BG235" s="182">
        <f>IF(N235="zákl. přenesená",J235,0)</f>
        <v>0</v>
      </c>
      <c r="BH235" s="182">
        <f>IF(N235="sníž. přenesená",J235,0)</f>
        <v>0</v>
      </c>
      <c r="BI235" s="182">
        <f>IF(N235="nulová",J235,0)</f>
        <v>0</v>
      </c>
      <c r="BJ235" s="14" t="s">
        <v>8</v>
      </c>
      <c r="BK235" s="182">
        <f>ROUND(I235*H235,0)</f>
        <v>0</v>
      </c>
      <c r="BL235" s="14" t="s">
        <v>136</v>
      </c>
      <c r="BM235" s="14" t="s">
        <v>412</v>
      </c>
    </row>
    <row r="236" spans="2:65" s="10" customFormat="1" ht="22.9" customHeight="1">
      <c r="B236" s="155"/>
      <c r="C236" s="156"/>
      <c r="D236" s="157" t="s">
        <v>67</v>
      </c>
      <c r="E236" s="169" t="s">
        <v>413</v>
      </c>
      <c r="F236" s="169" t="s">
        <v>414</v>
      </c>
      <c r="G236" s="156"/>
      <c r="H236" s="156"/>
      <c r="I236" s="159"/>
      <c r="J236" s="170">
        <f>BK236</f>
        <v>0</v>
      </c>
      <c r="K236" s="156"/>
      <c r="L236" s="161"/>
      <c r="M236" s="162"/>
      <c r="N236" s="163"/>
      <c r="O236" s="163"/>
      <c r="P236" s="164">
        <f>P237</f>
        <v>0</v>
      </c>
      <c r="Q236" s="163"/>
      <c r="R236" s="164">
        <f>R237</f>
        <v>0</v>
      </c>
      <c r="S236" s="163"/>
      <c r="T236" s="165">
        <f>T237</f>
        <v>0</v>
      </c>
      <c r="AR236" s="166" t="s">
        <v>8</v>
      </c>
      <c r="AT236" s="167" t="s">
        <v>67</v>
      </c>
      <c r="AU236" s="167" t="s">
        <v>8</v>
      </c>
      <c r="AY236" s="166" t="s">
        <v>129</v>
      </c>
      <c r="BK236" s="168">
        <f>BK237</f>
        <v>0</v>
      </c>
    </row>
    <row r="237" spans="2:65" s="1" customFormat="1" ht="16.5" customHeight="1">
      <c r="B237" s="31"/>
      <c r="C237" s="171" t="s">
        <v>415</v>
      </c>
      <c r="D237" s="171" t="s">
        <v>132</v>
      </c>
      <c r="E237" s="172" t="s">
        <v>416</v>
      </c>
      <c r="F237" s="173" t="s">
        <v>417</v>
      </c>
      <c r="G237" s="174" t="s">
        <v>395</v>
      </c>
      <c r="H237" s="175">
        <v>1</v>
      </c>
      <c r="I237" s="176"/>
      <c r="J237" s="177">
        <f>ROUND(I237*H237,0)</f>
        <v>0</v>
      </c>
      <c r="K237" s="173" t="s">
        <v>140</v>
      </c>
      <c r="L237" s="35"/>
      <c r="M237" s="217" t="s">
        <v>1</v>
      </c>
      <c r="N237" s="218" t="s">
        <v>39</v>
      </c>
      <c r="O237" s="219"/>
      <c r="P237" s="220">
        <f>O237*H237</f>
        <v>0</v>
      </c>
      <c r="Q237" s="220">
        <v>0</v>
      </c>
      <c r="R237" s="220">
        <f>Q237*H237</f>
        <v>0</v>
      </c>
      <c r="S237" s="220">
        <v>0</v>
      </c>
      <c r="T237" s="221">
        <f>S237*H237</f>
        <v>0</v>
      </c>
      <c r="AR237" s="14" t="s">
        <v>136</v>
      </c>
      <c r="AT237" s="14" t="s">
        <v>132</v>
      </c>
      <c r="AU237" s="14" t="s">
        <v>77</v>
      </c>
      <c r="AY237" s="14" t="s">
        <v>129</v>
      </c>
      <c r="BE237" s="182">
        <f>IF(N237="základní",J237,0)</f>
        <v>0</v>
      </c>
      <c r="BF237" s="182">
        <f>IF(N237="snížená",J237,0)</f>
        <v>0</v>
      </c>
      <c r="BG237" s="182">
        <f>IF(N237="zákl. přenesená",J237,0)</f>
        <v>0</v>
      </c>
      <c r="BH237" s="182">
        <f>IF(N237="sníž. přenesená",J237,0)</f>
        <v>0</v>
      </c>
      <c r="BI237" s="182">
        <f>IF(N237="nulová",J237,0)</f>
        <v>0</v>
      </c>
      <c r="BJ237" s="14" t="s">
        <v>8</v>
      </c>
      <c r="BK237" s="182">
        <f>ROUND(I237*H237,0)</f>
        <v>0</v>
      </c>
      <c r="BL237" s="14" t="s">
        <v>136</v>
      </c>
      <c r="BM237" s="14" t="s">
        <v>418</v>
      </c>
    </row>
    <row r="238" spans="2:65" s="1" customFormat="1" ht="6.95" customHeight="1">
      <c r="B238" s="43"/>
      <c r="C238" s="44"/>
      <c r="D238" s="44"/>
      <c r="E238" s="44"/>
      <c r="F238" s="44"/>
      <c r="G238" s="44"/>
      <c r="H238" s="44"/>
      <c r="I238" s="122"/>
      <c r="J238" s="44"/>
      <c r="K238" s="44"/>
      <c r="L238" s="35"/>
    </row>
  </sheetData>
  <sheetProtection algorithmName="SHA-512" hashValue="we9zMH/Nv3svZ6t5DtE0LuYdaBtX1ZbSR0Bv0uQvVqHVgYJDDURdYBnvomZaOB/APOsl8VYof+TgmQ1asIhfGg==" saltValue="xQQqKdZGfxjU9YqWbQVPSWxXrBnPzRgKI9HhbROWk25c6jrkd3xMiDnBW4+Bpp9nsEPStNd42IiLJ96RWCQpKQ==" spinCount="100000" sheet="1" objects="1" scenarios="1" formatColumns="0" formatRows="0" autoFilter="0"/>
  <autoFilter ref="C94:K237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4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4" t="s">
        <v>80</v>
      </c>
    </row>
    <row r="3" spans="2:46" ht="6.95" customHeight="1">
      <c r="B3" s="95"/>
      <c r="C3" s="96"/>
      <c r="D3" s="96"/>
      <c r="E3" s="96"/>
      <c r="F3" s="96"/>
      <c r="G3" s="96"/>
      <c r="H3" s="96"/>
      <c r="I3" s="97"/>
      <c r="J3" s="96"/>
      <c r="K3" s="96"/>
      <c r="L3" s="17"/>
      <c r="AT3" s="14" t="s">
        <v>77</v>
      </c>
    </row>
    <row r="4" spans="2:46" ht="24.95" customHeight="1">
      <c r="B4" s="17"/>
      <c r="D4" s="98" t="s">
        <v>90</v>
      </c>
      <c r="L4" s="17"/>
      <c r="M4" s="21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99" t="s">
        <v>17</v>
      </c>
      <c r="L6" s="17"/>
    </row>
    <row r="7" spans="2:46" ht="16.5" customHeight="1">
      <c r="B7" s="17"/>
      <c r="E7" s="267" t="str">
        <f>'Rekapitulace stavby'!K6</f>
        <v>ZŠ NOVÝ HRADEC KRÁLOVÉ - OPRAVA STŘECH NA OBJEKTECH Č. P. 144, 145, 146 A VÝMĚNA VENKOVNÍ BETONOVÉ DLAŽBY NA DVOŘE</v>
      </c>
      <c r="F7" s="268"/>
      <c r="G7" s="268"/>
      <c r="H7" s="268"/>
      <c r="L7" s="17"/>
    </row>
    <row r="8" spans="2:46" s="1" customFormat="1" ht="12" customHeight="1">
      <c r="B8" s="35"/>
      <c r="D8" s="99" t="s">
        <v>91</v>
      </c>
      <c r="I8" s="100"/>
      <c r="L8" s="35"/>
    </row>
    <row r="9" spans="2:46" s="1" customFormat="1" ht="36.950000000000003" customHeight="1">
      <c r="B9" s="35"/>
      <c r="E9" s="269" t="s">
        <v>419</v>
      </c>
      <c r="F9" s="270"/>
      <c r="G9" s="270"/>
      <c r="H9" s="270"/>
      <c r="I9" s="100"/>
      <c r="L9" s="35"/>
    </row>
    <row r="10" spans="2:46" s="1" customFormat="1" ht="11.25">
      <c r="B10" s="35"/>
      <c r="I10" s="100"/>
      <c r="L10" s="35"/>
    </row>
    <row r="11" spans="2:46" s="1" customFormat="1" ht="12" customHeight="1">
      <c r="B11" s="35"/>
      <c r="D11" s="99" t="s">
        <v>19</v>
      </c>
      <c r="F11" s="14" t="s">
        <v>1</v>
      </c>
      <c r="I11" s="101" t="s">
        <v>20</v>
      </c>
      <c r="J11" s="14" t="s">
        <v>1</v>
      </c>
      <c r="L11" s="35"/>
    </row>
    <row r="12" spans="2:46" s="1" customFormat="1" ht="12" customHeight="1">
      <c r="B12" s="35"/>
      <c r="D12" s="99" t="s">
        <v>21</v>
      </c>
      <c r="F12" s="14" t="s">
        <v>22</v>
      </c>
      <c r="I12" s="101" t="s">
        <v>23</v>
      </c>
      <c r="J12" s="102" t="str">
        <f>'Rekapitulace stavby'!AN8</f>
        <v>4. 1. 2019</v>
      </c>
      <c r="L12" s="35"/>
    </row>
    <row r="13" spans="2:46" s="1" customFormat="1" ht="10.9" customHeight="1">
      <c r="B13" s="35"/>
      <c r="I13" s="100"/>
      <c r="L13" s="35"/>
    </row>
    <row r="14" spans="2:46" s="1" customFormat="1" ht="12" customHeight="1">
      <c r="B14" s="35"/>
      <c r="D14" s="99" t="s">
        <v>25</v>
      </c>
      <c r="I14" s="101" t="s">
        <v>26</v>
      </c>
      <c r="J14" s="14" t="str">
        <f>IF('Rekapitulace stavby'!AN10="","",'Rekapitulace stavby'!AN10)</f>
        <v/>
      </c>
      <c r="L14" s="35"/>
    </row>
    <row r="15" spans="2:46" s="1" customFormat="1" ht="18" customHeight="1">
      <c r="B15" s="35"/>
      <c r="E15" s="14" t="str">
        <f>IF('Rekapitulace stavby'!E11="","",'Rekapitulace stavby'!E11)</f>
        <v xml:space="preserve"> </v>
      </c>
      <c r="I15" s="101" t="s">
        <v>27</v>
      </c>
      <c r="J15" s="14" t="str">
        <f>IF('Rekapitulace stavby'!AN11="","",'Rekapitulace stavby'!AN11)</f>
        <v/>
      </c>
      <c r="L15" s="35"/>
    </row>
    <row r="16" spans="2:46" s="1" customFormat="1" ht="6.95" customHeight="1">
      <c r="B16" s="35"/>
      <c r="I16" s="100"/>
      <c r="L16" s="35"/>
    </row>
    <row r="17" spans="2:12" s="1" customFormat="1" ht="12" customHeight="1">
      <c r="B17" s="35"/>
      <c r="D17" s="99" t="s">
        <v>28</v>
      </c>
      <c r="I17" s="101" t="s">
        <v>26</v>
      </c>
      <c r="J17" s="27" t="str">
        <f>'Rekapitulace stavby'!AN13</f>
        <v>Vyplň údaj</v>
      </c>
      <c r="L17" s="35"/>
    </row>
    <row r="18" spans="2:12" s="1" customFormat="1" ht="18" customHeight="1">
      <c r="B18" s="35"/>
      <c r="E18" s="271" t="str">
        <f>'Rekapitulace stavby'!E14</f>
        <v>Vyplň údaj</v>
      </c>
      <c r="F18" s="272"/>
      <c r="G18" s="272"/>
      <c r="H18" s="272"/>
      <c r="I18" s="101" t="s">
        <v>27</v>
      </c>
      <c r="J18" s="27" t="str">
        <f>'Rekapitulace stavby'!AN14</f>
        <v>Vyplň údaj</v>
      </c>
      <c r="L18" s="35"/>
    </row>
    <row r="19" spans="2:12" s="1" customFormat="1" ht="6.95" customHeight="1">
      <c r="B19" s="35"/>
      <c r="I19" s="100"/>
      <c r="L19" s="35"/>
    </row>
    <row r="20" spans="2:12" s="1" customFormat="1" ht="12" customHeight="1">
      <c r="B20" s="35"/>
      <c r="D20" s="99" t="s">
        <v>30</v>
      </c>
      <c r="I20" s="101" t="s">
        <v>26</v>
      </c>
      <c r="J20" s="14" t="str">
        <f>IF('Rekapitulace stavby'!AN16="","",'Rekapitulace stavby'!AN16)</f>
        <v/>
      </c>
      <c r="L20" s="35"/>
    </row>
    <row r="21" spans="2:12" s="1" customFormat="1" ht="18" customHeight="1">
      <c r="B21" s="35"/>
      <c r="E21" s="14" t="str">
        <f>IF('Rekapitulace stavby'!E17="","",'Rekapitulace stavby'!E17)</f>
        <v xml:space="preserve"> </v>
      </c>
      <c r="I21" s="101" t="s">
        <v>27</v>
      </c>
      <c r="J21" s="14" t="str">
        <f>IF('Rekapitulace stavby'!AN17="","",'Rekapitulace stavby'!AN17)</f>
        <v/>
      </c>
      <c r="L21" s="35"/>
    </row>
    <row r="22" spans="2:12" s="1" customFormat="1" ht="6.95" customHeight="1">
      <c r="B22" s="35"/>
      <c r="I22" s="100"/>
      <c r="L22" s="35"/>
    </row>
    <row r="23" spans="2:12" s="1" customFormat="1" ht="12" customHeight="1">
      <c r="B23" s="35"/>
      <c r="D23" s="99" t="s">
        <v>32</v>
      </c>
      <c r="I23" s="101" t="s">
        <v>26</v>
      </c>
      <c r="J23" s="14" t="str">
        <f>IF('Rekapitulace stavby'!AN19="","",'Rekapitulace stavby'!AN19)</f>
        <v/>
      </c>
      <c r="L23" s="35"/>
    </row>
    <row r="24" spans="2:12" s="1" customFormat="1" ht="18" customHeight="1">
      <c r="B24" s="35"/>
      <c r="E24" s="14" t="str">
        <f>IF('Rekapitulace stavby'!E20="","",'Rekapitulace stavby'!E20)</f>
        <v xml:space="preserve"> </v>
      </c>
      <c r="I24" s="101" t="s">
        <v>27</v>
      </c>
      <c r="J24" s="14" t="str">
        <f>IF('Rekapitulace stavby'!AN20="","",'Rekapitulace stavby'!AN20)</f>
        <v/>
      </c>
      <c r="L24" s="35"/>
    </row>
    <row r="25" spans="2:12" s="1" customFormat="1" ht="6.95" customHeight="1">
      <c r="B25" s="35"/>
      <c r="I25" s="100"/>
      <c r="L25" s="35"/>
    </row>
    <row r="26" spans="2:12" s="1" customFormat="1" ht="12" customHeight="1">
      <c r="B26" s="35"/>
      <c r="D26" s="99" t="s">
        <v>33</v>
      </c>
      <c r="I26" s="100"/>
      <c r="L26" s="35"/>
    </row>
    <row r="27" spans="2:12" s="6" customFormat="1" ht="16.5" customHeight="1">
      <c r="B27" s="103"/>
      <c r="E27" s="273" t="s">
        <v>1</v>
      </c>
      <c r="F27" s="273"/>
      <c r="G27" s="273"/>
      <c r="H27" s="273"/>
      <c r="I27" s="104"/>
      <c r="L27" s="103"/>
    </row>
    <row r="28" spans="2:12" s="1" customFormat="1" ht="6.95" customHeight="1">
      <c r="B28" s="35"/>
      <c r="I28" s="100"/>
      <c r="L28" s="35"/>
    </row>
    <row r="29" spans="2:12" s="1" customFormat="1" ht="6.95" customHeight="1">
      <c r="B29" s="35"/>
      <c r="D29" s="53"/>
      <c r="E29" s="53"/>
      <c r="F29" s="53"/>
      <c r="G29" s="53"/>
      <c r="H29" s="53"/>
      <c r="I29" s="105"/>
      <c r="J29" s="53"/>
      <c r="K29" s="53"/>
      <c r="L29" s="35"/>
    </row>
    <row r="30" spans="2:12" s="1" customFormat="1" ht="25.35" customHeight="1">
      <c r="B30" s="35"/>
      <c r="D30" s="106" t="s">
        <v>34</v>
      </c>
      <c r="I30" s="100"/>
      <c r="J30" s="107">
        <f>ROUND(J95, 2)</f>
        <v>0</v>
      </c>
      <c r="L30" s="35"/>
    </row>
    <row r="31" spans="2:12" s="1" customFormat="1" ht="6.95" customHeight="1">
      <c r="B31" s="35"/>
      <c r="D31" s="53"/>
      <c r="E31" s="53"/>
      <c r="F31" s="53"/>
      <c r="G31" s="53"/>
      <c r="H31" s="53"/>
      <c r="I31" s="105"/>
      <c r="J31" s="53"/>
      <c r="K31" s="53"/>
      <c r="L31" s="35"/>
    </row>
    <row r="32" spans="2:12" s="1" customFormat="1" ht="14.45" customHeight="1">
      <c r="B32" s="35"/>
      <c r="F32" s="108" t="s">
        <v>36</v>
      </c>
      <c r="I32" s="109" t="s">
        <v>35</v>
      </c>
      <c r="J32" s="108" t="s">
        <v>37</v>
      </c>
      <c r="L32" s="35"/>
    </row>
    <row r="33" spans="2:12" s="1" customFormat="1" ht="14.45" customHeight="1">
      <c r="B33" s="35"/>
      <c r="D33" s="99" t="s">
        <v>38</v>
      </c>
      <c r="E33" s="99" t="s">
        <v>39</v>
      </c>
      <c r="F33" s="110">
        <f>ROUND((SUM(BE95:BE207)),  2)</f>
        <v>0</v>
      </c>
      <c r="I33" s="111">
        <v>0.21</v>
      </c>
      <c r="J33" s="110">
        <f>ROUND(((SUM(BE95:BE207))*I33),  2)</f>
        <v>0</v>
      </c>
      <c r="L33" s="35"/>
    </row>
    <row r="34" spans="2:12" s="1" customFormat="1" ht="14.45" customHeight="1">
      <c r="B34" s="35"/>
      <c r="E34" s="99" t="s">
        <v>40</v>
      </c>
      <c r="F34" s="110">
        <f>ROUND((SUM(BF95:BF207)),  2)</f>
        <v>0</v>
      </c>
      <c r="I34" s="111">
        <v>0.15</v>
      </c>
      <c r="J34" s="110">
        <f>ROUND(((SUM(BF95:BF207))*I34),  2)</f>
        <v>0</v>
      </c>
      <c r="L34" s="35"/>
    </row>
    <row r="35" spans="2:12" s="1" customFormat="1" ht="14.45" hidden="1" customHeight="1">
      <c r="B35" s="35"/>
      <c r="E35" s="99" t="s">
        <v>41</v>
      </c>
      <c r="F35" s="110">
        <f>ROUND((SUM(BG95:BG207)),  2)</f>
        <v>0</v>
      </c>
      <c r="I35" s="111">
        <v>0.21</v>
      </c>
      <c r="J35" s="110">
        <f>0</f>
        <v>0</v>
      </c>
      <c r="L35" s="35"/>
    </row>
    <row r="36" spans="2:12" s="1" customFormat="1" ht="14.45" hidden="1" customHeight="1">
      <c r="B36" s="35"/>
      <c r="E36" s="99" t="s">
        <v>42</v>
      </c>
      <c r="F36" s="110">
        <f>ROUND((SUM(BH95:BH207)),  2)</f>
        <v>0</v>
      </c>
      <c r="I36" s="111">
        <v>0.15</v>
      </c>
      <c r="J36" s="110">
        <f>0</f>
        <v>0</v>
      </c>
      <c r="L36" s="35"/>
    </row>
    <row r="37" spans="2:12" s="1" customFormat="1" ht="14.45" hidden="1" customHeight="1">
      <c r="B37" s="35"/>
      <c r="E37" s="99" t="s">
        <v>43</v>
      </c>
      <c r="F37" s="110">
        <f>ROUND((SUM(BI95:BI207)),  2)</f>
        <v>0</v>
      </c>
      <c r="I37" s="111">
        <v>0</v>
      </c>
      <c r="J37" s="110">
        <f>0</f>
        <v>0</v>
      </c>
      <c r="L37" s="35"/>
    </row>
    <row r="38" spans="2:12" s="1" customFormat="1" ht="6.95" customHeight="1">
      <c r="B38" s="35"/>
      <c r="I38" s="100"/>
      <c r="L38" s="35"/>
    </row>
    <row r="39" spans="2:12" s="1" customFormat="1" ht="25.35" customHeight="1">
      <c r="B39" s="35"/>
      <c r="C39" s="112"/>
      <c r="D39" s="113" t="s">
        <v>44</v>
      </c>
      <c r="E39" s="114"/>
      <c r="F39" s="114"/>
      <c r="G39" s="115" t="s">
        <v>45</v>
      </c>
      <c r="H39" s="116" t="s">
        <v>46</v>
      </c>
      <c r="I39" s="117"/>
      <c r="J39" s="118">
        <f>SUM(J30:J37)</f>
        <v>0</v>
      </c>
      <c r="K39" s="119"/>
      <c r="L39" s="35"/>
    </row>
    <row r="40" spans="2:12" s="1" customFormat="1" ht="14.45" customHeight="1">
      <c r="B40" s="120"/>
      <c r="C40" s="121"/>
      <c r="D40" s="121"/>
      <c r="E40" s="121"/>
      <c r="F40" s="121"/>
      <c r="G40" s="121"/>
      <c r="H40" s="121"/>
      <c r="I40" s="122"/>
      <c r="J40" s="121"/>
      <c r="K40" s="121"/>
      <c r="L40" s="35"/>
    </row>
    <row r="44" spans="2:12" s="1" customFormat="1" ht="6.95" hidden="1" customHeight="1">
      <c r="B44" s="123"/>
      <c r="C44" s="124"/>
      <c r="D44" s="124"/>
      <c r="E44" s="124"/>
      <c r="F44" s="124"/>
      <c r="G44" s="124"/>
      <c r="H44" s="124"/>
      <c r="I44" s="125"/>
      <c r="J44" s="124"/>
      <c r="K44" s="124"/>
      <c r="L44" s="35"/>
    </row>
    <row r="45" spans="2:12" s="1" customFormat="1" ht="24.95" hidden="1" customHeight="1">
      <c r="B45" s="31"/>
      <c r="C45" s="20" t="s">
        <v>93</v>
      </c>
      <c r="D45" s="32"/>
      <c r="E45" s="32"/>
      <c r="F45" s="32"/>
      <c r="G45" s="32"/>
      <c r="H45" s="32"/>
      <c r="I45" s="100"/>
      <c r="J45" s="32"/>
      <c r="K45" s="32"/>
      <c r="L45" s="35"/>
    </row>
    <row r="46" spans="2:12" s="1" customFormat="1" ht="6.95" hidden="1" customHeight="1">
      <c r="B46" s="31"/>
      <c r="C46" s="32"/>
      <c r="D46" s="32"/>
      <c r="E46" s="32"/>
      <c r="F46" s="32"/>
      <c r="G46" s="32"/>
      <c r="H46" s="32"/>
      <c r="I46" s="100"/>
      <c r="J46" s="32"/>
      <c r="K46" s="32"/>
      <c r="L46" s="35"/>
    </row>
    <row r="47" spans="2:12" s="1" customFormat="1" ht="12" hidden="1" customHeight="1">
      <c r="B47" s="31"/>
      <c r="C47" s="26" t="s">
        <v>17</v>
      </c>
      <c r="D47" s="32"/>
      <c r="E47" s="32"/>
      <c r="F47" s="32"/>
      <c r="G47" s="32"/>
      <c r="H47" s="32"/>
      <c r="I47" s="100"/>
      <c r="J47" s="32"/>
      <c r="K47" s="32"/>
      <c r="L47" s="35"/>
    </row>
    <row r="48" spans="2:12" s="1" customFormat="1" ht="16.5" hidden="1" customHeight="1">
      <c r="B48" s="31"/>
      <c r="C48" s="32"/>
      <c r="D48" s="32"/>
      <c r="E48" s="274" t="str">
        <f>E7</f>
        <v>ZŠ NOVÝ HRADEC KRÁLOVÉ - OPRAVA STŘECH NA OBJEKTECH Č. P. 144, 145, 146 A VÝMĚNA VENKOVNÍ BETONOVÉ DLAŽBY NA DVOŘE</v>
      </c>
      <c r="F48" s="275"/>
      <c r="G48" s="275"/>
      <c r="H48" s="275"/>
      <c r="I48" s="100"/>
      <c r="J48" s="32"/>
      <c r="K48" s="32"/>
      <c r="L48" s="35"/>
    </row>
    <row r="49" spans="2:47" s="1" customFormat="1" ht="12" hidden="1" customHeight="1">
      <c r="B49" s="31"/>
      <c r="C49" s="26" t="s">
        <v>91</v>
      </c>
      <c r="D49" s="32"/>
      <c r="E49" s="32"/>
      <c r="F49" s="32"/>
      <c r="G49" s="32"/>
      <c r="H49" s="32"/>
      <c r="I49" s="100"/>
      <c r="J49" s="32"/>
      <c r="K49" s="32"/>
      <c r="L49" s="35"/>
    </row>
    <row r="50" spans="2:47" s="1" customFormat="1" ht="16.5" hidden="1" customHeight="1">
      <c r="B50" s="31"/>
      <c r="C50" s="32"/>
      <c r="D50" s="32"/>
      <c r="E50" s="246" t="str">
        <f>E9</f>
        <v>SO 02 - Oprava střechy objektu č.p.145</v>
      </c>
      <c r="F50" s="245"/>
      <c r="G50" s="245"/>
      <c r="H50" s="245"/>
      <c r="I50" s="100"/>
      <c r="J50" s="32"/>
      <c r="K50" s="32"/>
      <c r="L50" s="35"/>
    </row>
    <row r="51" spans="2:47" s="1" customFormat="1" ht="6.95" hidden="1" customHeight="1">
      <c r="B51" s="31"/>
      <c r="C51" s="32"/>
      <c r="D51" s="32"/>
      <c r="E51" s="32"/>
      <c r="F51" s="32"/>
      <c r="G51" s="32"/>
      <c r="H51" s="32"/>
      <c r="I51" s="100"/>
      <c r="J51" s="32"/>
      <c r="K51" s="32"/>
      <c r="L51" s="35"/>
    </row>
    <row r="52" spans="2:47" s="1" customFormat="1" ht="12" hidden="1" customHeight="1">
      <c r="B52" s="31"/>
      <c r="C52" s="26" t="s">
        <v>21</v>
      </c>
      <c r="D52" s="32"/>
      <c r="E52" s="32"/>
      <c r="F52" s="24" t="str">
        <f>F12</f>
        <v xml:space="preserve"> </v>
      </c>
      <c r="G52" s="32"/>
      <c r="H52" s="32"/>
      <c r="I52" s="101" t="s">
        <v>23</v>
      </c>
      <c r="J52" s="52" t="str">
        <f>IF(J12="","",J12)</f>
        <v>4. 1. 2019</v>
      </c>
      <c r="K52" s="32"/>
      <c r="L52" s="35"/>
    </row>
    <row r="53" spans="2:47" s="1" customFormat="1" ht="6.95" hidden="1" customHeight="1">
      <c r="B53" s="31"/>
      <c r="C53" s="32"/>
      <c r="D53" s="32"/>
      <c r="E53" s="32"/>
      <c r="F53" s="32"/>
      <c r="G53" s="32"/>
      <c r="H53" s="32"/>
      <c r="I53" s="100"/>
      <c r="J53" s="32"/>
      <c r="K53" s="32"/>
      <c r="L53" s="35"/>
    </row>
    <row r="54" spans="2:47" s="1" customFormat="1" ht="13.7" hidden="1" customHeight="1">
      <c r="B54" s="31"/>
      <c r="C54" s="26" t="s">
        <v>25</v>
      </c>
      <c r="D54" s="32"/>
      <c r="E54" s="32"/>
      <c r="F54" s="24" t="str">
        <f>E15</f>
        <v xml:space="preserve"> </v>
      </c>
      <c r="G54" s="32"/>
      <c r="H54" s="32"/>
      <c r="I54" s="101" t="s">
        <v>30</v>
      </c>
      <c r="J54" s="29" t="str">
        <f>E21</f>
        <v xml:space="preserve"> </v>
      </c>
      <c r="K54" s="32"/>
      <c r="L54" s="35"/>
    </row>
    <row r="55" spans="2:47" s="1" customFormat="1" ht="13.7" hidden="1" customHeight="1">
      <c r="B55" s="31"/>
      <c r="C55" s="26" t="s">
        <v>28</v>
      </c>
      <c r="D55" s="32"/>
      <c r="E55" s="32"/>
      <c r="F55" s="24" t="str">
        <f>IF(E18="","",E18)</f>
        <v>Vyplň údaj</v>
      </c>
      <c r="G55" s="32"/>
      <c r="H55" s="32"/>
      <c r="I55" s="101" t="s">
        <v>32</v>
      </c>
      <c r="J55" s="29" t="str">
        <f>E24</f>
        <v xml:space="preserve"> </v>
      </c>
      <c r="K55" s="32"/>
      <c r="L55" s="35"/>
    </row>
    <row r="56" spans="2:47" s="1" customFormat="1" ht="10.35" hidden="1" customHeight="1">
      <c r="B56" s="31"/>
      <c r="C56" s="32"/>
      <c r="D56" s="32"/>
      <c r="E56" s="32"/>
      <c r="F56" s="32"/>
      <c r="G56" s="32"/>
      <c r="H56" s="32"/>
      <c r="I56" s="100"/>
      <c r="J56" s="32"/>
      <c r="K56" s="32"/>
      <c r="L56" s="35"/>
    </row>
    <row r="57" spans="2:47" s="1" customFormat="1" ht="29.25" hidden="1" customHeight="1">
      <c r="B57" s="31"/>
      <c r="C57" s="126" t="s">
        <v>94</v>
      </c>
      <c r="D57" s="127"/>
      <c r="E57" s="127"/>
      <c r="F57" s="127"/>
      <c r="G57" s="127"/>
      <c r="H57" s="127"/>
      <c r="I57" s="128"/>
      <c r="J57" s="129" t="s">
        <v>95</v>
      </c>
      <c r="K57" s="127"/>
      <c r="L57" s="35"/>
    </row>
    <row r="58" spans="2:47" s="1" customFormat="1" ht="10.35" hidden="1" customHeight="1">
      <c r="B58" s="31"/>
      <c r="C58" s="32"/>
      <c r="D58" s="32"/>
      <c r="E58" s="32"/>
      <c r="F58" s="32"/>
      <c r="G58" s="32"/>
      <c r="H58" s="32"/>
      <c r="I58" s="100"/>
      <c r="J58" s="32"/>
      <c r="K58" s="32"/>
      <c r="L58" s="35"/>
    </row>
    <row r="59" spans="2:47" s="1" customFormat="1" ht="22.9" hidden="1" customHeight="1">
      <c r="B59" s="31"/>
      <c r="C59" s="130" t="s">
        <v>96</v>
      </c>
      <c r="D59" s="32"/>
      <c r="E59" s="32"/>
      <c r="F59" s="32"/>
      <c r="G59" s="32"/>
      <c r="H59" s="32"/>
      <c r="I59" s="100"/>
      <c r="J59" s="70">
        <f>J95</f>
        <v>0</v>
      </c>
      <c r="K59" s="32"/>
      <c r="L59" s="35"/>
      <c r="AU59" s="14" t="s">
        <v>97</v>
      </c>
    </row>
    <row r="60" spans="2:47" s="7" customFormat="1" ht="24.95" hidden="1" customHeight="1">
      <c r="B60" s="131"/>
      <c r="C60" s="132"/>
      <c r="D60" s="133" t="s">
        <v>98</v>
      </c>
      <c r="E60" s="134"/>
      <c r="F60" s="134"/>
      <c r="G60" s="134"/>
      <c r="H60" s="134"/>
      <c r="I60" s="135"/>
      <c r="J60" s="136">
        <f>J96</f>
        <v>0</v>
      </c>
      <c r="K60" s="132"/>
      <c r="L60" s="137"/>
    </row>
    <row r="61" spans="2:47" s="8" customFormat="1" ht="19.899999999999999" hidden="1" customHeight="1">
      <c r="B61" s="138"/>
      <c r="C61" s="139"/>
      <c r="D61" s="140" t="s">
        <v>99</v>
      </c>
      <c r="E61" s="141"/>
      <c r="F61" s="141"/>
      <c r="G61" s="141"/>
      <c r="H61" s="141"/>
      <c r="I61" s="142"/>
      <c r="J61" s="143">
        <f>J97</f>
        <v>0</v>
      </c>
      <c r="K61" s="139"/>
      <c r="L61" s="144"/>
    </row>
    <row r="62" spans="2:47" s="8" customFormat="1" ht="19.899999999999999" hidden="1" customHeight="1">
      <c r="B62" s="138"/>
      <c r="C62" s="139"/>
      <c r="D62" s="140" t="s">
        <v>100</v>
      </c>
      <c r="E62" s="141"/>
      <c r="F62" s="141"/>
      <c r="G62" s="141"/>
      <c r="H62" s="141"/>
      <c r="I62" s="142"/>
      <c r="J62" s="143">
        <f>J99</f>
        <v>0</v>
      </c>
      <c r="K62" s="139"/>
      <c r="L62" s="144"/>
    </row>
    <row r="63" spans="2:47" s="8" customFormat="1" ht="19.899999999999999" hidden="1" customHeight="1">
      <c r="B63" s="138"/>
      <c r="C63" s="139"/>
      <c r="D63" s="140" t="s">
        <v>101</v>
      </c>
      <c r="E63" s="141"/>
      <c r="F63" s="141"/>
      <c r="G63" s="141"/>
      <c r="H63" s="141"/>
      <c r="I63" s="142"/>
      <c r="J63" s="143">
        <f>J119</f>
        <v>0</v>
      </c>
      <c r="K63" s="139"/>
      <c r="L63" s="144"/>
    </row>
    <row r="64" spans="2:47" s="8" customFormat="1" ht="19.899999999999999" hidden="1" customHeight="1">
      <c r="B64" s="138"/>
      <c r="C64" s="139"/>
      <c r="D64" s="140" t="s">
        <v>102</v>
      </c>
      <c r="E64" s="141"/>
      <c r="F64" s="141"/>
      <c r="G64" s="141"/>
      <c r="H64" s="141"/>
      <c r="I64" s="142"/>
      <c r="J64" s="143">
        <f>J126</f>
        <v>0</v>
      </c>
      <c r="K64" s="139"/>
      <c r="L64" s="144"/>
    </row>
    <row r="65" spans="2:12" s="7" customFormat="1" ht="24.95" hidden="1" customHeight="1">
      <c r="B65" s="131"/>
      <c r="C65" s="132"/>
      <c r="D65" s="133" t="s">
        <v>103</v>
      </c>
      <c r="E65" s="134"/>
      <c r="F65" s="134"/>
      <c r="G65" s="134"/>
      <c r="H65" s="134"/>
      <c r="I65" s="135"/>
      <c r="J65" s="136">
        <f>J128</f>
        <v>0</v>
      </c>
      <c r="K65" s="132"/>
      <c r="L65" s="137"/>
    </row>
    <row r="66" spans="2:12" s="8" customFormat="1" ht="19.899999999999999" hidden="1" customHeight="1">
      <c r="B66" s="138"/>
      <c r="C66" s="139"/>
      <c r="D66" s="140" t="s">
        <v>104</v>
      </c>
      <c r="E66" s="141"/>
      <c r="F66" s="141"/>
      <c r="G66" s="141"/>
      <c r="H66" s="141"/>
      <c r="I66" s="142"/>
      <c r="J66" s="143">
        <f>J129</f>
        <v>0</v>
      </c>
      <c r="K66" s="139"/>
      <c r="L66" s="144"/>
    </row>
    <row r="67" spans="2:12" s="8" customFormat="1" ht="19.899999999999999" hidden="1" customHeight="1">
      <c r="B67" s="138"/>
      <c r="C67" s="139"/>
      <c r="D67" s="140" t="s">
        <v>105</v>
      </c>
      <c r="E67" s="141"/>
      <c r="F67" s="141"/>
      <c r="G67" s="141"/>
      <c r="H67" s="141"/>
      <c r="I67" s="142"/>
      <c r="J67" s="143">
        <f>J131</f>
        <v>0</v>
      </c>
      <c r="K67" s="139"/>
      <c r="L67" s="144"/>
    </row>
    <row r="68" spans="2:12" s="8" customFormat="1" ht="19.899999999999999" hidden="1" customHeight="1">
      <c r="B68" s="138"/>
      <c r="C68" s="139"/>
      <c r="D68" s="140" t="s">
        <v>106</v>
      </c>
      <c r="E68" s="141"/>
      <c r="F68" s="141"/>
      <c r="G68" s="141"/>
      <c r="H68" s="141"/>
      <c r="I68" s="142"/>
      <c r="J68" s="143">
        <f>J148</f>
        <v>0</v>
      </c>
      <c r="K68" s="139"/>
      <c r="L68" s="144"/>
    </row>
    <row r="69" spans="2:12" s="8" customFormat="1" ht="19.899999999999999" hidden="1" customHeight="1">
      <c r="B69" s="138"/>
      <c r="C69" s="139"/>
      <c r="D69" s="140" t="s">
        <v>107</v>
      </c>
      <c r="E69" s="141"/>
      <c r="F69" s="141"/>
      <c r="G69" s="141"/>
      <c r="H69" s="141"/>
      <c r="I69" s="142"/>
      <c r="J69" s="143">
        <f>J177</f>
        <v>0</v>
      </c>
      <c r="K69" s="139"/>
      <c r="L69" s="144"/>
    </row>
    <row r="70" spans="2:12" s="8" customFormat="1" ht="19.899999999999999" hidden="1" customHeight="1">
      <c r="B70" s="138"/>
      <c r="C70" s="139"/>
      <c r="D70" s="140" t="s">
        <v>108</v>
      </c>
      <c r="E70" s="141"/>
      <c r="F70" s="141"/>
      <c r="G70" s="141"/>
      <c r="H70" s="141"/>
      <c r="I70" s="142"/>
      <c r="J70" s="143">
        <f>J189</f>
        <v>0</v>
      </c>
      <c r="K70" s="139"/>
      <c r="L70" s="144"/>
    </row>
    <row r="71" spans="2:12" s="8" customFormat="1" ht="19.899999999999999" hidden="1" customHeight="1">
      <c r="B71" s="138"/>
      <c r="C71" s="139"/>
      <c r="D71" s="140" t="s">
        <v>109</v>
      </c>
      <c r="E71" s="141"/>
      <c r="F71" s="141"/>
      <c r="G71" s="141"/>
      <c r="H71" s="141"/>
      <c r="I71" s="142"/>
      <c r="J71" s="143">
        <f>J194</f>
        <v>0</v>
      </c>
      <c r="K71" s="139"/>
      <c r="L71" s="144"/>
    </row>
    <row r="72" spans="2:12" s="7" customFormat="1" ht="24.95" hidden="1" customHeight="1">
      <c r="B72" s="131"/>
      <c r="C72" s="132"/>
      <c r="D72" s="133" t="s">
        <v>110</v>
      </c>
      <c r="E72" s="134"/>
      <c r="F72" s="134"/>
      <c r="G72" s="134"/>
      <c r="H72" s="134"/>
      <c r="I72" s="135"/>
      <c r="J72" s="136">
        <f>J198</f>
        <v>0</v>
      </c>
      <c r="K72" s="132"/>
      <c r="L72" s="137"/>
    </row>
    <row r="73" spans="2:12" s="8" customFormat="1" ht="19.899999999999999" hidden="1" customHeight="1">
      <c r="B73" s="138"/>
      <c r="C73" s="139"/>
      <c r="D73" s="140" t="s">
        <v>111</v>
      </c>
      <c r="E73" s="141"/>
      <c r="F73" s="141"/>
      <c r="G73" s="141"/>
      <c r="H73" s="141"/>
      <c r="I73" s="142"/>
      <c r="J73" s="143">
        <f>J199</f>
        <v>0</v>
      </c>
      <c r="K73" s="139"/>
      <c r="L73" s="144"/>
    </row>
    <row r="74" spans="2:12" s="8" customFormat="1" ht="19.899999999999999" hidden="1" customHeight="1">
      <c r="B74" s="138"/>
      <c r="C74" s="139"/>
      <c r="D74" s="140" t="s">
        <v>112</v>
      </c>
      <c r="E74" s="141"/>
      <c r="F74" s="141"/>
      <c r="G74" s="141"/>
      <c r="H74" s="141"/>
      <c r="I74" s="142"/>
      <c r="J74" s="143">
        <f>J201</f>
        <v>0</v>
      </c>
      <c r="K74" s="139"/>
      <c r="L74" s="144"/>
    </row>
    <row r="75" spans="2:12" s="8" customFormat="1" ht="19.899999999999999" hidden="1" customHeight="1">
      <c r="B75" s="138"/>
      <c r="C75" s="139"/>
      <c r="D75" s="140" t="s">
        <v>113</v>
      </c>
      <c r="E75" s="141"/>
      <c r="F75" s="141"/>
      <c r="G75" s="141"/>
      <c r="H75" s="141"/>
      <c r="I75" s="142"/>
      <c r="J75" s="143">
        <f>J206</f>
        <v>0</v>
      </c>
      <c r="K75" s="139"/>
      <c r="L75" s="144"/>
    </row>
    <row r="76" spans="2:12" s="1" customFormat="1" ht="21.75" hidden="1" customHeight="1">
      <c r="B76" s="31"/>
      <c r="C76" s="32"/>
      <c r="D76" s="32"/>
      <c r="E76" s="32"/>
      <c r="F76" s="32"/>
      <c r="G76" s="32"/>
      <c r="H76" s="32"/>
      <c r="I76" s="100"/>
      <c r="J76" s="32"/>
      <c r="K76" s="32"/>
      <c r="L76" s="35"/>
    </row>
    <row r="77" spans="2:12" s="1" customFormat="1" ht="6.95" hidden="1" customHeight="1">
      <c r="B77" s="43"/>
      <c r="C77" s="44"/>
      <c r="D77" s="44"/>
      <c r="E77" s="44"/>
      <c r="F77" s="44"/>
      <c r="G77" s="44"/>
      <c r="H77" s="44"/>
      <c r="I77" s="122"/>
      <c r="J77" s="44"/>
      <c r="K77" s="44"/>
      <c r="L77" s="35"/>
    </row>
    <row r="78" spans="2:12" ht="11.25" hidden="1"/>
    <row r="79" spans="2:12" ht="11.25" hidden="1"/>
    <row r="80" spans="2:12" ht="11.25" hidden="1"/>
    <row r="81" spans="2:63" s="1" customFormat="1" ht="6.95" customHeight="1">
      <c r="B81" s="45"/>
      <c r="C81" s="46"/>
      <c r="D81" s="46"/>
      <c r="E81" s="46"/>
      <c r="F81" s="46"/>
      <c r="G81" s="46"/>
      <c r="H81" s="46"/>
      <c r="I81" s="125"/>
      <c r="J81" s="46"/>
      <c r="K81" s="46"/>
      <c r="L81" s="35"/>
    </row>
    <row r="82" spans="2:63" s="1" customFormat="1" ht="24.95" customHeight="1">
      <c r="B82" s="31"/>
      <c r="C82" s="20" t="s">
        <v>114</v>
      </c>
      <c r="D82" s="32"/>
      <c r="E82" s="32"/>
      <c r="F82" s="32"/>
      <c r="G82" s="32"/>
      <c r="H82" s="32"/>
      <c r="I82" s="100"/>
      <c r="J82" s="32"/>
      <c r="K82" s="32"/>
      <c r="L82" s="35"/>
    </row>
    <row r="83" spans="2:63" s="1" customFormat="1" ht="6.95" customHeight="1">
      <c r="B83" s="31"/>
      <c r="C83" s="32"/>
      <c r="D83" s="32"/>
      <c r="E83" s="32"/>
      <c r="F83" s="32"/>
      <c r="G83" s="32"/>
      <c r="H83" s="32"/>
      <c r="I83" s="100"/>
      <c r="J83" s="32"/>
      <c r="K83" s="32"/>
      <c r="L83" s="35"/>
    </row>
    <row r="84" spans="2:63" s="1" customFormat="1" ht="12" customHeight="1">
      <c r="B84" s="31"/>
      <c r="C84" s="26" t="s">
        <v>17</v>
      </c>
      <c r="D84" s="32"/>
      <c r="E84" s="32"/>
      <c r="F84" s="32"/>
      <c r="G84" s="32"/>
      <c r="H84" s="32"/>
      <c r="I84" s="100"/>
      <c r="J84" s="32"/>
      <c r="K84" s="32"/>
      <c r="L84" s="35"/>
    </row>
    <row r="85" spans="2:63" s="1" customFormat="1" ht="16.5" customHeight="1">
      <c r="B85" s="31"/>
      <c r="C85" s="32"/>
      <c r="D85" s="32"/>
      <c r="E85" s="274" t="str">
        <f>E7</f>
        <v>ZŠ NOVÝ HRADEC KRÁLOVÉ - OPRAVA STŘECH NA OBJEKTECH Č. P. 144, 145, 146 A VÝMĚNA VENKOVNÍ BETONOVÉ DLAŽBY NA DVOŘE</v>
      </c>
      <c r="F85" s="275"/>
      <c r="G85" s="275"/>
      <c r="H85" s="275"/>
      <c r="I85" s="100"/>
      <c r="J85" s="32"/>
      <c r="K85" s="32"/>
      <c r="L85" s="35"/>
    </row>
    <row r="86" spans="2:63" s="1" customFormat="1" ht="12" customHeight="1">
      <c r="B86" s="31"/>
      <c r="C86" s="26" t="s">
        <v>91</v>
      </c>
      <c r="D86" s="32"/>
      <c r="E86" s="32"/>
      <c r="F86" s="32"/>
      <c r="G86" s="32"/>
      <c r="H86" s="32"/>
      <c r="I86" s="100"/>
      <c r="J86" s="32"/>
      <c r="K86" s="32"/>
      <c r="L86" s="35"/>
    </row>
    <row r="87" spans="2:63" s="1" customFormat="1" ht="16.5" customHeight="1">
      <c r="B87" s="31"/>
      <c r="C87" s="32"/>
      <c r="D87" s="32"/>
      <c r="E87" s="246" t="str">
        <f>E9</f>
        <v>SO 02 - Oprava střechy objektu č.p.145</v>
      </c>
      <c r="F87" s="245"/>
      <c r="G87" s="245"/>
      <c r="H87" s="245"/>
      <c r="I87" s="100"/>
      <c r="J87" s="32"/>
      <c r="K87" s="32"/>
      <c r="L87" s="35"/>
    </row>
    <row r="88" spans="2:63" s="1" customFormat="1" ht="6.95" customHeight="1">
      <c r="B88" s="31"/>
      <c r="C88" s="32"/>
      <c r="D88" s="32"/>
      <c r="E88" s="32"/>
      <c r="F88" s="32"/>
      <c r="G88" s="32"/>
      <c r="H88" s="32"/>
      <c r="I88" s="100"/>
      <c r="J88" s="32"/>
      <c r="K88" s="32"/>
      <c r="L88" s="35"/>
    </row>
    <row r="89" spans="2:63" s="1" customFormat="1" ht="12" customHeight="1">
      <c r="B89" s="31"/>
      <c r="C89" s="26" t="s">
        <v>21</v>
      </c>
      <c r="D89" s="32"/>
      <c r="E89" s="32"/>
      <c r="F89" s="24" t="str">
        <f>F12</f>
        <v xml:space="preserve"> </v>
      </c>
      <c r="G89" s="32"/>
      <c r="H89" s="32"/>
      <c r="I89" s="101" t="s">
        <v>23</v>
      </c>
      <c r="J89" s="52" t="str">
        <f>IF(J12="","",J12)</f>
        <v>4. 1. 2019</v>
      </c>
      <c r="K89" s="32"/>
      <c r="L89" s="35"/>
    </row>
    <row r="90" spans="2:63" s="1" customFormat="1" ht="6.95" customHeight="1">
      <c r="B90" s="31"/>
      <c r="C90" s="32"/>
      <c r="D90" s="32"/>
      <c r="E90" s="32"/>
      <c r="F90" s="32"/>
      <c r="G90" s="32"/>
      <c r="H90" s="32"/>
      <c r="I90" s="100"/>
      <c r="J90" s="32"/>
      <c r="K90" s="32"/>
      <c r="L90" s="35"/>
    </row>
    <row r="91" spans="2:63" s="1" customFormat="1" ht="13.7" customHeight="1">
      <c r="B91" s="31"/>
      <c r="C91" s="26" t="s">
        <v>25</v>
      </c>
      <c r="D91" s="32"/>
      <c r="E91" s="32"/>
      <c r="F91" s="24" t="str">
        <f>E15</f>
        <v xml:space="preserve"> </v>
      </c>
      <c r="G91" s="32"/>
      <c r="H91" s="32"/>
      <c r="I91" s="101" t="s">
        <v>30</v>
      </c>
      <c r="J91" s="29" t="str">
        <f>E21</f>
        <v xml:space="preserve"> </v>
      </c>
      <c r="K91" s="32"/>
      <c r="L91" s="35"/>
    </row>
    <row r="92" spans="2:63" s="1" customFormat="1" ht="13.7" customHeight="1">
      <c r="B92" s="31"/>
      <c r="C92" s="26" t="s">
        <v>28</v>
      </c>
      <c r="D92" s="32"/>
      <c r="E92" s="32"/>
      <c r="F92" s="24" t="str">
        <f>IF(E18="","",E18)</f>
        <v>Vyplň údaj</v>
      </c>
      <c r="G92" s="32"/>
      <c r="H92" s="32"/>
      <c r="I92" s="101" t="s">
        <v>32</v>
      </c>
      <c r="J92" s="29" t="str">
        <f>E24</f>
        <v xml:space="preserve"> </v>
      </c>
      <c r="K92" s="32"/>
      <c r="L92" s="35"/>
    </row>
    <row r="93" spans="2:63" s="1" customFormat="1" ht="10.35" customHeight="1">
      <c r="B93" s="31"/>
      <c r="C93" s="32"/>
      <c r="D93" s="32"/>
      <c r="E93" s="32"/>
      <c r="F93" s="32"/>
      <c r="G93" s="32"/>
      <c r="H93" s="32"/>
      <c r="I93" s="100"/>
      <c r="J93" s="32"/>
      <c r="K93" s="32"/>
      <c r="L93" s="35"/>
    </row>
    <row r="94" spans="2:63" s="9" customFormat="1" ht="29.25" customHeight="1">
      <c r="B94" s="145"/>
      <c r="C94" s="146" t="s">
        <v>115</v>
      </c>
      <c r="D94" s="147" t="s">
        <v>53</v>
      </c>
      <c r="E94" s="147" t="s">
        <v>49</v>
      </c>
      <c r="F94" s="147" t="s">
        <v>50</v>
      </c>
      <c r="G94" s="147" t="s">
        <v>116</v>
      </c>
      <c r="H94" s="147" t="s">
        <v>117</v>
      </c>
      <c r="I94" s="148" t="s">
        <v>118</v>
      </c>
      <c r="J94" s="147" t="s">
        <v>95</v>
      </c>
      <c r="K94" s="149" t="s">
        <v>119</v>
      </c>
      <c r="L94" s="150"/>
      <c r="M94" s="61" t="s">
        <v>1</v>
      </c>
      <c r="N94" s="62" t="s">
        <v>38</v>
      </c>
      <c r="O94" s="62" t="s">
        <v>120</v>
      </c>
      <c r="P94" s="62" t="s">
        <v>121</v>
      </c>
      <c r="Q94" s="62" t="s">
        <v>122</v>
      </c>
      <c r="R94" s="62" t="s">
        <v>123</v>
      </c>
      <c r="S94" s="62" t="s">
        <v>124</v>
      </c>
      <c r="T94" s="63" t="s">
        <v>125</v>
      </c>
    </row>
    <row r="95" spans="2:63" s="1" customFormat="1" ht="22.9" customHeight="1">
      <c r="B95" s="31"/>
      <c r="C95" s="68" t="s">
        <v>126</v>
      </c>
      <c r="D95" s="32"/>
      <c r="E95" s="32"/>
      <c r="F95" s="32"/>
      <c r="G95" s="32"/>
      <c r="H95" s="32"/>
      <c r="I95" s="100"/>
      <c r="J95" s="151">
        <f>BK95</f>
        <v>0</v>
      </c>
      <c r="K95" s="32"/>
      <c r="L95" s="35"/>
      <c r="M95" s="64"/>
      <c r="N95" s="65"/>
      <c r="O95" s="65"/>
      <c r="P95" s="152">
        <f>P96+P128+P198</f>
        <v>0</v>
      </c>
      <c r="Q95" s="65"/>
      <c r="R95" s="152">
        <f>R96+R128+R198</f>
        <v>0</v>
      </c>
      <c r="S95" s="65"/>
      <c r="T95" s="153">
        <f>T96+T128+T198</f>
        <v>0</v>
      </c>
      <c r="AT95" s="14" t="s">
        <v>67</v>
      </c>
      <c r="AU95" s="14" t="s">
        <v>97</v>
      </c>
      <c r="BK95" s="154">
        <f>BK96+BK128+BK198</f>
        <v>0</v>
      </c>
    </row>
    <row r="96" spans="2:63" s="10" customFormat="1" ht="25.9" customHeight="1">
      <c r="B96" s="155"/>
      <c r="C96" s="156"/>
      <c r="D96" s="157" t="s">
        <v>67</v>
      </c>
      <c r="E96" s="158" t="s">
        <v>127</v>
      </c>
      <c r="F96" s="158" t="s">
        <v>128</v>
      </c>
      <c r="G96" s="156"/>
      <c r="H96" s="156"/>
      <c r="I96" s="159"/>
      <c r="J96" s="160">
        <f>BK96</f>
        <v>0</v>
      </c>
      <c r="K96" s="156"/>
      <c r="L96" s="161"/>
      <c r="M96" s="162"/>
      <c r="N96" s="163"/>
      <c r="O96" s="163"/>
      <c r="P96" s="164">
        <f>P97+P99+P119+P126</f>
        <v>0</v>
      </c>
      <c r="Q96" s="163"/>
      <c r="R96" s="164">
        <f>R97+R99+R119+R126</f>
        <v>0</v>
      </c>
      <c r="S96" s="163"/>
      <c r="T96" s="165">
        <f>T97+T99+T119+T126</f>
        <v>0</v>
      </c>
      <c r="AR96" s="166" t="s">
        <v>8</v>
      </c>
      <c r="AT96" s="167" t="s">
        <v>67</v>
      </c>
      <c r="AU96" s="167" t="s">
        <v>68</v>
      </c>
      <c r="AY96" s="166" t="s">
        <v>129</v>
      </c>
      <c r="BK96" s="168">
        <f>BK97+BK99+BK119+BK126</f>
        <v>0</v>
      </c>
    </row>
    <row r="97" spans="2:65" s="10" customFormat="1" ht="22.9" customHeight="1">
      <c r="B97" s="155"/>
      <c r="C97" s="156"/>
      <c r="D97" s="157" t="s">
        <v>67</v>
      </c>
      <c r="E97" s="169" t="s">
        <v>130</v>
      </c>
      <c r="F97" s="169" t="s">
        <v>131</v>
      </c>
      <c r="G97" s="156"/>
      <c r="H97" s="156"/>
      <c r="I97" s="159"/>
      <c r="J97" s="170">
        <f>BK97</f>
        <v>0</v>
      </c>
      <c r="K97" s="156"/>
      <c r="L97" s="161"/>
      <c r="M97" s="162"/>
      <c r="N97" s="163"/>
      <c r="O97" s="163"/>
      <c r="P97" s="164">
        <f>P98</f>
        <v>0</v>
      </c>
      <c r="Q97" s="163"/>
      <c r="R97" s="164">
        <f>R98</f>
        <v>0</v>
      </c>
      <c r="S97" s="163"/>
      <c r="T97" s="165">
        <f>T98</f>
        <v>0</v>
      </c>
      <c r="AR97" s="166" t="s">
        <v>8</v>
      </c>
      <c r="AT97" s="167" t="s">
        <v>67</v>
      </c>
      <c r="AU97" s="167" t="s">
        <v>8</v>
      </c>
      <c r="AY97" s="166" t="s">
        <v>129</v>
      </c>
      <c r="BK97" s="168">
        <f>BK98</f>
        <v>0</v>
      </c>
    </row>
    <row r="98" spans="2:65" s="1" customFormat="1" ht="16.5" customHeight="1">
      <c r="B98" s="31"/>
      <c r="C98" s="171" t="s">
        <v>8</v>
      </c>
      <c r="D98" s="171" t="s">
        <v>132</v>
      </c>
      <c r="E98" s="172" t="s">
        <v>137</v>
      </c>
      <c r="F98" s="173" t="s">
        <v>138</v>
      </c>
      <c r="G98" s="174" t="s">
        <v>139</v>
      </c>
      <c r="H98" s="175">
        <v>23</v>
      </c>
      <c r="I98" s="176"/>
      <c r="J98" s="177">
        <f>ROUND(I98*H98,0)</f>
        <v>0</v>
      </c>
      <c r="K98" s="173" t="s">
        <v>140</v>
      </c>
      <c r="L98" s="35"/>
      <c r="M98" s="178" t="s">
        <v>1</v>
      </c>
      <c r="N98" s="179" t="s">
        <v>39</v>
      </c>
      <c r="O98" s="57"/>
      <c r="P98" s="180">
        <f>O98*H98</f>
        <v>0</v>
      </c>
      <c r="Q98" s="180">
        <v>0</v>
      </c>
      <c r="R98" s="180">
        <f>Q98*H98</f>
        <v>0</v>
      </c>
      <c r="S98" s="180">
        <v>0</v>
      </c>
      <c r="T98" s="181">
        <f>S98*H98</f>
        <v>0</v>
      </c>
      <c r="AR98" s="14" t="s">
        <v>136</v>
      </c>
      <c r="AT98" s="14" t="s">
        <v>132</v>
      </c>
      <c r="AU98" s="14" t="s">
        <v>77</v>
      </c>
      <c r="AY98" s="14" t="s">
        <v>129</v>
      </c>
      <c r="BE98" s="182">
        <f>IF(N98="základní",J98,0)</f>
        <v>0</v>
      </c>
      <c r="BF98" s="182">
        <f>IF(N98="snížená",J98,0)</f>
        <v>0</v>
      </c>
      <c r="BG98" s="182">
        <f>IF(N98="zákl. přenesená",J98,0)</f>
        <v>0</v>
      </c>
      <c r="BH98" s="182">
        <f>IF(N98="sníž. přenesená",J98,0)</f>
        <v>0</v>
      </c>
      <c r="BI98" s="182">
        <f>IF(N98="nulová",J98,0)</f>
        <v>0</v>
      </c>
      <c r="BJ98" s="14" t="s">
        <v>8</v>
      </c>
      <c r="BK98" s="182">
        <f>ROUND(I98*H98,0)</f>
        <v>0</v>
      </c>
      <c r="BL98" s="14" t="s">
        <v>136</v>
      </c>
      <c r="BM98" s="14" t="s">
        <v>77</v>
      </c>
    </row>
    <row r="99" spans="2:65" s="10" customFormat="1" ht="22.9" customHeight="1">
      <c r="B99" s="155"/>
      <c r="C99" s="156"/>
      <c r="D99" s="157" t="s">
        <v>67</v>
      </c>
      <c r="E99" s="169" t="s">
        <v>144</v>
      </c>
      <c r="F99" s="169" t="s">
        <v>145</v>
      </c>
      <c r="G99" s="156"/>
      <c r="H99" s="156"/>
      <c r="I99" s="159"/>
      <c r="J99" s="170">
        <f>BK99</f>
        <v>0</v>
      </c>
      <c r="K99" s="156"/>
      <c r="L99" s="161"/>
      <c r="M99" s="162"/>
      <c r="N99" s="163"/>
      <c r="O99" s="163"/>
      <c r="P99" s="164">
        <f>SUM(P100:P118)</f>
        <v>0</v>
      </c>
      <c r="Q99" s="163"/>
      <c r="R99" s="164">
        <f>SUM(R100:R118)</f>
        <v>0</v>
      </c>
      <c r="S99" s="163"/>
      <c r="T99" s="165">
        <f>SUM(T100:T118)</f>
        <v>0</v>
      </c>
      <c r="AR99" s="166" t="s">
        <v>8</v>
      </c>
      <c r="AT99" s="167" t="s">
        <v>67</v>
      </c>
      <c r="AU99" s="167" t="s">
        <v>8</v>
      </c>
      <c r="AY99" s="166" t="s">
        <v>129</v>
      </c>
      <c r="BK99" s="168">
        <f>SUM(BK100:BK118)</f>
        <v>0</v>
      </c>
    </row>
    <row r="100" spans="2:65" s="1" customFormat="1" ht="16.5" customHeight="1">
      <c r="B100" s="31"/>
      <c r="C100" s="171" t="s">
        <v>77</v>
      </c>
      <c r="D100" s="171" t="s">
        <v>132</v>
      </c>
      <c r="E100" s="172" t="s">
        <v>147</v>
      </c>
      <c r="F100" s="173" t="s">
        <v>148</v>
      </c>
      <c r="G100" s="174" t="s">
        <v>139</v>
      </c>
      <c r="H100" s="175">
        <v>501.49</v>
      </c>
      <c r="I100" s="176"/>
      <c r="J100" s="177">
        <f>ROUND(I100*H100,0)</f>
        <v>0</v>
      </c>
      <c r="K100" s="173" t="s">
        <v>140</v>
      </c>
      <c r="L100" s="35"/>
      <c r="M100" s="178" t="s">
        <v>1</v>
      </c>
      <c r="N100" s="179" t="s">
        <v>39</v>
      </c>
      <c r="O100" s="57"/>
      <c r="P100" s="180">
        <f>O100*H100</f>
        <v>0</v>
      </c>
      <c r="Q100" s="180">
        <v>0</v>
      </c>
      <c r="R100" s="180">
        <f>Q100*H100</f>
        <v>0</v>
      </c>
      <c r="S100" s="180">
        <v>0</v>
      </c>
      <c r="T100" s="181">
        <f>S100*H100</f>
        <v>0</v>
      </c>
      <c r="AR100" s="14" t="s">
        <v>136</v>
      </c>
      <c r="AT100" s="14" t="s">
        <v>132</v>
      </c>
      <c r="AU100" s="14" t="s">
        <v>77</v>
      </c>
      <c r="AY100" s="14" t="s">
        <v>129</v>
      </c>
      <c r="BE100" s="182">
        <f>IF(N100="základní",J100,0)</f>
        <v>0</v>
      </c>
      <c r="BF100" s="182">
        <f>IF(N100="snížená",J100,0)</f>
        <v>0</v>
      </c>
      <c r="BG100" s="182">
        <f>IF(N100="zákl. přenesená",J100,0)</f>
        <v>0</v>
      </c>
      <c r="BH100" s="182">
        <f>IF(N100="sníž. přenesená",J100,0)</f>
        <v>0</v>
      </c>
      <c r="BI100" s="182">
        <f>IF(N100="nulová",J100,0)</f>
        <v>0</v>
      </c>
      <c r="BJ100" s="14" t="s">
        <v>8</v>
      </c>
      <c r="BK100" s="182">
        <f>ROUND(I100*H100,0)</f>
        <v>0</v>
      </c>
      <c r="BL100" s="14" t="s">
        <v>136</v>
      </c>
      <c r="BM100" s="14" t="s">
        <v>136</v>
      </c>
    </row>
    <row r="101" spans="2:65" s="11" customFormat="1" ht="11.25">
      <c r="B101" s="183"/>
      <c r="C101" s="184"/>
      <c r="D101" s="185" t="s">
        <v>141</v>
      </c>
      <c r="E101" s="186" t="s">
        <v>1</v>
      </c>
      <c r="F101" s="187" t="s">
        <v>420</v>
      </c>
      <c r="G101" s="184"/>
      <c r="H101" s="188">
        <v>501.49</v>
      </c>
      <c r="I101" s="189"/>
      <c r="J101" s="184"/>
      <c r="K101" s="184"/>
      <c r="L101" s="190"/>
      <c r="M101" s="191"/>
      <c r="N101" s="192"/>
      <c r="O101" s="192"/>
      <c r="P101" s="192"/>
      <c r="Q101" s="192"/>
      <c r="R101" s="192"/>
      <c r="S101" s="192"/>
      <c r="T101" s="193"/>
      <c r="AT101" s="194" t="s">
        <v>141</v>
      </c>
      <c r="AU101" s="194" t="s">
        <v>77</v>
      </c>
      <c r="AV101" s="11" t="s">
        <v>77</v>
      </c>
      <c r="AW101" s="11" t="s">
        <v>31</v>
      </c>
      <c r="AX101" s="11" t="s">
        <v>68</v>
      </c>
      <c r="AY101" s="194" t="s">
        <v>129</v>
      </c>
    </row>
    <row r="102" spans="2:65" s="12" customFormat="1" ht="11.25">
      <c r="B102" s="195"/>
      <c r="C102" s="196"/>
      <c r="D102" s="185" t="s">
        <v>141</v>
      </c>
      <c r="E102" s="197" t="s">
        <v>1</v>
      </c>
      <c r="F102" s="198" t="s">
        <v>143</v>
      </c>
      <c r="G102" s="196"/>
      <c r="H102" s="199">
        <v>501.49</v>
      </c>
      <c r="I102" s="200"/>
      <c r="J102" s="196"/>
      <c r="K102" s="196"/>
      <c r="L102" s="201"/>
      <c r="M102" s="202"/>
      <c r="N102" s="203"/>
      <c r="O102" s="203"/>
      <c r="P102" s="203"/>
      <c r="Q102" s="203"/>
      <c r="R102" s="203"/>
      <c r="S102" s="203"/>
      <c r="T102" s="204"/>
      <c r="AT102" s="205" t="s">
        <v>141</v>
      </c>
      <c r="AU102" s="205" t="s">
        <v>77</v>
      </c>
      <c r="AV102" s="12" t="s">
        <v>136</v>
      </c>
      <c r="AW102" s="12" t="s">
        <v>31</v>
      </c>
      <c r="AX102" s="12" t="s">
        <v>8</v>
      </c>
      <c r="AY102" s="205" t="s">
        <v>129</v>
      </c>
    </row>
    <row r="103" spans="2:65" s="1" customFormat="1" ht="16.5" customHeight="1">
      <c r="B103" s="31"/>
      <c r="C103" s="171" t="s">
        <v>146</v>
      </c>
      <c r="D103" s="171" t="s">
        <v>132</v>
      </c>
      <c r="E103" s="172" t="s">
        <v>150</v>
      </c>
      <c r="F103" s="173" t="s">
        <v>151</v>
      </c>
      <c r="G103" s="174" t="s">
        <v>139</v>
      </c>
      <c r="H103" s="175">
        <v>15044.7</v>
      </c>
      <c r="I103" s="176"/>
      <c r="J103" s="177">
        <f>ROUND(I103*H103,0)</f>
        <v>0</v>
      </c>
      <c r="K103" s="173" t="s">
        <v>140</v>
      </c>
      <c r="L103" s="35"/>
      <c r="M103" s="178" t="s">
        <v>1</v>
      </c>
      <c r="N103" s="179" t="s">
        <v>39</v>
      </c>
      <c r="O103" s="57"/>
      <c r="P103" s="180">
        <f>O103*H103</f>
        <v>0</v>
      </c>
      <c r="Q103" s="180">
        <v>0</v>
      </c>
      <c r="R103" s="180">
        <f>Q103*H103</f>
        <v>0</v>
      </c>
      <c r="S103" s="180">
        <v>0</v>
      </c>
      <c r="T103" s="181">
        <f>S103*H103</f>
        <v>0</v>
      </c>
      <c r="AR103" s="14" t="s">
        <v>136</v>
      </c>
      <c r="AT103" s="14" t="s">
        <v>132</v>
      </c>
      <c r="AU103" s="14" t="s">
        <v>77</v>
      </c>
      <c r="AY103" s="14" t="s">
        <v>129</v>
      </c>
      <c r="BE103" s="182">
        <f>IF(N103="základní",J103,0)</f>
        <v>0</v>
      </c>
      <c r="BF103" s="182">
        <f>IF(N103="snížená",J103,0)</f>
        <v>0</v>
      </c>
      <c r="BG103" s="182">
        <f>IF(N103="zákl. přenesená",J103,0)</f>
        <v>0</v>
      </c>
      <c r="BH103" s="182">
        <f>IF(N103="sníž. přenesená",J103,0)</f>
        <v>0</v>
      </c>
      <c r="BI103" s="182">
        <f>IF(N103="nulová",J103,0)</f>
        <v>0</v>
      </c>
      <c r="BJ103" s="14" t="s">
        <v>8</v>
      </c>
      <c r="BK103" s="182">
        <f>ROUND(I103*H103,0)</f>
        <v>0</v>
      </c>
      <c r="BL103" s="14" t="s">
        <v>136</v>
      </c>
      <c r="BM103" s="14" t="s">
        <v>130</v>
      </c>
    </row>
    <row r="104" spans="2:65" s="11" customFormat="1" ht="11.25">
      <c r="B104" s="183"/>
      <c r="C104" s="184"/>
      <c r="D104" s="185" t="s">
        <v>141</v>
      </c>
      <c r="E104" s="186" t="s">
        <v>1</v>
      </c>
      <c r="F104" s="187" t="s">
        <v>421</v>
      </c>
      <c r="G104" s="184"/>
      <c r="H104" s="188">
        <v>15044.7</v>
      </c>
      <c r="I104" s="189"/>
      <c r="J104" s="184"/>
      <c r="K104" s="184"/>
      <c r="L104" s="190"/>
      <c r="M104" s="191"/>
      <c r="N104" s="192"/>
      <c r="O104" s="192"/>
      <c r="P104" s="192"/>
      <c r="Q104" s="192"/>
      <c r="R104" s="192"/>
      <c r="S104" s="192"/>
      <c r="T104" s="193"/>
      <c r="AT104" s="194" t="s">
        <v>141</v>
      </c>
      <c r="AU104" s="194" t="s">
        <v>77</v>
      </c>
      <c r="AV104" s="11" t="s">
        <v>77</v>
      </c>
      <c r="AW104" s="11" t="s">
        <v>31</v>
      </c>
      <c r="AX104" s="11" t="s">
        <v>68</v>
      </c>
      <c r="AY104" s="194" t="s">
        <v>129</v>
      </c>
    </row>
    <row r="105" spans="2:65" s="12" customFormat="1" ht="11.25">
      <c r="B105" s="195"/>
      <c r="C105" s="196"/>
      <c r="D105" s="185" t="s">
        <v>141</v>
      </c>
      <c r="E105" s="197" t="s">
        <v>1</v>
      </c>
      <c r="F105" s="198" t="s">
        <v>143</v>
      </c>
      <c r="G105" s="196"/>
      <c r="H105" s="199">
        <v>15044.7</v>
      </c>
      <c r="I105" s="200"/>
      <c r="J105" s="196"/>
      <c r="K105" s="196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141</v>
      </c>
      <c r="AU105" s="205" t="s">
        <v>77</v>
      </c>
      <c r="AV105" s="12" t="s">
        <v>136</v>
      </c>
      <c r="AW105" s="12" t="s">
        <v>31</v>
      </c>
      <c r="AX105" s="12" t="s">
        <v>8</v>
      </c>
      <c r="AY105" s="205" t="s">
        <v>129</v>
      </c>
    </row>
    <row r="106" spans="2:65" s="1" customFormat="1" ht="16.5" customHeight="1">
      <c r="B106" s="31"/>
      <c r="C106" s="171" t="s">
        <v>136</v>
      </c>
      <c r="D106" s="171" t="s">
        <v>132</v>
      </c>
      <c r="E106" s="172" t="s">
        <v>155</v>
      </c>
      <c r="F106" s="173" t="s">
        <v>156</v>
      </c>
      <c r="G106" s="174" t="s">
        <v>139</v>
      </c>
      <c r="H106" s="175">
        <v>501.49</v>
      </c>
      <c r="I106" s="176"/>
      <c r="J106" s="177">
        <f>ROUND(I106*H106,0)</f>
        <v>0</v>
      </c>
      <c r="K106" s="173" t="s">
        <v>140</v>
      </c>
      <c r="L106" s="35"/>
      <c r="M106" s="178" t="s">
        <v>1</v>
      </c>
      <c r="N106" s="179" t="s">
        <v>39</v>
      </c>
      <c r="O106" s="57"/>
      <c r="P106" s="180">
        <f>O106*H106</f>
        <v>0</v>
      </c>
      <c r="Q106" s="180">
        <v>0</v>
      </c>
      <c r="R106" s="180">
        <f>Q106*H106</f>
        <v>0</v>
      </c>
      <c r="S106" s="180">
        <v>0</v>
      </c>
      <c r="T106" s="181">
        <f>S106*H106</f>
        <v>0</v>
      </c>
      <c r="AR106" s="14" t="s">
        <v>136</v>
      </c>
      <c r="AT106" s="14" t="s">
        <v>132</v>
      </c>
      <c r="AU106" s="14" t="s">
        <v>77</v>
      </c>
      <c r="AY106" s="14" t="s">
        <v>129</v>
      </c>
      <c r="BE106" s="182">
        <f>IF(N106="základní",J106,0)</f>
        <v>0</v>
      </c>
      <c r="BF106" s="182">
        <f>IF(N106="snížená",J106,0)</f>
        <v>0</v>
      </c>
      <c r="BG106" s="182">
        <f>IF(N106="zákl. přenesená",J106,0)</f>
        <v>0</v>
      </c>
      <c r="BH106" s="182">
        <f>IF(N106="sníž. přenesená",J106,0)</f>
        <v>0</v>
      </c>
      <c r="BI106" s="182">
        <f>IF(N106="nulová",J106,0)</f>
        <v>0</v>
      </c>
      <c r="BJ106" s="14" t="s">
        <v>8</v>
      </c>
      <c r="BK106" s="182">
        <f>ROUND(I106*H106,0)</f>
        <v>0</v>
      </c>
      <c r="BL106" s="14" t="s">
        <v>136</v>
      </c>
      <c r="BM106" s="14" t="s">
        <v>152</v>
      </c>
    </row>
    <row r="107" spans="2:65" s="1" customFormat="1" ht="16.5" customHeight="1">
      <c r="B107" s="31"/>
      <c r="C107" s="171" t="s">
        <v>154</v>
      </c>
      <c r="D107" s="171" t="s">
        <v>132</v>
      </c>
      <c r="E107" s="172" t="s">
        <v>158</v>
      </c>
      <c r="F107" s="173" t="s">
        <v>159</v>
      </c>
      <c r="G107" s="174" t="s">
        <v>139</v>
      </c>
      <c r="H107" s="175">
        <v>8.52</v>
      </c>
      <c r="I107" s="176"/>
      <c r="J107" s="177">
        <f>ROUND(I107*H107,0)</f>
        <v>0</v>
      </c>
      <c r="K107" s="173" t="s">
        <v>140</v>
      </c>
      <c r="L107" s="35"/>
      <c r="M107" s="178" t="s">
        <v>1</v>
      </c>
      <c r="N107" s="179" t="s">
        <v>39</v>
      </c>
      <c r="O107" s="57"/>
      <c r="P107" s="180">
        <f>O107*H107</f>
        <v>0</v>
      </c>
      <c r="Q107" s="180">
        <v>0</v>
      </c>
      <c r="R107" s="180">
        <f>Q107*H107</f>
        <v>0</v>
      </c>
      <c r="S107" s="180">
        <v>0</v>
      </c>
      <c r="T107" s="181">
        <f>S107*H107</f>
        <v>0</v>
      </c>
      <c r="AR107" s="14" t="s">
        <v>136</v>
      </c>
      <c r="AT107" s="14" t="s">
        <v>132</v>
      </c>
      <c r="AU107" s="14" t="s">
        <v>77</v>
      </c>
      <c r="AY107" s="14" t="s">
        <v>129</v>
      </c>
      <c r="BE107" s="182">
        <f>IF(N107="základní",J107,0)</f>
        <v>0</v>
      </c>
      <c r="BF107" s="182">
        <f>IF(N107="snížená",J107,0)</f>
        <v>0</v>
      </c>
      <c r="BG107" s="182">
        <f>IF(N107="zákl. přenesená",J107,0)</f>
        <v>0</v>
      </c>
      <c r="BH107" s="182">
        <f>IF(N107="sníž. přenesená",J107,0)</f>
        <v>0</v>
      </c>
      <c r="BI107" s="182">
        <f>IF(N107="nulová",J107,0)</f>
        <v>0</v>
      </c>
      <c r="BJ107" s="14" t="s">
        <v>8</v>
      </c>
      <c r="BK107" s="182">
        <f>ROUND(I107*H107,0)</f>
        <v>0</v>
      </c>
      <c r="BL107" s="14" t="s">
        <v>136</v>
      </c>
      <c r="BM107" s="14" t="s">
        <v>157</v>
      </c>
    </row>
    <row r="108" spans="2:65" s="11" customFormat="1" ht="11.25">
      <c r="B108" s="183"/>
      <c r="C108" s="184"/>
      <c r="D108" s="185" t="s">
        <v>141</v>
      </c>
      <c r="E108" s="186" t="s">
        <v>1</v>
      </c>
      <c r="F108" s="187" t="s">
        <v>422</v>
      </c>
      <c r="G108" s="184"/>
      <c r="H108" s="188">
        <v>8.52</v>
      </c>
      <c r="I108" s="189"/>
      <c r="J108" s="184"/>
      <c r="K108" s="184"/>
      <c r="L108" s="190"/>
      <c r="M108" s="191"/>
      <c r="N108" s="192"/>
      <c r="O108" s="192"/>
      <c r="P108" s="192"/>
      <c r="Q108" s="192"/>
      <c r="R108" s="192"/>
      <c r="S108" s="192"/>
      <c r="T108" s="193"/>
      <c r="AT108" s="194" t="s">
        <v>141</v>
      </c>
      <c r="AU108" s="194" t="s">
        <v>77</v>
      </c>
      <c r="AV108" s="11" t="s">
        <v>77</v>
      </c>
      <c r="AW108" s="11" t="s">
        <v>31</v>
      </c>
      <c r="AX108" s="11" t="s">
        <v>68</v>
      </c>
      <c r="AY108" s="194" t="s">
        <v>129</v>
      </c>
    </row>
    <row r="109" spans="2:65" s="12" customFormat="1" ht="11.25">
      <c r="B109" s="195"/>
      <c r="C109" s="196"/>
      <c r="D109" s="185" t="s">
        <v>141</v>
      </c>
      <c r="E109" s="197" t="s">
        <v>1</v>
      </c>
      <c r="F109" s="198" t="s">
        <v>143</v>
      </c>
      <c r="G109" s="196"/>
      <c r="H109" s="199">
        <v>8.52</v>
      </c>
      <c r="I109" s="200"/>
      <c r="J109" s="196"/>
      <c r="K109" s="196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141</v>
      </c>
      <c r="AU109" s="205" t="s">
        <v>77</v>
      </c>
      <c r="AV109" s="12" t="s">
        <v>136</v>
      </c>
      <c r="AW109" s="12" t="s">
        <v>31</v>
      </c>
      <c r="AX109" s="12" t="s">
        <v>8</v>
      </c>
      <c r="AY109" s="205" t="s">
        <v>129</v>
      </c>
    </row>
    <row r="110" spans="2:65" s="1" customFormat="1" ht="16.5" customHeight="1">
      <c r="B110" s="31"/>
      <c r="C110" s="171" t="s">
        <v>130</v>
      </c>
      <c r="D110" s="171" t="s">
        <v>132</v>
      </c>
      <c r="E110" s="172" t="s">
        <v>163</v>
      </c>
      <c r="F110" s="173" t="s">
        <v>164</v>
      </c>
      <c r="G110" s="174" t="s">
        <v>165</v>
      </c>
      <c r="H110" s="175">
        <v>6</v>
      </c>
      <c r="I110" s="176"/>
      <c r="J110" s="177">
        <f>ROUND(I110*H110,0)</f>
        <v>0</v>
      </c>
      <c r="K110" s="173" t="s">
        <v>140</v>
      </c>
      <c r="L110" s="35"/>
      <c r="M110" s="178" t="s">
        <v>1</v>
      </c>
      <c r="N110" s="179" t="s">
        <v>39</v>
      </c>
      <c r="O110" s="57"/>
      <c r="P110" s="180">
        <f>O110*H110</f>
        <v>0</v>
      </c>
      <c r="Q110" s="180">
        <v>0</v>
      </c>
      <c r="R110" s="180">
        <f>Q110*H110</f>
        <v>0</v>
      </c>
      <c r="S110" s="180">
        <v>0</v>
      </c>
      <c r="T110" s="181">
        <f>S110*H110</f>
        <v>0</v>
      </c>
      <c r="AR110" s="14" t="s">
        <v>136</v>
      </c>
      <c r="AT110" s="14" t="s">
        <v>132</v>
      </c>
      <c r="AU110" s="14" t="s">
        <v>77</v>
      </c>
      <c r="AY110" s="14" t="s">
        <v>129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4" t="s">
        <v>8</v>
      </c>
      <c r="BK110" s="182">
        <f>ROUND(I110*H110,0)</f>
        <v>0</v>
      </c>
      <c r="BL110" s="14" t="s">
        <v>136</v>
      </c>
      <c r="BM110" s="14" t="s">
        <v>160</v>
      </c>
    </row>
    <row r="111" spans="2:65" s="11" customFormat="1" ht="11.25">
      <c r="B111" s="183"/>
      <c r="C111" s="184"/>
      <c r="D111" s="185" t="s">
        <v>141</v>
      </c>
      <c r="E111" s="186" t="s">
        <v>1</v>
      </c>
      <c r="F111" s="187" t="s">
        <v>423</v>
      </c>
      <c r="G111" s="184"/>
      <c r="H111" s="188">
        <v>6</v>
      </c>
      <c r="I111" s="189"/>
      <c r="J111" s="184"/>
      <c r="K111" s="184"/>
      <c r="L111" s="190"/>
      <c r="M111" s="191"/>
      <c r="N111" s="192"/>
      <c r="O111" s="192"/>
      <c r="P111" s="192"/>
      <c r="Q111" s="192"/>
      <c r="R111" s="192"/>
      <c r="S111" s="192"/>
      <c r="T111" s="193"/>
      <c r="AT111" s="194" t="s">
        <v>141</v>
      </c>
      <c r="AU111" s="194" t="s">
        <v>77</v>
      </c>
      <c r="AV111" s="11" t="s">
        <v>77</v>
      </c>
      <c r="AW111" s="11" t="s">
        <v>31</v>
      </c>
      <c r="AX111" s="11" t="s">
        <v>68</v>
      </c>
      <c r="AY111" s="194" t="s">
        <v>129</v>
      </c>
    </row>
    <row r="112" spans="2:65" s="12" customFormat="1" ht="11.25">
      <c r="B112" s="195"/>
      <c r="C112" s="196"/>
      <c r="D112" s="185" t="s">
        <v>141</v>
      </c>
      <c r="E112" s="197" t="s">
        <v>1</v>
      </c>
      <c r="F112" s="198" t="s">
        <v>143</v>
      </c>
      <c r="G112" s="196"/>
      <c r="H112" s="199">
        <v>6</v>
      </c>
      <c r="I112" s="200"/>
      <c r="J112" s="196"/>
      <c r="K112" s="196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141</v>
      </c>
      <c r="AU112" s="205" t="s">
        <v>77</v>
      </c>
      <c r="AV112" s="12" t="s">
        <v>136</v>
      </c>
      <c r="AW112" s="12" t="s">
        <v>31</v>
      </c>
      <c r="AX112" s="12" t="s">
        <v>8</v>
      </c>
      <c r="AY112" s="205" t="s">
        <v>129</v>
      </c>
    </row>
    <row r="113" spans="2:65" s="1" customFormat="1" ht="16.5" customHeight="1">
      <c r="B113" s="31"/>
      <c r="C113" s="171" t="s">
        <v>162</v>
      </c>
      <c r="D113" s="171" t="s">
        <v>132</v>
      </c>
      <c r="E113" s="172" t="s">
        <v>168</v>
      </c>
      <c r="F113" s="173" t="s">
        <v>169</v>
      </c>
      <c r="G113" s="174" t="s">
        <v>170</v>
      </c>
      <c r="H113" s="175">
        <v>2.0990000000000002</v>
      </c>
      <c r="I113" s="176"/>
      <c r="J113" s="177">
        <f>ROUND(I113*H113,0)</f>
        <v>0</v>
      </c>
      <c r="K113" s="173" t="s">
        <v>140</v>
      </c>
      <c r="L113" s="35"/>
      <c r="M113" s="178" t="s">
        <v>1</v>
      </c>
      <c r="N113" s="179" t="s">
        <v>39</v>
      </c>
      <c r="O113" s="57"/>
      <c r="P113" s="180">
        <f>O113*H113</f>
        <v>0</v>
      </c>
      <c r="Q113" s="180">
        <v>0</v>
      </c>
      <c r="R113" s="180">
        <f>Q113*H113</f>
        <v>0</v>
      </c>
      <c r="S113" s="180">
        <v>0</v>
      </c>
      <c r="T113" s="181">
        <f>S113*H113</f>
        <v>0</v>
      </c>
      <c r="AR113" s="14" t="s">
        <v>136</v>
      </c>
      <c r="AT113" s="14" t="s">
        <v>132</v>
      </c>
      <c r="AU113" s="14" t="s">
        <v>77</v>
      </c>
      <c r="AY113" s="14" t="s">
        <v>129</v>
      </c>
      <c r="BE113" s="182">
        <f>IF(N113="základní",J113,0)</f>
        <v>0</v>
      </c>
      <c r="BF113" s="182">
        <f>IF(N113="snížená",J113,0)</f>
        <v>0</v>
      </c>
      <c r="BG113" s="182">
        <f>IF(N113="zákl. přenesená",J113,0)</f>
        <v>0</v>
      </c>
      <c r="BH113" s="182">
        <f>IF(N113="sníž. přenesená",J113,0)</f>
        <v>0</v>
      </c>
      <c r="BI113" s="182">
        <f>IF(N113="nulová",J113,0)</f>
        <v>0</v>
      </c>
      <c r="BJ113" s="14" t="s">
        <v>8</v>
      </c>
      <c r="BK113" s="182">
        <f>ROUND(I113*H113,0)</f>
        <v>0</v>
      </c>
      <c r="BL113" s="14" t="s">
        <v>136</v>
      </c>
      <c r="BM113" s="14" t="s">
        <v>166</v>
      </c>
    </row>
    <row r="114" spans="2:65" s="11" customFormat="1" ht="11.25">
      <c r="B114" s="183"/>
      <c r="C114" s="184"/>
      <c r="D114" s="185" t="s">
        <v>141</v>
      </c>
      <c r="E114" s="186" t="s">
        <v>1</v>
      </c>
      <c r="F114" s="187" t="s">
        <v>424</v>
      </c>
      <c r="G114" s="184"/>
      <c r="H114" s="188">
        <v>2.0990000000000002</v>
      </c>
      <c r="I114" s="189"/>
      <c r="J114" s="184"/>
      <c r="K114" s="184"/>
      <c r="L114" s="190"/>
      <c r="M114" s="191"/>
      <c r="N114" s="192"/>
      <c r="O114" s="192"/>
      <c r="P114" s="192"/>
      <c r="Q114" s="192"/>
      <c r="R114" s="192"/>
      <c r="S114" s="192"/>
      <c r="T114" s="193"/>
      <c r="AT114" s="194" t="s">
        <v>141</v>
      </c>
      <c r="AU114" s="194" t="s">
        <v>77</v>
      </c>
      <c r="AV114" s="11" t="s">
        <v>77</v>
      </c>
      <c r="AW114" s="11" t="s">
        <v>31</v>
      </c>
      <c r="AX114" s="11" t="s">
        <v>68</v>
      </c>
      <c r="AY114" s="194" t="s">
        <v>129</v>
      </c>
    </row>
    <row r="115" spans="2:65" s="12" customFormat="1" ht="11.25">
      <c r="B115" s="195"/>
      <c r="C115" s="196"/>
      <c r="D115" s="185" t="s">
        <v>141</v>
      </c>
      <c r="E115" s="197" t="s">
        <v>1</v>
      </c>
      <c r="F115" s="198" t="s">
        <v>143</v>
      </c>
      <c r="G115" s="196"/>
      <c r="H115" s="199">
        <v>2.0990000000000002</v>
      </c>
      <c r="I115" s="200"/>
      <c r="J115" s="196"/>
      <c r="K115" s="196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141</v>
      </c>
      <c r="AU115" s="205" t="s">
        <v>77</v>
      </c>
      <c r="AV115" s="12" t="s">
        <v>136</v>
      </c>
      <c r="AW115" s="12" t="s">
        <v>31</v>
      </c>
      <c r="AX115" s="12" t="s">
        <v>8</v>
      </c>
      <c r="AY115" s="205" t="s">
        <v>129</v>
      </c>
    </row>
    <row r="116" spans="2:65" s="1" customFormat="1" ht="16.5" customHeight="1">
      <c r="B116" s="31"/>
      <c r="C116" s="171" t="s">
        <v>152</v>
      </c>
      <c r="D116" s="171" t="s">
        <v>132</v>
      </c>
      <c r="E116" s="172" t="s">
        <v>173</v>
      </c>
      <c r="F116" s="173" t="s">
        <v>174</v>
      </c>
      <c r="G116" s="174" t="s">
        <v>139</v>
      </c>
      <c r="H116" s="175">
        <v>23</v>
      </c>
      <c r="I116" s="176"/>
      <c r="J116" s="177">
        <f>ROUND(I116*H116,0)</f>
        <v>0</v>
      </c>
      <c r="K116" s="173" t="s">
        <v>140</v>
      </c>
      <c r="L116" s="35"/>
      <c r="M116" s="178" t="s">
        <v>1</v>
      </c>
      <c r="N116" s="179" t="s">
        <v>39</v>
      </c>
      <c r="O116" s="57"/>
      <c r="P116" s="180">
        <f>O116*H116</f>
        <v>0</v>
      </c>
      <c r="Q116" s="180">
        <v>0</v>
      </c>
      <c r="R116" s="180">
        <f>Q116*H116</f>
        <v>0</v>
      </c>
      <c r="S116" s="180">
        <v>0</v>
      </c>
      <c r="T116" s="181">
        <f>S116*H116</f>
        <v>0</v>
      </c>
      <c r="AR116" s="14" t="s">
        <v>136</v>
      </c>
      <c r="AT116" s="14" t="s">
        <v>132</v>
      </c>
      <c r="AU116" s="14" t="s">
        <v>77</v>
      </c>
      <c r="AY116" s="14" t="s">
        <v>129</v>
      </c>
      <c r="BE116" s="182">
        <f>IF(N116="základní",J116,0)</f>
        <v>0</v>
      </c>
      <c r="BF116" s="182">
        <f>IF(N116="snížená",J116,0)</f>
        <v>0</v>
      </c>
      <c r="BG116" s="182">
        <f>IF(N116="zákl. přenesená",J116,0)</f>
        <v>0</v>
      </c>
      <c r="BH116" s="182">
        <f>IF(N116="sníž. přenesená",J116,0)</f>
        <v>0</v>
      </c>
      <c r="BI116" s="182">
        <f>IF(N116="nulová",J116,0)</f>
        <v>0</v>
      </c>
      <c r="BJ116" s="14" t="s">
        <v>8</v>
      </c>
      <c r="BK116" s="182">
        <f>ROUND(I116*H116,0)</f>
        <v>0</v>
      </c>
      <c r="BL116" s="14" t="s">
        <v>136</v>
      </c>
      <c r="BM116" s="14" t="s">
        <v>171</v>
      </c>
    </row>
    <row r="117" spans="2:65" s="11" customFormat="1" ht="11.25">
      <c r="B117" s="183"/>
      <c r="C117" s="184"/>
      <c r="D117" s="185" t="s">
        <v>141</v>
      </c>
      <c r="E117" s="186" t="s">
        <v>1</v>
      </c>
      <c r="F117" s="187" t="s">
        <v>425</v>
      </c>
      <c r="G117" s="184"/>
      <c r="H117" s="188">
        <v>23</v>
      </c>
      <c r="I117" s="189"/>
      <c r="J117" s="184"/>
      <c r="K117" s="184"/>
      <c r="L117" s="190"/>
      <c r="M117" s="191"/>
      <c r="N117" s="192"/>
      <c r="O117" s="192"/>
      <c r="P117" s="192"/>
      <c r="Q117" s="192"/>
      <c r="R117" s="192"/>
      <c r="S117" s="192"/>
      <c r="T117" s="193"/>
      <c r="AT117" s="194" t="s">
        <v>141</v>
      </c>
      <c r="AU117" s="194" t="s">
        <v>77</v>
      </c>
      <c r="AV117" s="11" t="s">
        <v>77</v>
      </c>
      <c r="AW117" s="11" t="s">
        <v>31</v>
      </c>
      <c r="AX117" s="11" t="s">
        <v>68</v>
      </c>
      <c r="AY117" s="194" t="s">
        <v>129</v>
      </c>
    </row>
    <row r="118" spans="2:65" s="12" customFormat="1" ht="11.25">
      <c r="B118" s="195"/>
      <c r="C118" s="196"/>
      <c r="D118" s="185" t="s">
        <v>141</v>
      </c>
      <c r="E118" s="197" t="s">
        <v>1</v>
      </c>
      <c r="F118" s="198" t="s">
        <v>143</v>
      </c>
      <c r="G118" s="196"/>
      <c r="H118" s="199">
        <v>23</v>
      </c>
      <c r="I118" s="200"/>
      <c r="J118" s="196"/>
      <c r="K118" s="196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141</v>
      </c>
      <c r="AU118" s="205" t="s">
        <v>77</v>
      </c>
      <c r="AV118" s="12" t="s">
        <v>136</v>
      </c>
      <c r="AW118" s="12" t="s">
        <v>31</v>
      </c>
      <c r="AX118" s="12" t="s">
        <v>8</v>
      </c>
      <c r="AY118" s="205" t="s">
        <v>129</v>
      </c>
    </row>
    <row r="119" spans="2:65" s="10" customFormat="1" ht="22.9" customHeight="1">
      <c r="B119" s="155"/>
      <c r="C119" s="156"/>
      <c r="D119" s="157" t="s">
        <v>67</v>
      </c>
      <c r="E119" s="169" t="s">
        <v>177</v>
      </c>
      <c r="F119" s="169" t="s">
        <v>178</v>
      </c>
      <c r="G119" s="156"/>
      <c r="H119" s="156"/>
      <c r="I119" s="159"/>
      <c r="J119" s="170">
        <f>BK119</f>
        <v>0</v>
      </c>
      <c r="K119" s="156"/>
      <c r="L119" s="161"/>
      <c r="M119" s="162"/>
      <c r="N119" s="163"/>
      <c r="O119" s="163"/>
      <c r="P119" s="164">
        <f>SUM(P120:P125)</f>
        <v>0</v>
      </c>
      <c r="Q119" s="163"/>
      <c r="R119" s="164">
        <f>SUM(R120:R125)</f>
        <v>0</v>
      </c>
      <c r="S119" s="163"/>
      <c r="T119" s="165">
        <f>SUM(T120:T125)</f>
        <v>0</v>
      </c>
      <c r="AR119" s="166" t="s">
        <v>8</v>
      </c>
      <c r="AT119" s="167" t="s">
        <v>67</v>
      </c>
      <c r="AU119" s="167" t="s">
        <v>8</v>
      </c>
      <c r="AY119" s="166" t="s">
        <v>129</v>
      </c>
      <c r="BK119" s="168">
        <f>SUM(BK120:BK125)</f>
        <v>0</v>
      </c>
    </row>
    <row r="120" spans="2:65" s="1" customFormat="1" ht="16.5" customHeight="1">
      <c r="B120" s="31"/>
      <c r="C120" s="171" t="s">
        <v>144</v>
      </c>
      <c r="D120" s="171" t="s">
        <v>132</v>
      </c>
      <c r="E120" s="172" t="s">
        <v>179</v>
      </c>
      <c r="F120" s="173" t="s">
        <v>180</v>
      </c>
      <c r="G120" s="174" t="s">
        <v>181</v>
      </c>
      <c r="H120" s="175">
        <v>12.542</v>
      </c>
      <c r="I120" s="176"/>
      <c r="J120" s="177">
        <f>ROUND(I120*H120,0)</f>
        <v>0</v>
      </c>
      <c r="K120" s="173" t="s">
        <v>140</v>
      </c>
      <c r="L120" s="35"/>
      <c r="M120" s="178" t="s">
        <v>1</v>
      </c>
      <c r="N120" s="179" t="s">
        <v>39</v>
      </c>
      <c r="O120" s="57"/>
      <c r="P120" s="180">
        <f>O120*H120</f>
        <v>0</v>
      </c>
      <c r="Q120" s="180">
        <v>0</v>
      </c>
      <c r="R120" s="180">
        <f>Q120*H120</f>
        <v>0</v>
      </c>
      <c r="S120" s="180">
        <v>0</v>
      </c>
      <c r="T120" s="181">
        <f>S120*H120</f>
        <v>0</v>
      </c>
      <c r="AR120" s="14" t="s">
        <v>136</v>
      </c>
      <c r="AT120" s="14" t="s">
        <v>132</v>
      </c>
      <c r="AU120" s="14" t="s">
        <v>77</v>
      </c>
      <c r="AY120" s="14" t="s">
        <v>129</v>
      </c>
      <c r="BE120" s="182">
        <f>IF(N120="základní",J120,0)</f>
        <v>0</v>
      </c>
      <c r="BF120" s="182">
        <f>IF(N120="snížená",J120,0)</f>
        <v>0</v>
      </c>
      <c r="BG120" s="182">
        <f>IF(N120="zákl. přenesená",J120,0)</f>
        <v>0</v>
      </c>
      <c r="BH120" s="182">
        <f>IF(N120="sníž. přenesená",J120,0)</f>
        <v>0</v>
      </c>
      <c r="BI120" s="182">
        <f>IF(N120="nulová",J120,0)</f>
        <v>0</v>
      </c>
      <c r="BJ120" s="14" t="s">
        <v>8</v>
      </c>
      <c r="BK120" s="182">
        <f>ROUND(I120*H120,0)</f>
        <v>0</v>
      </c>
      <c r="BL120" s="14" t="s">
        <v>136</v>
      </c>
      <c r="BM120" s="14" t="s">
        <v>175</v>
      </c>
    </row>
    <row r="121" spans="2:65" s="1" customFormat="1" ht="16.5" customHeight="1">
      <c r="B121" s="31"/>
      <c r="C121" s="171" t="s">
        <v>157</v>
      </c>
      <c r="D121" s="171" t="s">
        <v>132</v>
      </c>
      <c r="E121" s="172" t="s">
        <v>184</v>
      </c>
      <c r="F121" s="173" t="s">
        <v>185</v>
      </c>
      <c r="G121" s="174" t="s">
        <v>181</v>
      </c>
      <c r="H121" s="175">
        <v>12.542</v>
      </c>
      <c r="I121" s="176"/>
      <c r="J121" s="177">
        <f>ROUND(I121*H121,0)</f>
        <v>0</v>
      </c>
      <c r="K121" s="173" t="s">
        <v>140</v>
      </c>
      <c r="L121" s="35"/>
      <c r="M121" s="178" t="s">
        <v>1</v>
      </c>
      <c r="N121" s="179" t="s">
        <v>39</v>
      </c>
      <c r="O121" s="57"/>
      <c r="P121" s="180">
        <f>O121*H121</f>
        <v>0</v>
      </c>
      <c r="Q121" s="180">
        <v>0</v>
      </c>
      <c r="R121" s="180">
        <f>Q121*H121</f>
        <v>0</v>
      </c>
      <c r="S121" s="180">
        <v>0</v>
      </c>
      <c r="T121" s="181">
        <f>S121*H121</f>
        <v>0</v>
      </c>
      <c r="AR121" s="14" t="s">
        <v>136</v>
      </c>
      <c r="AT121" s="14" t="s">
        <v>132</v>
      </c>
      <c r="AU121" s="14" t="s">
        <v>77</v>
      </c>
      <c r="AY121" s="14" t="s">
        <v>129</v>
      </c>
      <c r="BE121" s="182">
        <f>IF(N121="základní",J121,0)</f>
        <v>0</v>
      </c>
      <c r="BF121" s="182">
        <f>IF(N121="snížená",J121,0)</f>
        <v>0</v>
      </c>
      <c r="BG121" s="182">
        <f>IF(N121="zákl. přenesená",J121,0)</f>
        <v>0</v>
      </c>
      <c r="BH121" s="182">
        <f>IF(N121="sníž. přenesená",J121,0)</f>
        <v>0</v>
      </c>
      <c r="BI121" s="182">
        <f>IF(N121="nulová",J121,0)</f>
        <v>0</v>
      </c>
      <c r="BJ121" s="14" t="s">
        <v>8</v>
      </c>
      <c r="BK121" s="182">
        <f>ROUND(I121*H121,0)</f>
        <v>0</v>
      </c>
      <c r="BL121" s="14" t="s">
        <v>136</v>
      </c>
      <c r="BM121" s="14" t="s">
        <v>182</v>
      </c>
    </row>
    <row r="122" spans="2:65" s="1" customFormat="1" ht="16.5" customHeight="1">
      <c r="B122" s="31"/>
      <c r="C122" s="171" t="s">
        <v>183</v>
      </c>
      <c r="D122" s="171" t="s">
        <v>132</v>
      </c>
      <c r="E122" s="172" t="s">
        <v>187</v>
      </c>
      <c r="F122" s="173" t="s">
        <v>188</v>
      </c>
      <c r="G122" s="174" t="s">
        <v>181</v>
      </c>
      <c r="H122" s="175">
        <v>112.878</v>
      </c>
      <c r="I122" s="176"/>
      <c r="J122" s="177">
        <f>ROUND(I122*H122,0)</f>
        <v>0</v>
      </c>
      <c r="K122" s="173" t="s">
        <v>140</v>
      </c>
      <c r="L122" s="35"/>
      <c r="M122" s="178" t="s">
        <v>1</v>
      </c>
      <c r="N122" s="179" t="s">
        <v>39</v>
      </c>
      <c r="O122" s="57"/>
      <c r="P122" s="180">
        <f>O122*H122</f>
        <v>0</v>
      </c>
      <c r="Q122" s="180">
        <v>0</v>
      </c>
      <c r="R122" s="180">
        <f>Q122*H122</f>
        <v>0</v>
      </c>
      <c r="S122" s="180">
        <v>0</v>
      </c>
      <c r="T122" s="181">
        <f>S122*H122</f>
        <v>0</v>
      </c>
      <c r="AR122" s="14" t="s">
        <v>136</v>
      </c>
      <c r="AT122" s="14" t="s">
        <v>132</v>
      </c>
      <c r="AU122" s="14" t="s">
        <v>77</v>
      </c>
      <c r="AY122" s="14" t="s">
        <v>129</v>
      </c>
      <c r="BE122" s="182">
        <f>IF(N122="základní",J122,0)</f>
        <v>0</v>
      </c>
      <c r="BF122" s="182">
        <f>IF(N122="snížená",J122,0)</f>
        <v>0</v>
      </c>
      <c r="BG122" s="182">
        <f>IF(N122="zákl. přenesená",J122,0)</f>
        <v>0</v>
      </c>
      <c r="BH122" s="182">
        <f>IF(N122="sníž. přenesená",J122,0)</f>
        <v>0</v>
      </c>
      <c r="BI122" s="182">
        <f>IF(N122="nulová",J122,0)</f>
        <v>0</v>
      </c>
      <c r="BJ122" s="14" t="s">
        <v>8</v>
      </c>
      <c r="BK122" s="182">
        <f>ROUND(I122*H122,0)</f>
        <v>0</v>
      </c>
      <c r="BL122" s="14" t="s">
        <v>136</v>
      </c>
      <c r="BM122" s="14" t="s">
        <v>186</v>
      </c>
    </row>
    <row r="123" spans="2:65" s="11" customFormat="1" ht="11.25">
      <c r="B123" s="183"/>
      <c r="C123" s="184"/>
      <c r="D123" s="185" t="s">
        <v>141</v>
      </c>
      <c r="E123" s="186" t="s">
        <v>1</v>
      </c>
      <c r="F123" s="187" t="s">
        <v>426</v>
      </c>
      <c r="G123" s="184"/>
      <c r="H123" s="188">
        <v>112.878</v>
      </c>
      <c r="I123" s="189"/>
      <c r="J123" s="184"/>
      <c r="K123" s="184"/>
      <c r="L123" s="190"/>
      <c r="M123" s="191"/>
      <c r="N123" s="192"/>
      <c r="O123" s="192"/>
      <c r="P123" s="192"/>
      <c r="Q123" s="192"/>
      <c r="R123" s="192"/>
      <c r="S123" s="192"/>
      <c r="T123" s="193"/>
      <c r="AT123" s="194" t="s">
        <v>141</v>
      </c>
      <c r="AU123" s="194" t="s">
        <v>77</v>
      </c>
      <c r="AV123" s="11" t="s">
        <v>77</v>
      </c>
      <c r="AW123" s="11" t="s">
        <v>31</v>
      </c>
      <c r="AX123" s="11" t="s">
        <v>68</v>
      </c>
      <c r="AY123" s="194" t="s">
        <v>129</v>
      </c>
    </row>
    <row r="124" spans="2:65" s="12" customFormat="1" ht="11.25">
      <c r="B124" s="195"/>
      <c r="C124" s="196"/>
      <c r="D124" s="185" t="s">
        <v>141</v>
      </c>
      <c r="E124" s="197" t="s">
        <v>1</v>
      </c>
      <c r="F124" s="198" t="s">
        <v>143</v>
      </c>
      <c r="G124" s="196"/>
      <c r="H124" s="199">
        <v>112.878</v>
      </c>
      <c r="I124" s="200"/>
      <c r="J124" s="196"/>
      <c r="K124" s="196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141</v>
      </c>
      <c r="AU124" s="205" t="s">
        <v>77</v>
      </c>
      <c r="AV124" s="12" t="s">
        <v>136</v>
      </c>
      <c r="AW124" s="12" t="s">
        <v>31</v>
      </c>
      <c r="AX124" s="12" t="s">
        <v>8</v>
      </c>
      <c r="AY124" s="205" t="s">
        <v>129</v>
      </c>
    </row>
    <row r="125" spans="2:65" s="1" customFormat="1" ht="16.5" customHeight="1">
      <c r="B125" s="31"/>
      <c r="C125" s="171" t="s">
        <v>160</v>
      </c>
      <c r="D125" s="171" t="s">
        <v>132</v>
      </c>
      <c r="E125" s="172" t="s">
        <v>192</v>
      </c>
      <c r="F125" s="173" t="s">
        <v>193</v>
      </c>
      <c r="G125" s="174" t="s">
        <v>181</v>
      </c>
      <c r="H125" s="175">
        <v>12.542</v>
      </c>
      <c r="I125" s="176"/>
      <c r="J125" s="177">
        <f>ROUND(I125*H125,0)</f>
        <v>0</v>
      </c>
      <c r="K125" s="173" t="s">
        <v>140</v>
      </c>
      <c r="L125" s="35"/>
      <c r="M125" s="178" t="s">
        <v>1</v>
      </c>
      <c r="N125" s="179" t="s">
        <v>39</v>
      </c>
      <c r="O125" s="57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AR125" s="14" t="s">
        <v>136</v>
      </c>
      <c r="AT125" s="14" t="s">
        <v>132</v>
      </c>
      <c r="AU125" s="14" t="s">
        <v>77</v>
      </c>
      <c r="AY125" s="14" t="s">
        <v>129</v>
      </c>
      <c r="BE125" s="182">
        <f>IF(N125="základní",J125,0)</f>
        <v>0</v>
      </c>
      <c r="BF125" s="182">
        <f>IF(N125="snížená",J125,0)</f>
        <v>0</v>
      </c>
      <c r="BG125" s="182">
        <f>IF(N125="zákl. přenesená",J125,0)</f>
        <v>0</v>
      </c>
      <c r="BH125" s="182">
        <f>IF(N125="sníž. přenesená",J125,0)</f>
        <v>0</v>
      </c>
      <c r="BI125" s="182">
        <f>IF(N125="nulová",J125,0)</f>
        <v>0</v>
      </c>
      <c r="BJ125" s="14" t="s">
        <v>8</v>
      </c>
      <c r="BK125" s="182">
        <f>ROUND(I125*H125,0)</f>
        <v>0</v>
      </c>
      <c r="BL125" s="14" t="s">
        <v>136</v>
      </c>
      <c r="BM125" s="14" t="s">
        <v>189</v>
      </c>
    </row>
    <row r="126" spans="2:65" s="10" customFormat="1" ht="22.9" customHeight="1">
      <c r="B126" s="155"/>
      <c r="C126" s="156"/>
      <c r="D126" s="157" t="s">
        <v>67</v>
      </c>
      <c r="E126" s="169" t="s">
        <v>195</v>
      </c>
      <c r="F126" s="169" t="s">
        <v>196</v>
      </c>
      <c r="G126" s="156"/>
      <c r="H126" s="156"/>
      <c r="I126" s="159"/>
      <c r="J126" s="170">
        <f>BK126</f>
        <v>0</v>
      </c>
      <c r="K126" s="156"/>
      <c r="L126" s="161"/>
      <c r="M126" s="162"/>
      <c r="N126" s="163"/>
      <c r="O126" s="163"/>
      <c r="P126" s="164">
        <f>P127</f>
        <v>0</v>
      </c>
      <c r="Q126" s="163"/>
      <c r="R126" s="164">
        <f>R127</f>
        <v>0</v>
      </c>
      <c r="S126" s="163"/>
      <c r="T126" s="165">
        <f>T127</f>
        <v>0</v>
      </c>
      <c r="AR126" s="166" t="s">
        <v>8</v>
      </c>
      <c r="AT126" s="167" t="s">
        <v>67</v>
      </c>
      <c r="AU126" s="167" t="s">
        <v>8</v>
      </c>
      <c r="AY126" s="166" t="s">
        <v>129</v>
      </c>
      <c r="BK126" s="168">
        <f>BK127</f>
        <v>0</v>
      </c>
    </row>
    <row r="127" spans="2:65" s="1" customFormat="1" ht="16.5" customHeight="1">
      <c r="B127" s="31"/>
      <c r="C127" s="171" t="s">
        <v>191</v>
      </c>
      <c r="D127" s="171" t="s">
        <v>132</v>
      </c>
      <c r="E127" s="172" t="s">
        <v>197</v>
      </c>
      <c r="F127" s="173" t="s">
        <v>198</v>
      </c>
      <c r="G127" s="174" t="s">
        <v>181</v>
      </c>
      <c r="H127" s="175">
        <v>0.39800000000000002</v>
      </c>
      <c r="I127" s="176"/>
      <c r="J127" s="177">
        <f>ROUND(I127*H127,0)</f>
        <v>0</v>
      </c>
      <c r="K127" s="173" t="s">
        <v>140</v>
      </c>
      <c r="L127" s="35"/>
      <c r="M127" s="178" t="s">
        <v>1</v>
      </c>
      <c r="N127" s="179" t="s">
        <v>39</v>
      </c>
      <c r="O127" s="57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AR127" s="14" t="s">
        <v>136</v>
      </c>
      <c r="AT127" s="14" t="s">
        <v>132</v>
      </c>
      <c r="AU127" s="14" t="s">
        <v>77</v>
      </c>
      <c r="AY127" s="14" t="s">
        <v>129</v>
      </c>
      <c r="BE127" s="182">
        <f>IF(N127="základní",J127,0)</f>
        <v>0</v>
      </c>
      <c r="BF127" s="182">
        <f>IF(N127="snížená",J127,0)</f>
        <v>0</v>
      </c>
      <c r="BG127" s="182">
        <f>IF(N127="zákl. přenesená",J127,0)</f>
        <v>0</v>
      </c>
      <c r="BH127" s="182">
        <f>IF(N127="sníž. přenesená",J127,0)</f>
        <v>0</v>
      </c>
      <c r="BI127" s="182">
        <f>IF(N127="nulová",J127,0)</f>
        <v>0</v>
      </c>
      <c r="BJ127" s="14" t="s">
        <v>8</v>
      </c>
      <c r="BK127" s="182">
        <f>ROUND(I127*H127,0)</f>
        <v>0</v>
      </c>
      <c r="BL127" s="14" t="s">
        <v>136</v>
      </c>
      <c r="BM127" s="14" t="s">
        <v>194</v>
      </c>
    </row>
    <row r="128" spans="2:65" s="10" customFormat="1" ht="25.9" customHeight="1">
      <c r="B128" s="155"/>
      <c r="C128" s="156"/>
      <c r="D128" s="157" t="s">
        <v>67</v>
      </c>
      <c r="E128" s="158" t="s">
        <v>200</v>
      </c>
      <c r="F128" s="158" t="s">
        <v>201</v>
      </c>
      <c r="G128" s="156"/>
      <c r="H128" s="156"/>
      <c r="I128" s="159"/>
      <c r="J128" s="160">
        <f>BK128</f>
        <v>0</v>
      </c>
      <c r="K128" s="156"/>
      <c r="L128" s="161"/>
      <c r="M128" s="162"/>
      <c r="N128" s="163"/>
      <c r="O128" s="163"/>
      <c r="P128" s="164">
        <f>P129+P131+P148+P177+P189+P194</f>
        <v>0</v>
      </c>
      <c r="Q128" s="163"/>
      <c r="R128" s="164">
        <f>R129+R131+R148+R177+R189+R194</f>
        <v>0</v>
      </c>
      <c r="S128" s="163"/>
      <c r="T128" s="165">
        <f>T129+T131+T148+T177+T189+T194</f>
        <v>0</v>
      </c>
      <c r="AR128" s="166" t="s">
        <v>8</v>
      </c>
      <c r="AT128" s="167" t="s">
        <v>67</v>
      </c>
      <c r="AU128" s="167" t="s">
        <v>68</v>
      </c>
      <c r="AY128" s="166" t="s">
        <v>129</v>
      </c>
      <c r="BK128" s="168">
        <f>BK129+BK131+BK148+BK177+BK189+BK194</f>
        <v>0</v>
      </c>
    </row>
    <row r="129" spans="2:65" s="10" customFormat="1" ht="22.9" customHeight="1">
      <c r="B129" s="155"/>
      <c r="C129" s="156"/>
      <c r="D129" s="157" t="s">
        <v>67</v>
      </c>
      <c r="E129" s="169" t="s">
        <v>202</v>
      </c>
      <c r="F129" s="169" t="s">
        <v>203</v>
      </c>
      <c r="G129" s="156"/>
      <c r="H129" s="156"/>
      <c r="I129" s="159"/>
      <c r="J129" s="170">
        <f>BK129</f>
        <v>0</v>
      </c>
      <c r="K129" s="156"/>
      <c r="L129" s="161"/>
      <c r="M129" s="162"/>
      <c r="N129" s="163"/>
      <c r="O129" s="163"/>
      <c r="P129" s="164">
        <f>P130</f>
        <v>0</v>
      </c>
      <c r="Q129" s="163"/>
      <c r="R129" s="164">
        <f>R130</f>
        <v>0</v>
      </c>
      <c r="S129" s="163"/>
      <c r="T129" s="165">
        <f>T130</f>
        <v>0</v>
      </c>
      <c r="AR129" s="166" t="s">
        <v>8</v>
      </c>
      <c r="AT129" s="167" t="s">
        <v>67</v>
      </c>
      <c r="AU129" s="167" t="s">
        <v>8</v>
      </c>
      <c r="AY129" s="166" t="s">
        <v>129</v>
      </c>
      <c r="BK129" s="168">
        <f>BK130</f>
        <v>0</v>
      </c>
    </row>
    <row r="130" spans="2:65" s="1" customFormat="1" ht="16.5" customHeight="1">
      <c r="B130" s="31"/>
      <c r="C130" s="171" t="s">
        <v>166</v>
      </c>
      <c r="D130" s="171" t="s">
        <v>132</v>
      </c>
      <c r="E130" s="172" t="s">
        <v>221</v>
      </c>
      <c r="F130" s="173" t="s">
        <v>222</v>
      </c>
      <c r="G130" s="174" t="s">
        <v>139</v>
      </c>
      <c r="H130" s="175">
        <v>301</v>
      </c>
      <c r="I130" s="176"/>
      <c r="J130" s="177">
        <f>ROUND(I130*H130,0)</f>
        <v>0</v>
      </c>
      <c r="K130" s="173" t="s">
        <v>140</v>
      </c>
      <c r="L130" s="35"/>
      <c r="M130" s="178" t="s">
        <v>1</v>
      </c>
      <c r="N130" s="179" t="s">
        <v>39</v>
      </c>
      <c r="O130" s="57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AR130" s="14" t="s">
        <v>136</v>
      </c>
      <c r="AT130" s="14" t="s">
        <v>132</v>
      </c>
      <c r="AU130" s="14" t="s">
        <v>77</v>
      </c>
      <c r="AY130" s="14" t="s">
        <v>129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4" t="s">
        <v>8</v>
      </c>
      <c r="BK130" s="182">
        <f>ROUND(I130*H130,0)</f>
        <v>0</v>
      </c>
      <c r="BL130" s="14" t="s">
        <v>136</v>
      </c>
      <c r="BM130" s="14" t="s">
        <v>199</v>
      </c>
    </row>
    <row r="131" spans="2:65" s="10" customFormat="1" ht="22.9" customHeight="1">
      <c r="B131" s="155"/>
      <c r="C131" s="156"/>
      <c r="D131" s="157" t="s">
        <v>67</v>
      </c>
      <c r="E131" s="169" t="s">
        <v>228</v>
      </c>
      <c r="F131" s="169" t="s">
        <v>229</v>
      </c>
      <c r="G131" s="156"/>
      <c r="H131" s="156"/>
      <c r="I131" s="159"/>
      <c r="J131" s="170">
        <f>BK131</f>
        <v>0</v>
      </c>
      <c r="K131" s="156"/>
      <c r="L131" s="161"/>
      <c r="M131" s="162"/>
      <c r="N131" s="163"/>
      <c r="O131" s="163"/>
      <c r="P131" s="164">
        <f>SUM(P132:P147)</f>
        <v>0</v>
      </c>
      <c r="Q131" s="163"/>
      <c r="R131" s="164">
        <f>SUM(R132:R147)</f>
        <v>0</v>
      </c>
      <c r="S131" s="163"/>
      <c r="T131" s="165">
        <f>SUM(T132:T147)</f>
        <v>0</v>
      </c>
      <c r="AR131" s="166" t="s">
        <v>8</v>
      </c>
      <c r="AT131" s="167" t="s">
        <v>67</v>
      </c>
      <c r="AU131" s="167" t="s">
        <v>8</v>
      </c>
      <c r="AY131" s="166" t="s">
        <v>129</v>
      </c>
      <c r="BK131" s="168">
        <f>SUM(BK132:BK147)</f>
        <v>0</v>
      </c>
    </row>
    <row r="132" spans="2:65" s="1" customFormat="1" ht="16.5" customHeight="1">
      <c r="B132" s="31"/>
      <c r="C132" s="171" t="s">
        <v>9</v>
      </c>
      <c r="D132" s="171" t="s">
        <v>132</v>
      </c>
      <c r="E132" s="172" t="s">
        <v>230</v>
      </c>
      <c r="F132" s="173" t="s">
        <v>231</v>
      </c>
      <c r="G132" s="174" t="s">
        <v>170</v>
      </c>
      <c r="H132" s="175">
        <v>2.0049999999999999</v>
      </c>
      <c r="I132" s="176"/>
      <c r="J132" s="177">
        <f>ROUND(I132*H132,0)</f>
        <v>0</v>
      </c>
      <c r="K132" s="173" t="s">
        <v>140</v>
      </c>
      <c r="L132" s="35"/>
      <c r="M132" s="178" t="s">
        <v>1</v>
      </c>
      <c r="N132" s="179" t="s">
        <v>39</v>
      </c>
      <c r="O132" s="57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AR132" s="14" t="s">
        <v>136</v>
      </c>
      <c r="AT132" s="14" t="s">
        <v>132</v>
      </c>
      <c r="AU132" s="14" t="s">
        <v>77</v>
      </c>
      <c r="AY132" s="14" t="s">
        <v>129</v>
      </c>
      <c r="BE132" s="182">
        <f>IF(N132="základní",J132,0)</f>
        <v>0</v>
      </c>
      <c r="BF132" s="182">
        <f>IF(N132="snížená",J132,0)</f>
        <v>0</v>
      </c>
      <c r="BG132" s="182">
        <f>IF(N132="zákl. přenesená",J132,0)</f>
        <v>0</v>
      </c>
      <c r="BH132" s="182">
        <f>IF(N132="sníž. přenesená",J132,0)</f>
        <v>0</v>
      </c>
      <c r="BI132" s="182">
        <f>IF(N132="nulová",J132,0)</f>
        <v>0</v>
      </c>
      <c r="BJ132" s="14" t="s">
        <v>8</v>
      </c>
      <c r="BK132" s="182">
        <f>ROUND(I132*H132,0)</f>
        <v>0</v>
      </c>
      <c r="BL132" s="14" t="s">
        <v>136</v>
      </c>
      <c r="BM132" s="14" t="s">
        <v>206</v>
      </c>
    </row>
    <row r="133" spans="2:65" s="11" customFormat="1" ht="11.25">
      <c r="B133" s="183"/>
      <c r="C133" s="184"/>
      <c r="D133" s="185" t="s">
        <v>141</v>
      </c>
      <c r="E133" s="186" t="s">
        <v>1</v>
      </c>
      <c r="F133" s="187" t="s">
        <v>427</v>
      </c>
      <c r="G133" s="184"/>
      <c r="H133" s="188">
        <v>0.5</v>
      </c>
      <c r="I133" s="189"/>
      <c r="J133" s="184"/>
      <c r="K133" s="184"/>
      <c r="L133" s="190"/>
      <c r="M133" s="191"/>
      <c r="N133" s="192"/>
      <c r="O133" s="192"/>
      <c r="P133" s="192"/>
      <c r="Q133" s="192"/>
      <c r="R133" s="192"/>
      <c r="S133" s="192"/>
      <c r="T133" s="193"/>
      <c r="AT133" s="194" t="s">
        <v>141</v>
      </c>
      <c r="AU133" s="194" t="s">
        <v>77</v>
      </c>
      <c r="AV133" s="11" t="s">
        <v>77</v>
      </c>
      <c r="AW133" s="11" t="s">
        <v>31</v>
      </c>
      <c r="AX133" s="11" t="s">
        <v>68</v>
      </c>
      <c r="AY133" s="194" t="s">
        <v>129</v>
      </c>
    </row>
    <row r="134" spans="2:65" s="11" customFormat="1" ht="11.25">
      <c r="B134" s="183"/>
      <c r="C134" s="184"/>
      <c r="D134" s="185" t="s">
        <v>141</v>
      </c>
      <c r="E134" s="186" t="s">
        <v>1</v>
      </c>
      <c r="F134" s="187" t="s">
        <v>428</v>
      </c>
      <c r="G134" s="184"/>
      <c r="H134" s="188">
        <v>1.5049999999999999</v>
      </c>
      <c r="I134" s="189"/>
      <c r="J134" s="184"/>
      <c r="K134" s="184"/>
      <c r="L134" s="190"/>
      <c r="M134" s="191"/>
      <c r="N134" s="192"/>
      <c r="O134" s="192"/>
      <c r="P134" s="192"/>
      <c r="Q134" s="192"/>
      <c r="R134" s="192"/>
      <c r="S134" s="192"/>
      <c r="T134" s="193"/>
      <c r="AT134" s="194" t="s">
        <v>141</v>
      </c>
      <c r="AU134" s="194" t="s">
        <v>77</v>
      </c>
      <c r="AV134" s="11" t="s">
        <v>77</v>
      </c>
      <c r="AW134" s="11" t="s">
        <v>31</v>
      </c>
      <c r="AX134" s="11" t="s">
        <v>68</v>
      </c>
      <c r="AY134" s="194" t="s">
        <v>129</v>
      </c>
    </row>
    <row r="135" spans="2:65" s="12" customFormat="1" ht="11.25">
      <c r="B135" s="195"/>
      <c r="C135" s="196"/>
      <c r="D135" s="185" t="s">
        <v>141</v>
      </c>
      <c r="E135" s="197" t="s">
        <v>1</v>
      </c>
      <c r="F135" s="198" t="s">
        <v>143</v>
      </c>
      <c r="G135" s="196"/>
      <c r="H135" s="199">
        <v>2.0049999999999999</v>
      </c>
      <c r="I135" s="200"/>
      <c r="J135" s="196"/>
      <c r="K135" s="196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141</v>
      </c>
      <c r="AU135" s="205" t="s">
        <v>77</v>
      </c>
      <c r="AV135" s="12" t="s">
        <v>136</v>
      </c>
      <c r="AW135" s="12" t="s">
        <v>31</v>
      </c>
      <c r="AX135" s="12" t="s">
        <v>8</v>
      </c>
      <c r="AY135" s="205" t="s">
        <v>129</v>
      </c>
    </row>
    <row r="136" spans="2:65" s="1" customFormat="1" ht="16.5" customHeight="1">
      <c r="B136" s="31"/>
      <c r="C136" s="171" t="s">
        <v>171</v>
      </c>
      <c r="D136" s="171" t="s">
        <v>132</v>
      </c>
      <c r="E136" s="172" t="s">
        <v>235</v>
      </c>
      <c r="F136" s="173" t="s">
        <v>236</v>
      </c>
      <c r="G136" s="174" t="s">
        <v>139</v>
      </c>
      <c r="H136" s="175">
        <v>0.94499999999999995</v>
      </c>
      <c r="I136" s="176"/>
      <c r="J136" s="177">
        <f>ROUND(I136*H136,0)</f>
        <v>0</v>
      </c>
      <c r="K136" s="173" t="s">
        <v>140</v>
      </c>
      <c r="L136" s="35"/>
      <c r="M136" s="178" t="s">
        <v>1</v>
      </c>
      <c r="N136" s="179" t="s">
        <v>39</v>
      </c>
      <c r="O136" s="57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1">
        <f>S136*H136</f>
        <v>0</v>
      </c>
      <c r="AR136" s="14" t="s">
        <v>136</v>
      </c>
      <c r="AT136" s="14" t="s">
        <v>132</v>
      </c>
      <c r="AU136" s="14" t="s">
        <v>77</v>
      </c>
      <c r="AY136" s="14" t="s">
        <v>129</v>
      </c>
      <c r="BE136" s="182">
        <f>IF(N136="základní",J136,0)</f>
        <v>0</v>
      </c>
      <c r="BF136" s="182">
        <f>IF(N136="snížená",J136,0)</f>
        <v>0</v>
      </c>
      <c r="BG136" s="182">
        <f>IF(N136="zákl. přenesená",J136,0)</f>
        <v>0</v>
      </c>
      <c r="BH136" s="182">
        <f>IF(N136="sníž. přenesená",J136,0)</f>
        <v>0</v>
      </c>
      <c r="BI136" s="182">
        <f>IF(N136="nulová",J136,0)</f>
        <v>0</v>
      </c>
      <c r="BJ136" s="14" t="s">
        <v>8</v>
      </c>
      <c r="BK136" s="182">
        <f>ROUND(I136*H136,0)</f>
        <v>0</v>
      </c>
      <c r="BL136" s="14" t="s">
        <v>136</v>
      </c>
      <c r="BM136" s="14" t="s">
        <v>210</v>
      </c>
    </row>
    <row r="137" spans="2:65" s="11" customFormat="1" ht="11.25">
      <c r="B137" s="183"/>
      <c r="C137" s="184"/>
      <c r="D137" s="185" t="s">
        <v>141</v>
      </c>
      <c r="E137" s="186" t="s">
        <v>1</v>
      </c>
      <c r="F137" s="187" t="s">
        <v>429</v>
      </c>
      <c r="G137" s="184"/>
      <c r="H137" s="188">
        <v>0.94499999999999995</v>
      </c>
      <c r="I137" s="189"/>
      <c r="J137" s="184"/>
      <c r="K137" s="184"/>
      <c r="L137" s="190"/>
      <c r="M137" s="191"/>
      <c r="N137" s="192"/>
      <c r="O137" s="192"/>
      <c r="P137" s="192"/>
      <c r="Q137" s="192"/>
      <c r="R137" s="192"/>
      <c r="S137" s="192"/>
      <c r="T137" s="193"/>
      <c r="AT137" s="194" t="s">
        <v>141</v>
      </c>
      <c r="AU137" s="194" t="s">
        <v>77</v>
      </c>
      <c r="AV137" s="11" t="s">
        <v>77</v>
      </c>
      <c r="AW137" s="11" t="s">
        <v>31</v>
      </c>
      <c r="AX137" s="11" t="s">
        <v>68</v>
      </c>
      <c r="AY137" s="194" t="s">
        <v>129</v>
      </c>
    </row>
    <row r="138" spans="2:65" s="12" customFormat="1" ht="11.25">
      <c r="B138" s="195"/>
      <c r="C138" s="196"/>
      <c r="D138" s="185" t="s">
        <v>141</v>
      </c>
      <c r="E138" s="197" t="s">
        <v>1</v>
      </c>
      <c r="F138" s="198" t="s">
        <v>143</v>
      </c>
      <c r="G138" s="196"/>
      <c r="H138" s="199">
        <v>0.94499999999999995</v>
      </c>
      <c r="I138" s="200"/>
      <c r="J138" s="196"/>
      <c r="K138" s="196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141</v>
      </c>
      <c r="AU138" s="205" t="s">
        <v>77</v>
      </c>
      <c r="AV138" s="12" t="s">
        <v>136</v>
      </c>
      <c r="AW138" s="12" t="s">
        <v>31</v>
      </c>
      <c r="AX138" s="12" t="s">
        <v>8</v>
      </c>
      <c r="AY138" s="205" t="s">
        <v>129</v>
      </c>
    </row>
    <row r="139" spans="2:65" s="1" customFormat="1" ht="16.5" customHeight="1">
      <c r="B139" s="31"/>
      <c r="C139" s="171" t="s">
        <v>212</v>
      </c>
      <c r="D139" s="171" t="s">
        <v>132</v>
      </c>
      <c r="E139" s="172" t="s">
        <v>240</v>
      </c>
      <c r="F139" s="173" t="s">
        <v>241</v>
      </c>
      <c r="G139" s="174" t="s">
        <v>139</v>
      </c>
      <c r="H139" s="175">
        <v>60.2</v>
      </c>
      <c r="I139" s="176"/>
      <c r="J139" s="177">
        <f>ROUND(I139*H139,0)</f>
        <v>0</v>
      </c>
      <c r="K139" s="173" t="s">
        <v>140</v>
      </c>
      <c r="L139" s="35"/>
      <c r="M139" s="178" t="s">
        <v>1</v>
      </c>
      <c r="N139" s="179" t="s">
        <v>39</v>
      </c>
      <c r="O139" s="57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AR139" s="14" t="s">
        <v>136</v>
      </c>
      <c r="AT139" s="14" t="s">
        <v>132</v>
      </c>
      <c r="AU139" s="14" t="s">
        <v>77</v>
      </c>
      <c r="AY139" s="14" t="s">
        <v>129</v>
      </c>
      <c r="BE139" s="182">
        <f>IF(N139="základní",J139,0)</f>
        <v>0</v>
      </c>
      <c r="BF139" s="182">
        <f>IF(N139="snížená",J139,0)</f>
        <v>0</v>
      </c>
      <c r="BG139" s="182">
        <f>IF(N139="zákl. přenesená",J139,0)</f>
        <v>0</v>
      </c>
      <c r="BH139" s="182">
        <f>IF(N139="sníž. přenesená",J139,0)</f>
        <v>0</v>
      </c>
      <c r="BI139" s="182">
        <f>IF(N139="nulová",J139,0)</f>
        <v>0</v>
      </c>
      <c r="BJ139" s="14" t="s">
        <v>8</v>
      </c>
      <c r="BK139" s="182">
        <f>ROUND(I139*H139,0)</f>
        <v>0</v>
      </c>
      <c r="BL139" s="14" t="s">
        <v>136</v>
      </c>
      <c r="BM139" s="14" t="s">
        <v>215</v>
      </c>
    </row>
    <row r="140" spans="2:65" s="1" customFormat="1" ht="16.5" customHeight="1">
      <c r="B140" s="31"/>
      <c r="C140" s="206" t="s">
        <v>175</v>
      </c>
      <c r="D140" s="206" t="s">
        <v>207</v>
      </c>
      <c r="E140" s="207" t="s">
        <v>244</v>
      </c>
      <c r="F140" s="208" t="s">
        <v>245</v>
      </c>
      <c r="G140" s="209" t="s">
        <v>170</v>
      </c>
      <c r="H140" s="210">
        <v>1.6559999999999999</v>
      </c>
      <c r="I140" s="211"/>
      <c r="J140" s="212">
        <f>ROUND(I140*H140,0)</f>
        <v>0</v>
      </c>
      <c r="K140" s="208" t="s">
        <v>140</v>
      </c>
      <c r="L140" s="213"/>
      <c r="M140" s="214" t="s">
        <v>1</v>
      </c>
      <c r="N140" s="215" t="s">
        <v>39</v>
      </c>
      <c r="O140" s="57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AR140" s="14" t="s">
        <v>152</v>
      </c>
      <c r="AT140" s="14" t="s">
        <v>207</v>
      </c>
      <c r="AU140" s="14" t="s">
        <v>77</v>
      </c>
      <c r="AY140" s="14" t="s">
        <v>129</v>
      </c>
      <c r="BE140" s="182">
        <f>IF(N140="základní",J140,0)</f>
        <v>0</v>
      </c>
      <c r="BF140" s="182">
        <f>IF(N140="snížená",J140,0)</f>
        <v>0</v>
      </c>
      <c r="BG140" s="182">
        <f>IF(N140="zákl. přenesená",J140,0)</f>
        <v>0</v>
      </c>
      <c r="BH140" s="182">
        <f>IF(N140="sníž. přenesená",J140,0)</f>
        <v>0</v>
      </c>
      <c r="BI140" s="182">
        <f>IF(N140="nulová",J140,0)</f>
        <v>0</v>
      </c>
      <c r="BJ140" s="14" t="s">
        <v>8</v>
      </c>
      <c r="BK140" s="182">
        <f>ROUND(I140*H140,0)</f>
        <v>0</v>
      </c>
      <c r="BL140" s="14" t="s">
        <v>136</v>
      </c>
      <c r="BM140" s="14" t="s">
        <v>218</v>
      </c>
    </row>
    <row r="141" spans="2:65" s="11" customFormat="1" ht="11.25">
      <c r="B141" s="183"/>
      <c r="C141" s="184"/>
      <c r="D141" s="185" t="s">
        <v>141</v>
      </c>
      <c r="E141" s="186" t="s">
        <v>1</v>
      </c>
      <c r="F141" s="187" t="s">
        <v>430</v>
      </c>
      <c r="G141" s="184"/>
      <c r="H141" s="188">
        <v>1.6559999999999999</v>
      </c>
      <c r="I141" s="189"/>
      <c r="J141" s="184"/>
      <c r="K141" s="184"/>
      <c r="L141" s="190"/>
      <c r="M141" s="191"/>
      <c r="N141" s="192"/>
      <c r="O141" s="192"/>
      <c r="P141" s="192"/>
      <c r="Q141" s="192"/>
      <c r="R141" s="192"/>
      <c r="S141" s="192"/>
      <c r="T141" s="193"/>
      <c r="AT141" s="194" t="s">
        <v>141</v>
      </c>
      <c r="AU141" s="194" t="s">
        <v>77</v>
      </c>
      <c r="AV141" s="11" t="s">
        <v>77</v>
      </c>
      <c r="AW141" s="11" t="s">
        <v>31</v>
      </c>
      <c r="AX141" s="11" t="s">
        <v>68</v>
      </c>
      <c r="AY141" s="194" t="s">
        <v>129</v>
      </c>
    </row>
    <row r="142" spans="2:65" s="12" customFormat="1" ht="11.25">
      <c r="B142" s="195"/>
      <c r="C142" s="196"/>
      <c r="D142" s="185" t="s">
        <v>141</v>
      </c>
      <c r="E142" s="197" t="s">
        <v>1</v>
      </c>
      <c r="F142" s="198" t="s">
        <v>143</v>
      </c>
      <c r="G142" s="196"/>
      <c r="H142" s="199">
        <v>1.6559999999999999</v>
      </c>
      <c r="I142" s="200"/>
      <c r="J142" s="196"/>
      <c r="K142" s="196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141</v>
      </c>
      <c r="AU142" s="205" t="s">
        <v>77</v>
      </c>
      <c r="AV142" s="12" t="s">
        <v>136</v>
      </c>
      <c r="AW142" s="12" t="s">
        <v>31</v>
      </c>
      <c r="AX142" s="12" t="s">
        <v>8</v>
      </c>
      <c r="AY142" s="205" t="s">
        <v>129</v>
      </c>
    </row>
    <row r="143" spans="2:65" s="1" customFormat="1" ht="16.5" customHeight="1">
      <c r="B143" s="31"/>
      <c r="C143" s="171" t="s">
        <v>220</v>
      </c>
      <c r="D143" s="171" t="s">
        <v>132</v>
      </c>
      <c r="E143" s="172" t="s">
        <v>248</v>
      </c>
      <c r="F143" s="173" t="s">
        <v>249</v>
      </c>
      <c r="G143" s="174" t="s">
        <v>139</v>
      </c>
      <c r="H143" s="175">
        <v>60.2</v>
      </c>
      <c r="I143" s="176"/>
      <c r="J143" s="177">
        <f>ROUND(I143*H143,0)</f>
        <v>0</v>
      </c>
      <c r="K143" s="173" t="s">
        <v>140</v>
      </c>
      <c r="L143" s="35"/>
      <c r="M143" s="178" t="s">
        <v>1</v>
      </c>
      <c r="N143" s="179" t="s">
        <v>39</v>
      </c>
      <c r="O143" s="57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AR143" s="14" t="s">
        <v>136</v>
      </c>
      <c r="AT143" s="14" t="s">
        <v>132</v>
      </c>
      <c r="AU143" s="14" t="s">
        <v>77</v>
      </c>
      <c r="AY143" s="14" t="s">
        <v>129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14" t="s">
        <v>8</v>
      </c>
      <c r="BK143" s="182">
        <f>ROUND(I143*H143,0)</f>
        <v>0</v>
      </c>
      <c r="BL143" s="14" t="s">
        <v>136</v>
      </c>
      <c r="BM143" s="14" t="s">
        <v>223</v>
      </c>
    </row>
    <row r="144" spans="2:65" s="11" customFormat="1" ht="11.25">
      <c r="B144" s="183"/>
      <c r="C144" s="184"/>
      <c r="D144" s="185" t="s">
        <v>141</v>
      </c>
      <c r="E144" s="186" t="s">
        <v>1</v>
      </c>
      <c r="F144" s="187" t="s">
        <v>431</v>
      </c>
      <c r="G144" s="184"/>
      <c r="H144" s="188">
        <v>60.2</v>
      </c>
      <c r="I144" s="189"/>
      <c r="J144" s="184"/>
      <c r="K144" s="184"/>
      <c r="L144" s="190"/>
      <c r="M144" s="191"/>
      <c r="N144" s="192"/>
      <c r="O144" s="192"/>
      <c r="P144" s="192"/>
      <c r="Q144" s="192"/>
      <c r="R144" s="192"/>
      <c r="S144" s="192"/>
      <c r="T144" s="193"/>
      <c r="AT144" s="194" t="s">
        <v>141</v>
      </c>
      <c r="AU144" s="194" t="s">
        <v>77</v>
      </c>
      <c r="AV144" s="11" t="s">
        <v>77</v>
      </c>
      <c r="AW144" s="11" t="s">
        <v>31</v>
      </c>
      <c r="AX144" s="11" t="s">
        <v>68</v>
      </c>
      <c r="AY144" s="194" t="s">
        <v>129</v>
      </c>
    </row>
    <row r="145" spans="2:65" s="12" customFormat="1" ht="11.25">
      <c r="B145" s="195"/>
      <c r="C145" s="196"/>
      <c r="D145" s="185" t="s">
        <v>141</v>
      </c>
      <c r="E145" s="197" t="s">
        <v>1</v>
      </c>
      <c r="F145" s="198" t="s">
        <v>143</v>
      </c>
      <c r="G145" s="196"/>
      <c r="H145" s="199">
        <v>60.2</v>
      </c>
      <c r="I145" s="200"/>
      <c r="J145" s="196"/>
      <c r="K145" s="196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141</v>
      </c>
      <c r="AU145" s="205" t="s">
        <v>77</v>
      </c>
      <c r="AV145" s="12" t="s">
        <v>136</v>
      </c>
      <c r="AW145" s="12" t="s">
        <v>31</v>
      </c>
      <c r="AX145" s="12" t="s">
        <v>8</v>
      </c>
      <c r="AY145" s="205" t="s">
        <v>129</v>
      </c>
    </row>
    <row r="146" spans="2:65" s="1" customFormat="1" ht="16.5" customHeight="1">
      <c r="B146" s="31"/>
      <c r="C146" s="171" t="s">
        <v>182</v>
      </c>
      <c r="D146" s="171" t="s">
        <v>132</v>
      </c>
      <c r="E146" s="172" t="s">
        <v>251</v>
      </c>
      <c r="F146" s="173" t="s">
        <v>252</v>
      </c>
      <c r="G146" s="174" t="s">
        <v>170</v>
      </c>
      <c r="H146" s="175">
        <v>1.6559999999999999</v>
      </c>
      <c r="I146" s="176"/>
      <c r="J146" s="177">
        <f>ROUND(I146*H146,0)</f>
        <v>0</v>
      </c>
      <c r="K146" s="173" t="s">
        <v>140</v>
      </c>
      <c r="L146" s="35"/>
      <c r="M146" s="178" t="s">
        <v>1</v>
      </c>
      <c r="N146" s="179" t="s">
        <v>39</v>
      </c>
      <c r="O146" s="57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AR146" s="14" t="s">
        <v>136</v>
      </c>
      <c r="AT146" s="14" t="s">
        <v>132</v>
      </c>
      <c r="AU146" s="14" t="s">
        <v>77</v>
      </c>
      <c r="AY146" s="14" t="s">
        <v>129</v>
      </c>
      <c r="BE146" s="182">
        <f>IF(N146="základní",J146,0)</f>
        <v>0</v>
      </c>
      <c r="BF146" s="182">
        <f>IF(N146="snížená",J146,0)</f>
        <v>0</v>
      </c>
      <c r="BG146" s="182">
        <f>IF(N146="zákl. přenesená",J146,0)</f>
        <v>0</v>
      </c>
      <c r="BH146" s="182">
        <f>IF(N146="sníž. přenesená",J146,0)</f>
        <v>0</v>
      </c>
      <c r="BI146" s="182">
        <f>IF(N146="nulová",J146,0)</f>
        <v>0</v>
      </c>
      <c r="BJ146" s="14" t="s">
        <v>8</v>
      </c>
      <c r="BK146" s="182">
        <f>ROUND(I146*H146,0)</f>
        <v>0</v>
      </c>
      <c r="BL146" s="14" t="s">
        <v>136</v>
      </c>
      <c r="BM146" s="14" t="s">
        <v>227</v>
      </c>
    </row>
    <row r="147" spans="2:65" s="1" customFormat="1" ht="16.5" customHeight="1">
      <c r="B147" s="31"/>
      <c r="C147" s="171" t="s">
        <v>7</v>
      </c>
      <c r="D147" s="171" t="s">
        <v>132</v>
      </c>
      <c r="E147" s="172" t="s">
        <v>256</v>
      </c>
      <c r="F147" s="173" t="s">
        <v>257</v>
      </c>
      <c r="G147" s="174" t="s">
        <v>226</v>
      </c>
      <c r="H147" s="216"/>
      <c r="I147" s="176"/>
      <c r="J147" s="177">
        <f>ROUND(I147*H147,0)</f>
        <v>0</v>
      </c>
      <c r="K147" s="173" t="s">
        <v>140</v>
      </c>
      <c r="L147" s="35"/>
      <c r="M147" s="178" t="s">
        <v>1</v>
      </c>
      <c r="N147" s="179" t="s">
        <v>39</v>
      </c>
      <c r="O147" s="57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AR147" s="14" t="s">
        <v>136</v>
      </c>
      <c r="AT147" s="14" t="s">
        <v>132</v>
      </c>
      <c r="AU147" s="14" t="s">
        <v>77</v>
      </c>
      <c r="AY147" s="14" t="s">
        <v>129</v>
      </c>
      <c r="BE147" s="182">
        <f>IF(N147="základní",J147,0)</f>
        <v>0</v>
      </c>
      <c r="BF147" s="182">
        <f>IF(N147="snížená",J147,0)</f>
        <v>0</v>
      </c>
      <c r="BG147" s="182">
        <f>IF(N147="zákl. přenesená",J147,0)</f>
        <v>0</v>
      </c>
      <c r="BH147" s="182">
        <f>IF(N147="sníž. přenesená",J147,0)</f>
        <v>0</v>
      </c>
      <c r="BI147" s="182">
        <f>IF(N147="nulová",J147,0)</f>
        <v>0</v>
      </c>
      <c r="BJ147" s="14" t="s">
        <v>8</v>
      </c>
      <c r="BK147" s="182">
        <f>ROUND(I147*H147,0)</f>
        <v>0</v>
      </c>
      <c r="BL147" s="14" t="s">
        <v>136</v>
      </c>
      <c r="BM147" s="14" t="s">
        <v>232</v>
      </c>
    </row>
    <row r="148" spans="2:65" s="10" customFormat="1" ht="22.9" customHeight="1">
      <c r="B148" s="155"/>
      <c r="C148" s="156"/>
      <c r="D148" s="157" t="s">
        <v>67</v>
      </c>
      <c r="E148" s="169" t="s">
        <v>259</v>
      </c>
      <c r="F148" s="169" t="s">
        <v>260</v>
      </c>
      <c r="G148" s="156"/>
      <c r="H148" s="156"/>
      <c r="I148" s="159"/>
      <c r="J148" s="170">
        <f>BK148</f>
        <v>0</v>
      </c>
      <c r="K148" s="156"/>
      <c r="L148" s="161"/>
      <c r="M148" s="162"/>
      <c r="N148" s="163"/>
      <c r="O148" s="163"/>
      <c r="P148" s="164">
        <f>SUM(P149:P176)</f>
        <v>0</v>
      </c>
      <c r="Q148" s="163"/>
      <c r="R148" s="164">
        <f>SUM(R149:R176)</f>
        <v>0</v>
      </c>
      <c r="S148" s="163"/>
      <c r="T148" s="165">
        <f>SUM(T149:T176)</f>
        <v>0</v>
      </c>
      <c r="AR148" s="166" t="s">
        <v>8</v>
      </c>
      <c r="AT148" s="167" t="s">
        <v>67</v>
      </c>
      <c r="AU148" s="167" t="s">
        <v>8</v>
      </c>
      <c r="AY148" s="166" t="s">
        <v>129</v>
      </c>
      <c r="BK148" s="168">
        <f>SUM(BK149:BK176)</f>
        <v>0</v>
      </c>
    </row>
    <row r="149" spans="2:65" s="1" customFormat="1" ht="16.5" customHeight="1">
      <c r="B149" s="31"/>
      <c r="C149" s="171" t="s">
        <v>186</v>
      </c>
      <c r="D149" s="171" t="s">
        <v>132</v>
      </c>
      <c r="E149" s="172" t="s">
        <v>432</v>
      </c>
      <c r="F149" s="173" t="s">
        <v>433</v>
      </c>
      <c r="G149" s="174" t="s">
        <v>165</v>
      </c>
      <c r="H149" s="175">
        <v>47.08</v>
      </c>
      <c r="I149" s="176"/>
      <c r="J149" s="177">
        <f>ROUND(I149*H149,0)</f>
        <v>0</v>
      </c>
      <c r="K149" s="173" t="s">
        <v>140</v>
      </c>
      <c r="L149" s="35"/>
      <c r="M149" s="178" t="s">
        <v>1</v>
      </c>
      <c r="N149" s="179" t="s">
        <v>39</v>
      </c>
      <c r="O149" s="57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AR149" s="14" t="s">
        <v>136</v>
      </c>
      <c r="AT149" s="14" t="s">
        <v>132</v>
      </c>
      <c r="AU149" s="14" t="s">
        <v>77</v>
      </c>
      <c r="AY149" s="14" t="s">
        <v>129</v>
      </c>
      <c r="BE149" s="182">
        <f>IF(N149="základní",J149,0)</f>
        <v>0</v>
      </c>
      <c r="BF149" s="182">
        <f>IF(N149="snížená",J149,0)</f>
        <v>0</v>
      </c>
      <c r="BG149" s="182">
        <f>IF(N149="zákl. přenesená",J149,0)</f>
        <v>0</v>
      </c>
      <c r="BH149" s="182">
        <f>IF(N149="sníž. přenesená",J149,0)</f>
        <v>0</v>
      </c>
      <c r="BI149" s="182">
        <f>IF(N149="nulová",J149,0)</f>
        <v>0</v>
      </c>
      <c r="BJ149" s="14" t="s">
        <v>8</v>
      </c>
      <c r="BK149" s="182">
        <f>ROUND(I149*H149,0)</f>
        <v>0</v>
      </c>
      <c r="BL149" s="14" t="s">
        <v>136</v>
      </c>
      <c r="BM149" s="14" t="s">
        <v>237</v>
      </c>
    </row>
    <row r="150" spans="2:65" s="11" customFormat="1" ht="11.25">
      <c r="B150" s="183"/>
      <c r="C150" s="184"/>
      <c r="D150" s="185" t="s">
        <v>141</v>
      </c>
      <c r="E150" s="186" t="s">
        <v>1</v>
      </c>
      <c r="F150" s="187" t="s">
        <v>434</v>
      </c>
      <c r="G150" s="184"/>
      <c r="H150" s="188">
        <v>47.08</v>
      </c>
      <c r="I150" s="189"/>
      <c r="J150" s="184"/>
      <c r="K150" s="184"/>
      <c r="L150" s="190"/>
      <c r="M150" s="191"/>
      <c r="N150" s="192"/>
      <c r="O150" s="192"/>
      <c r="P150" s="192"/>
      <c r="Q150" s="192"/>
      <c r="R150" s="192"/>
      <c r="S150" s="192"/>
      <c r="T150" s="193"/>
      <c r="AT150" s="194" t="s">
        <v>141</v>
      </c>
      <c r="AU150" s="194" t="s">
        <v>77</v>
      </c>
      <c r="AV150" s="11" t="s">
        <v>77</v>
      </c>
      <c r="AW150" s="11" t="s">
        <v>31</v>
      </c>
      <c r="AX150" s="11" t="s">
        <v>68</v>
      </c>
      <c r="AY150" s="194" t="s">
        <v>129</v>
      </c>
    </row>
    <row r="151" spans="2:65" s="12" customFormat="1" ht="11.25">
      <c r="B151" s="195"/>
      <c r="C151" s="196"/>
      <c r="D151" s="185" t="s">
        <v>141</v>
      </c>
      <c r="E151" s="197" t="s">
        <v>1</v>
      </c>
      <c r="F151" s="198" t="s">
        <v>143</v>
      </c>
      <c r="G151" s="196"/>
      <c r="H151" s="199">
        <v>47.08</v>
      </c>
      <c r="I151" s="200"/>
      <c r="J151" s="196"/>
      <c r="K151" s="196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141</v>
      </c>
      <c r="AU151" s="205" t="s">
        <v>77</v>
      </c>
      <c r="AV151" s="12" t="s">
        <v>136</v>
      </c>
      <c r="AW151" s="12" t="s">
        <v>31</v>
      </c>
      <c r="AX151" s="12" t="s">
        <v>8</v>
      </c>
      <c r="AY151" s="205" t="s">
        <v>129</v>
      </c>
    </row>
    <row r="152" spans="2:65" s="1" customFormat="1" ht="16.5" customHeight="1">
      <c r="B152" s="31"/>
      <c r="C152" s="171" t="s">
        <v>239</v>
      </c>
      <c r="D152" s="171" t="s">
        <v>132</v>
      </c>
      <c r="E152" s="172" t="s">
        <v>261</v>
      </c>
      <c r="F152" s="173" t="s">
        <v>262</v>
      </c>
      <c r="G152" s="174" t="s">
        <v>165</v>
      </c>
      <c r="H152" s="175">
        <v>46.2</v>
      </c>
      <c r="I152" s="176"/>
      <c r="J152" s="177">
        <f>ROUND(I152*H152,0)</f>
        <v>0</v>
      </c>
      <c r="K152" s="173" t="s">
        <v>140</v>
      </c>
      <c r="L152" s="35"/>
      <c r="M152" s="178" t="s">
        <v>1</v>
      </c>
      <c r="N152" s="179" t="s">
        <v>39</v>
      </c>
      <c r="O152" s="57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AR152" s="14" t="s">
        <v>136</v>
      </c>
      <c r="AT152" s="14" t="s">
        <v>132</v>
      </c>
      <c r="AU152" s="14" t="s">
        <v>77</v>
      </c>
      <c r="AY152" s="14" t="s">
        <v>129</v>
      </c>
      <c r="BE152" s="182">
        <f>IF(N152="základní",J152,0)</f>
        <v>0</v>
      </c>
      <c r="BF152" s="182">
        <f>IF(N152="snížená",J152,0)</f>
        <v>0</v>
      </c>
      <c r="BG152" s="182">
        <f>IF(N152="zákl. přenesená",J152,0)</f>
        <v>0</v>
      </c>
      <c r="BH152" s="182">
        <f>IF(N152="sníž. přenesená",J152,0)</f>
        <v>0</v>
      </c>
      <c r="BI152" s="182">
        <f>IF(N152="nulová",J152,0)</f>
        <v>0</v>
      </c>
      <c r="BJ152" s="14" t="s">
        <v>8</v>
      </c>
      <c r="BK152" s="182">
        <f>ROUND(I152*H152,0)</f>
        <v>0</v>
      </c>
      <c r="BL152" s="14" t="s">
        <v>136</v>
      </c>
      <c r="BM152" s="14" t="s">
        <v>242</v>
      </c>
    </row>
    <row r="153" spans="2:65" s="1" customFormat="1" ht="16.5" customHeight="1">
      <c r="B153" s="31"/>
      <c r="C153" s="171" t="s">
        <v>189</v>
      </c>
      <c r="D153" s="171" t="s">
        <v>132</v>
      </c>
      <c r="E153" s="172" t="s">
        <v>270</v>
      </c>
      <c r="F153" s="173" t="s">
        <v>271</v>
      </c>
      <c r="G153" s="174" t="s">
        <v>139</v>
      </c>
      <c r="H153" s="175">
        <v>10.3</v>
      </c>
      <c r="I153" s="176"/>
      <c r="J153" s="177">
        <f>ROUND(I153*H153,0)</f>
        <v>0</v>
      </c>
      <c r="K153" s="173" t="s">
        <v>140</v>
      </c>
      <c r="L153" s="35"/>
      <c r="M153" s="178" t="s">
        <v>1</v>
      </c>
      <c r="N153" s="179" t="s">
        <v>39</v>
      </c>
      <c r="O153" s="57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AR153" s="14" t="s">
        <v>136</v>
      </c>
      <c r="AT153" s="14" t="s">
        <v>132</v>
      </c>
      <c r="AU153" s="14" t="s">
        <v>77</v>
      </c>
      <c r="AY153" s="14" t="s">
        <v>129</v>
      </c>
      <c r="BE153" s="182">
        <f>IF(N153="základní",J153,0)</f>
        <v>0</v>
      </c>
      <c r="BF153" s="182">
        <f>IF(N153="snížená",J153,0)</f>
        <v>0</v>
      </c>
      <c r="BG153" s="182">
        <f>IF(N153="zákl. přenesená",J153,0)</f>
        <v>0</v>
      </c>
      <c r="BH153" s="182">
        <f>IF(N153="sníž. přenesená",J153,0)</f>
        <v>0</v>
      </c>
      <c r="BI153" s="182">
        <f>IF(N153="nulová",J153,0)</f>
        <v>0</v>
      </c>
      <c r="BJ153" s="14" t="s">
        <v>8</v>
      </c>
      <c r="BK153" s="182">
        <f>ROUND(I153*H153,0)</f>
        <v>0</v>
      </c>
      <c r="BL153" s="14" t="s">
        <v>136</v>
      </c>
      <c r="BM153" s="14" t="s">
        <v>246</v>
      </c>
    </row>
    <row r="154" spans="2:65" s="11" customFormat="1" ht="11.25">
      <c r="B154" s="183"/>
      <c r="C154" s="184"/>
      <c r="D154" s="185" t="s">
        <v>141</v>
      </c>
      <c r="E154" s="186" t="s">
        <v>1</v>
      </c>
      <c r="F154" s="187" t="s">
        <v>435</v>
      </c>
      <c r="G154" s="184"/>
      <c r="H154" s="188">
        <v>10.3</v>
      </c>
      <c r="I154" s="189"/>
      <c r="J154" s="184"/>
      <c r="K154" s="184"/>
      <c r="L154" s="190"/>
      <c r="M154" s="191"/>
      <c r="N154" s="192"/>
      <c r="O154" s="192"/>
      <c r="P154" s="192"/>
      <c r="Q154" s="192"/>
      <c r="R154" s="192"/>
      <c r="S154" s="192"/>
      <c r="T154" s="193"/>
      <c r="AT154" s="194" t="s">
        <v>141</v>
      </c>
      <c r="AU154" s="194" t="s">
        <v>77</v>
      </c>
      <c r="AV154" s="11" t="s">
        <v>77</v>
      </c>
      <c r="AW154" s="11" t="s">
        <v>31</v>
      </c>
      <c r="AX154" s="11" t="s">
        <v>68</v>
      </c>
      <c r="AY154" s="194" t="s">
        <v>129</v>
      </c>
    </row>
    <row r="155" spans="2:65" s="12" customFormat="1" ht="11.25">
      <c r="B155" s="195"/>
      <c r="C155" s="196"/>
      <c r="D155" s="185" t="s">
        <v>141</v>
      </c>
      <c r="E155" s="197" t="s">
        <v>1</v>
      </c>
      <c r="F155" s="198" t="s">
        <v>143</v>
      </c>
      <c r="G155" s="196"/>
      <c r="H155" s="199">
        <v>10.3</v>
      </c>
      <c r="I155" s="200"/>
      <c r="J155" s="196"/>
      <c r="K155" s="196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141</v>
      </c>
      <c r="AU155" s="205" t="s">
        <v>77</v>
      </c>
      <c r="AV155" s="12" t="s">
        <v>136</v>
      </c>
      <c r="AW155" s="12" t="s">
        <v>31</v>
      </c>
      <c r="AX155" s="12" t="s">
        <v>8</v>
      </c>
      <c r="AY155" s="205" t="s">
        <v>129</v>
      </c>
    </row>
    <row r="156" spans="2:65" s="1" customFormat="1" ht="16.5" customHeight="1">
      <c r="B156" s="31"/>
      <c r="C156" s="171" t="s">
        <v>247</v>
      </c>
      <c r="D156" s="171" t="s">
        <v>132</v>
      </c>
      <c r="E156" s="172" t="s">
        <v>279</v>
      </c>
      <c r="F156" s="173" t="s">
        <v>280</v>
      </c>
      <c r="G156" s="174" t="s">
        <v>165</v>
      </c>
      <c r="H156" s="175">
        <v>46.2</v>
      </c>
      <c r="I156" s="176"/>
      <c r="J156" s="177">
        <f>ROUND(I156*H156,0)</f>
        <v>0</v>
      </c>
      <c r="K156" s="173" t="s">
        <v>140</v>
      </c>
      <c r="L156" s="35"/>
      <c r="M156" s="178" t="s">
        <v>1</v>
      </c>
      <c r="N156" s="179" t="s">
        <v>39</v>
      </c>
      <c r="O156" s="57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AR156" s="14" t="s">
        <v>136</v>
      </c>
      <c r="AT156" s="14" t="s">
        <v>132</v>
      </c>
      <c r="AU156" s="14" t="s">
        <v>77</v>
      </c>
      <c r="AY156" s="14" t="s">
        <v>129</v>
      </c>
      <c r="BE156" s="182">
        <f>IF(N156="základní",J156,0)</f>
        <v>0</v>
      </c>
      <c r="BF156" s="182">
        <f>IF(N156="snížená",J156,0)</f>
        <v>0</v>
      </c>
      <c r="BG156" s="182">
        <f>IF(N156="zákl. přenesená",J156,0)</f>
        <v>0</v>
      </c>
      <c r="BH156" s="182">
        <f>IF(N156="sníž. přenesená",J156,0)</f>
        <v>0</v>
      </c>
      <c r="BI156" s="182">
        <f>IF(N156="nulová",J156,0)</f>
        <v>0</v>
      </c>
      <c r="BJ156" s="14" t="s">
        <v>8</v>
      </c>
      <c r="BK156" s="182">
        <f>ROUND(I156*H156,0)</f>
        <v>0</v>
      </c>
      <c r="BL156" s="14" t="s">
        <v>136</v>
      </c>
      <c r="BM156" s="14" t="s">
        <v>250</v>
      </c>
    </row>
    <row r="157" spans="2:65" s="1" customFormat="1" ht="16.5" customHeight="1">
      <c r="B157" s="31"/>
      <c r="C157" s="171" t="s">
        <v>194</v>
      </c>
      <c r="D157" s="171" t="s">
        <v>132</v>
      </c>
      <c r="E157" s="172" t="s">
        <v>283</v>
      </c>
      <c r="F157" s="173" t="s">
        <v>284</v>
      </c>
      <c r="G157" s="174" t="s">
        <v>165</v>
      </c>
      <c r="H157" s="175">
        <v>18</v>
      </c>
      <c r="I157" s="176"/>
      <c r="J157" s="177">
        <f>ROUND(I157*H157,0)</f>
        <v>0</v>
      </c>
      <c r="K157" s="173" t="s">
        <v>140</v>
      </c>
      <c r="L157" s="35"/>
      <c r="M157" s="178" t="s">
        <v>1</v>
      </c>
      <c r="N157" s="179" t="s">
        <v>39</v>
      </c>
      <c r="O157" s="57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AR157" s="14" t="s">
        <v>136</v>
      </c>
      <c r="AT157" s="14" t="s">
        <v>132</v>
      </c>
      <c r="AU157" s="14" t="s">
        <v>77</v>
      </c>
      <c r="AY157" s="14" t="s">
        <v>129</v>
      </c>
      <c r="BE157" s="182">
        <f>IF(N157="základní",J157,0)</f>
        <v>0</v>
      </c>
      <c r="BF157" s="182">
        <f>IF(N157="snížená",J157,0)</f>
        <v>0</v>
      </c>
      <c r="BG157" s="182">
        <f>IF(N157="zákl. přenesená",J157,0)</f>
        <v>0</v>
      </c>
      <c r="BH157" s="182">
        <f>IF(N157="sníž. přenesená",J157,0)</f>
        <v>0</v>
      </c>
      <c r="BI157" s="182">
        <f>IF(N157="nulová",J157,0)</f>
        <v>0</v>
      </c>
      <c r="BJ157" s="14" t="s">
        <v>8</v>
      </c>
      <c r="BK157" s="182">
        <f>ROUND(I157*H157,0)</f>
        <v>0</v>
      </c>
      <c r="BL157" s="14" t="s">
        <v>136</v>
      </c>
      <c r="BM157" s="14" t="s">
        <v>253</v>
      </c>
    </row>
    <row r="158" spans="2:65" s="1" customFormat="1" ht="16.5" customHeight="1">
      <c r="B158" s="31"/>
      <c r="C158" s="171" t="s">
        <v>255</v>
      </c>
      <c r="D158" s="171" t="s">
        <v>132</v>
      </c>
      <c r="E158" s="172" t="s">
        <v>286</v>
      </c>
      <c r="F158" s="173" t="s">
        <v>287</v>
      </c>
      <c r="G158" s="174" t="s">
        <v>165</v>
      </c>
      <c r="H158" s="175">
        <v>8</v>
      </c>
      <c r="I158" s="176"/>
      <c r="J158" s="177">
        <f>ROUND(I158*H158,0)</f>
        <v>0</v>
      </c>
      <c r="K158" s="173" t="s">
        <v>140</v>
      </c>
      <c r="L158" s="35"/>
      <c r="M158" s="178" t="s">
        <v>1</v>
      </c>
      <c r="N158" s="179" t="s">
        <v>39</v>
      </c>
      <c r="O158" s="57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AR158" s="14" t="s">
        <v>136</v>
      </c>
      <c r="AT158" s="14" t="s">
        <v>132</v>
      </c>
      <c r="AU158" s="14" t="s">
        <v>77</v>
      </c>
      <c r="AY158" s="14" t="s">
        <v>129</v>
      </c>
      <c r="BE158" s="182">
        <f>IF(N158="základní",J158,0)</f>
        <v>0</v>
      </c>
      <c r="BF158" s="182">
        <f>IF(N158="snížená",J158,0)</f>
        <v>0</v>
      </c>
      <c r="BG158" s="182">
        <f>IF(N158="zákl. přenesená",J158,0)</f>
        <v>0</v>
      </c>
      <c r="BH158" s="182">
        <f>IF(N158="sníž. přenesená",J158,0)</f>
        <v>0</v>
      </c>
      <c r="BI158" s="182">
        <f>IF(N158="nulová",J158,0)</f>
        <v>0</v>
      </c>
      <c r="BJ158" s="14" t="s">
        <v>8</v>
      </c>
      <c r="BK158" s="182">
        <f>ROUND(I158*H158,0)</f>
        <v>0</v>
      </c>
      <c r="BL158" s="14" t="s">
        <v>136</v>
      </c>
      <c r="BM158" s="14" t="s">
        <v>258</v>
      </c>
    </row>
    <row r="159" spans="2:65" s="11" customFormat="1" ht="11.25">
      <c r="B159" s="183"/>
      <c r="C159" s="184"/>
      <c r="D159" s="185" t="s">
        <v>141</v>
      </c>
      <c r="E159" s="186" t="s">
        <v>1</v>
      </c>
      <c r="F159" s="187" t="s">
        <v>436</v>
      </c>
      <c r="G159" s="184"/>
      <c r="H159" s="188">
        <v>8</v>
      </c>
      <c r="I159" s="189"/>
      <c r="J159" s="184"/>
      <c r="K159" s="184"/>
      <c r="L159" s="190"/>
      <c r="M159" s="191"/>
      <c r="N159" s="192"/>
      <c r="O159" s="192"/>
      <c r="P159" s="192"/>
      <c r="Q159" s="192"/>
      <c r="R159" s="192"/>
      <c r="S159" s="192"/>
      <c r="T159" s="193"/>
      <c r="AT159" s="194" t="s">
        <v>141</v>
      </c>
      <c r="AU159" s="194" t="s">
        <v>77</v>
      </c>
      <c r="AV159" s="11" t="s">
        <v>77</v>
      </c>
      <c r="AW159" s="11" t="s">
        <v>31</v>
      </c>
      <c r="AX159" s="11" t="s">
        <v>68</v>
      </c>
      <c r="AY159" s="194" t="s">
        <v>129</v>
      </c>
    </row>
    <row r="160" spans="2:65" s="12" customFormat="1" ht="11.25">
      <c r="B160" s="195"/>
      <c r="C160" s="196"/>
      <c r="D160" s="185" t="s">
        <v>141</v>
      </c>
      <c r="E160" s="197" t="s">
        <v>1</v>
      </c>
      <c r="F160" s="198" t="s">
        <v>143</v>
      </c>
      <c r="G160" s="196"/>
      <c r="H160" s="199">
        <v>8</v>
      </c>
      <c r="I160" s="200"/>
      <c r="J160" s="196"/>
      <c r="K160" s="196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141</v>
      </c>
      <c r="AU160" s="205" t="s">
        <v>77</v>
      </c>
      <c r="AV160" s="12" t="s">
        <v>136</v>
      </c>
      <c r="AW160" s="12" t="s">
        <v>31</v>
      </c>
      <c r="AX160" s="12" t="s">
        <v>8</v>
      </c>
      <c r="AY160" s="205" t="s">
        <v>129</v>
      </c>
    </row>
    <row r="161" spans="2:65" s="1" customFormat="1" ht="16.5" customHeight="1">
      <c r="B161" s="31"/>
      <c r="C161" s="171" t="s">
        <v>199</v>
      </c>
      <c r="D161" s="171" t="s">
        <v>132</v>
      </c>
      <c r="E161" s="172" t="s">
        <v>291</v>
      </c>
      <c r="F161" s="173" t="s">
        <v>292</v>
      </c>
      <c r="G161" s="174" t="s">
        <v>165</v>
      </c>
      <c r="H161" s="175">
        <v>22</v>
      </c>
      <c r="I161" s="176"/>
      <c r="J161" s="177">
        <f>ROUND(I161*H161,0)</f>
        <v>0</v>
      </c>
      <c r="K161" s="173" t="s">
        <v>140</v>
      </c>
      <c r="L161" s="35"/>
      <c r="M161" s="178" t="s">
        <v>1</v>
      </c>
      <c r="N161" s="179" t="s">
        <v>39</v>
      </c>
      <c r="O161" s="57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AR161" s="14" t="s">
        <v>136</v>
      </c>
      <c r="AT161" s="14" t="s">
        <v>132</v>
      </c>
      <c r="AU161" s="14" t="s">
        <v>77</v>
      </c>
      <c r="AY161" s="14" t="s">
        <v>129</v>
      </c>
      <c r="BE161" s="182">
        <f>IF(N161="základní",J161,0)</f>
        <v>0</v>
      </c>
      <c r="BF161" s="182">
        <f>IF(N161="snížená",J161,0)</f>
        <v>0</v>
      </c>
      <c r="BG161" s="182">
        <f>IF(N161="zákl. přenesená",J161,0)</f>
        <v>0</v>
      </c>
      <c r="BH161" s="182">
        <f>IF(N161="sníž. přenesená",J161,0)</f>
        <v>0</v>
      </c>
      <c r="BI161" s="182">
        <f>IF(N161="nulová",J161,0)</f>
        <v>0</v>
      </c>
      <c r="BJ161" s="14" t="s">
        <v>8</v>
      </c>
      <c r="BK161" s="182">
        <f>ROUND(I161*H161,0)</f>
        <v>0</v>
      </c>
      <c r="BL161" s="14" t="s">
        <v>136</v>
      </c>
      <c r="BM161" s="14" t="s">
        <v>263</v>
      </c>
    </row>
    <row r="162" spans="2:65" s="11" customFormat="1" ht="11.25">
      <c r="B162" s="183"/>
      <c r="C162" s="184"/>
      <c r="D162" s="185" t="s">
        <v>141</v>
      </c>
      <c r="E162" s="186" t="s">
        <v>1</v>
      </c>
      <c r="F162" s="187" t="s">
        <v>437</v>
      </c>
      <c r="G162" s="184"/>
      <c r="H162" s="188">
        <v>22</v>
      </c>
      <c r="I162" s="189"/>
      <c r="J162" s="184"/>
      <c r="K162" s="184"/>
      <c r="L162" s="190"/>
      <c r="M162" s="191"/>
      <c r="N162" s="192"/>
      <c r="O162" s="192"/>
      <c r="P162" s="192"/>
      <c r="Q162" s="192"/>
      <c r="R162" s="192"/>
      <c r="S162" s="192"/>
      <c r="T162" s="193"/>
      <c r="AT162" s="194" t="s">
        <v>141</v>
      </c>
      <c r="AU162" s="194" t="s">
        <v>77</v>
      </c>
      <c r="AV162" s="11" t="s">
        <v>77</v>
      </c>
      <c r="AW162" s="11" t="s">
        <v>31</v>
      </c>
      <c r="AX162" s="11" t="s">
        <v>68</v>
      </c>
      <c r="AY162" s="194" t="s">
        <v>129</v>
      </c>
    </row>
    <row r="163" spans="2:65" s="12" customFormat="1" ht="11.25">
      <c r="B163" s="195"/>
      <c r="C163" s="196"/>
      <c r="D163" s="185" t="s">
        <v>141</v>
      </c>
      <c r="E163" s="197" t="s">
        <v>1</v>
      </c>
      <c r="F163" s="198" t="s">
        <v>143</v>
      </c>
      <c r="G163" s="196"/>
      <c r="H163" s="199">
        <v>22</v>
      </c>
      <c r="I163" s="200"/>
      <c r="J163" s="196"/>
      <c r="K163" s="196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141</v>
      </c>
      <c r="AU163" s="205" t="s">
        <v>77</v>
      </c>
      <c r="AV163" s="12" t="s">
        <v>136</v>
      </c>
      <c r="AW163" s="12" t="s">
        <v>31</v>
      </c>
      <c r="AX163" s="12" t="s">
        <v>8</v>
      </c>
      <c r="AY163" s="205" t="s">
        <v>129</v>
      </c>
    </row>
    <row r="164" spans="2:65" s="1" customFormat="1" ht="16.5" customHeight="1">
      <c r="B164" s="31"/>
      <c r="C164" s="171" t="s">
        <v>265</v>
      </c>
      <c r="D164" s="171" t="s">
        <v>132</v>
      </c>
      <c r="E164" s="172" t="s">
        <v>438</v>
      </c>
      <c r="F164" s="173" t="s">
        <v>439</v>
      </c>
      <c r="G164" s="174" t="s">
        <v>165</v>
      </c>
      <c r="H164" s="175">
        <v>19.5</v>
      </c>
      <c r="I164" s="176"/>
      <c r="J164" s="177">
        <f>ROUND(I164*H164,0)</f>
        <v>0</v>
      </c>
      <c r="K164" s="173" t="s">
        <v>140</v>
      </c>
      <c r="L164" s="35"/>
      <c r="M164" s="178" t="s">
        <v>1</v>
      </c>
      <c r="N164" s="179" t="s">
        <v>39</v>
      </c>
      <c r="O164" s="57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AR164" s="14" t="s">
        <v>136</v>
      </c>
      <c r="AT164" s="14" t="s">
        <v>132</v>
      </c>
      <c r="AU164" s="14" t="s">
        <v>77</v>
      </c>
      <c r="AY164" s="14" t="s">
        <v>129</v>
      </c>
      <c r="BE164" s="182">
        <f>IF(N164="základní",J164,0)</f>
        <v>0</v>
      </c>
      <c r="BF164" s="182">
        <f>IF(N164="snížená",J164,0)</f>
        <v>0</v>
      </c>
      <c r="BG164" s="182">
        <f>IF(N164="zákl. přenesená",J164,0)</f>
        <v>0</v>
      </c>
      <c r="BH164" s="182">
        <f>IF(N164="sníž. přenesená",J164,0)</f>
        <v>0</v>
      </c>
      <c r="BI164" s="182">
        <f>IF(N164="nulová",J164,0)</f>
        <v>0</v>
      </c>
      <c r="BJ164" s="14" t="s">
        <v>8</v>
      </c>
      <c r="BK164" s="182">
        <f>ROUND(I164*H164,0)</f>
        <v>0</v>
      </c>
      <c r="BL164" s="14" t="s">
        <v>136</v>
      </c>
      <c r="BM164" s="14" t="s">
        <v>268</v>
      </c>
    </row>
    <row r="165" spans="2:65" s="11" customFormat="1" ht="11.25">
      <c r="B165" s="183"/>
      <c r="C165" s="184"/>
      <c r="D165" s="185" t="s">
        <v>141</v>
      </c>
      <c r="E165" s="186" t="s">
        <v>1</v>
      </c>
      <c r="F165" s="187" t="s">
        <v>440</v>
      </c>
      <c r="G165" s="184"/>
      <c r="H165" s="188">
        <v>19.5</v>
      </c>
      <c r="I165" s="189"/>
      <c r="J165" s="184"/>
      <c r="K165" s="184"/>
      <c r="L165" s="190"/>
      <c r="M165" s="191"/>
      <c r="N165" s="192"/>
      <c r="O165" s="192"/>
      <c r="P165" s="192"/>
      <c r="Q165" s="192"/>
      <c r="R165" s="192"/>
      <c r="S165" s="192"/>
      <c r="T165" s="193"/>
      <c r="AT165" s="194" t="s">
        <v>141</v>
      </c>
      <c r="AU165" s="194" t="s">
        <v>77</v>
      </c>
      <c r="AV165" s="11" t="s">
        <v>77</v>
      </c>
      <c r="AW165" s="11" t="s">
        <v>31</v>
      </c>
      <c r="AX165" s="11" t="s">
        <v>68</v>
      </c>
      <c r="AY165" s="194" t="s">
        <v>129</v>
      </c>
    </row>
    <row r="166" spans="2:65" s="12" customFormat="1" ht="11.25">
      <c r="B166" s="195"/>
      <c r="C166" s="196"/>
      <c r="D166" s="185" t="s">
        <v>141</v>
      </c>
      <c r="E166" s="197" t="s">
        <v>1</v>
      </c>
      <c r="F166" s="198" t="s">
        <v>143</v>
      </c>
      <c r="G166" s="196"/>
      <c r="H166" s="199">
        <v>19.5</v>
      </c>
      <c r="I166" s="200"/>
      <c r="J166" s="196"/>
      <c r="K166" s="196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141</v>
      </c>
      <c r="AU166" s="205" t="s">
        <v>77</v>
      </c>
      <c r="AV166" s="12" t="s">
        <v>136</v>
      </c>
      <c r="AW166" s="12" t="s">
        <v>31</v>
      </c>
      <c r="AX166" s="12" t="s">
        <v>8</v>
      </c>
      <c r="AY166" s="205" t="s">
        <v>129</v>
      </c>
    </row>
    <row r="167" spans="2:65" s="1" customFormat="1" ht="16.5" customHeight="1">
      <c r="B167" s="31"/>
      <c r="C167" s="171" t="s">
        <v>206</v>
      </c>
      <c r="D167" s="171" t="s">
        <v>132</v>
      </c>
      <c r="E167" s="172" t="s">
        <v>300</v>
      </c>
      <c r="F167" s="173" t="s">
        <v>441</v>
      </c>
      <c r="G167" s="174" t="s">
        <v>165</v>
      </c>
      <c r="H167" s="175">
        <v>47.1</v>
      </c>
      <c r="I167" s="176"/>
      <c r="J167" s="177">
        <f>ROUND(I167*H167,0)</f>
        <v>0</v>
      </c>
      <c r="K167" s="173" t="s">
        <v>140</v>
      </c>
      <c r="L167" s="35"/>
      <c r="M167" s="178" t="s">
        <v>1</v>
      </c>
      <c r="N167" s="179" t="s">
        <v>39</v>
      </c>
      <c r="O167" s="57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AR167" s="14" t="s">
        <v>136</v>
      </c>
      <c r="AT167" s="14" t="s">
        <v>132</v>
      </c>
      <c r="AU167" s="14" t="s">
        <v>77</v>
      </c>
      <c r="AY167" s="14" t="s">
        <v>129</v>
      </c>
      <c r="BE167" s="182">
        <f>IF(N167="základní",J167,0)</f>
        <v>0</v>
      </c>
      <c r="BF167" s="182">
        <f>IF(N167="snížená",J167,0)</f>
        <v>0</v>
      </c>
      <c r="BG167" s="182">
        <f>IF(N167="zákl. přenesená",J167,0)</f>
        <v>0</v>
      </c>
      <c r="BH167" s="182">
        <f>IF(N167="sníž. přenesená",J167,0)</f>
        <v>0</v>
      </c>
      <c r="BI167" s="182">
        <f>IF(N167="nulová",J167,0)</f>
        <v>0</v>
      </c>
      <c r="BJ167" s="14" t="s">
        <v>8</v>
      </c>
      <c r="BK167" s="182">
        <f>ROUND(I167*H167,0)</f>
        <v>0</v>
      </c>
      <c r="BL167" s="14" t="s">
        <v>136</v>
      </c>
      <c r="BM167" s="14" t="s">
        <v>272</v>
      </c>
    </row>
    <row r="168" spans="2:65" s="11" customFormat="1" ht="11.25">
      <c r="B168" s="183"/>
      <c r="C168" s="184"/>
      <c r="D168" s="185" t="s">
        <v>141</v>
      </c>
      <c r="E168" s="186" t="s">
        <v>1</v>
      </c>
      <c r="F168" s="187" t="s">
        <v>442</v>
      </c>
      <c r="G168" s="184"/>
      <c r="H168" s="188">
        <v>47.1</v>
      </c>
      <c r="I168" s="189"/>
      <c r="J168" s="184"/>
      <c r="K168" s="184"/>
      <c r="L168" s="190"/>
      <c r="M168" s="191"/>
      <c r="N168" s="192"/>
      <c r="O168" s="192"/>
      <c r="P168" s="192"/>
      <c r="Q168" s="192"/>
      <c r="R168" s="192"/>
      <c r="S168" s="192"/>
      <c r="T168" s="193"/>
      <c r="AT168" s="194" t="s">
        <v>141</v>
      </c>
      <c r="AU168" s="194" t="s">
        <v>77</v>
      </c>
      <c r="AV168" s="11" t="s">
        <v>77</v>
      </c>
      <c r="AW168" s="11" t="s">
        <v>31</v>
      </c>
      <c r="AX168" s="11" t="s">
        <v>68</v>
      </c>
      <c r="AY168" s="194" t="s">
        <v>129</v>
      </c>
    </row>
    <row r="169" spans="2:65" s="12" customFormat="1" ht="11.25">
      <c r="B169" s="195"/>
      <c r="C169" s="196"/>
      <c r="D169" s="185" t="s">
        <v>141</v>
      </c>
      <c r="E169" s="197" t="s">
        <v>1</v>
      </c>
      <c r="F169" s="198" t="s">
        <v>143</v>
      </c>
      <c r="G169" s="196"/>
      <c r="H169" s="199">
        <v>47.1</v>
      </c>
      <c r="I169" s="200"/>
      <c r="J169" s="196"/>
      <c r="K169" s="196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141</v>
      </c>
      <c r="AU169" s="205" t="s">
        <v>77</v>
      </c>
      <c r="AV169" s="12" t="s">
        <v>136</v>
      </c>
      <c r="AW169" s="12" t="s">
        <v>31</v>
      </c>
      <c r="AX169" s="12" t="s">
        <v>8</v>
      </c>
      <c r="AY169" s="205" t="s">
        <v>129</v>
      </c>
    </row>
    <row r="170" spans="2:65" s="1" customFormat="1" ht="16.5" customHeight="1">
      <c r="B170" s="31"/>
      <c r="C170" s="171" t="s">
        <v>274</v>
      </c>
      <c r="D170" s="171" t="s">
        <v>132</v>
      </c>
      <c r="E170" s="172" t="s">
        <v>313</v>
      </c>
      <c r="F170" s="173" t="s">
        <v>314</v>
      </c>
      <c r="G170" s="174" t="s">
        <v>165</v>
      </c>
      <c r="H170" s="175">
        <v>47.1</v>
      </c>
      <c r="I170" s="176"/>
      <c r="J170" s="177">
        <f>ROUND(I170*H170,0)</f>
        <v>0</v>
      </c>
      <c r="K170" s="173" t="s">
        <v>140</v>
      </c>
      <c r="L170" s="35"/>
      <c r="M170" s="178" t="s">
        <v>1</v>
      </c>
      <c r="N170" s="179" t="s">
        <v>39</v>
      </c>
      <c r="O170" s="57"/>
      <c r="P170" s="180">
        <f>O170*H170</f>
        <v>0</v>
      </c>
      <c r="Q170" s="180">
        <v>0</v>
      </c>
      <c r="R170" s="180">
        <f>Q170*H170</f>
        <v>0</v>
      </c>
      <c r="S170" s="180">
        <v>0</v>
      </c>
      <c r="T170" s="181">
        <f>S170*H170</f>
        <v>0</v>
      </c>
      <c r="AR170" s="14" t="s">
        <v>136</v>
      </c>
      <c r="AT170" s="14" t="s">
        <v>132</v>
      </c>
      <c r="AU170" s="14" t="s">
        <v>77</v>
      </c>
      <c r="AY170" s="14" t="s">
        <v>129</v>
      </c>
      <c r="BE170" s="182">
        <f>IF(N170="základní",J170,0)</f>
        <v>0</v>
      </c>
      <c r="BF170" s="182">
        <f>IF(N170="snížená",J170,0)</f>
        <v>0</v>
      </c>
      <c r="BG170" s="182">
        <f>IF(N170="zákl. přenesená",J170,0)</f>
        <v>0</v>
      </c>
      <c r="BH170" s="182">
        <f>IF(N170="sníž. přenesená",J170,0)</f>
        <v>0</v>
      </c>
      <c r="BI170" s="182">
        <f>IF(N170="nulová",J170,0)</f>
        <v>0</v>
      </c>
      <c r="BJ170" s="14" t="s">
        <v>8</v>
      </c>
      <c r="BK170" s="182">
        <f>ROUND(I170*H170,0)</f>
        <v>0</v>
      </c>
      <c r="BL170" s="14" t="s">
        <v>136</v>
      </c>
      <c r="BM170" s="14" t="s">
        <v>278</v>
      </c>
    </row>
    <row r="171" spans="2:65" s="11" customFormat="1" ht="11.25">
      <c r="B171" s="183"/>
      <c r="C171" s="184"/>
      <c r="D171" s="185" t="s">
        <v>141</v>
      </c>
      <c r="E171" s="186" t="s">
        <v>1</v>
      </c>
      <c r="F171" s="187" t="s">
        <v>443</v>
      </c>
      <c r="G171" s="184"/>
      <c r="H171" s="188">
        <v>47.1</v>
      </c>
      <c r="I171" s="189"/>
      <c r="J171" s="184"/>
      <c r="K171" s="184"/>
      <c r="L171" s="190"/>
      <c r="M171" s="191"/>
      <c r="N171" s="192"/>
      <c r="O171" s="192"/>
      <c r="P171" s="192"/>
      <c r="Q171" s="192"/>
      <c r="R171" s="192"/>
      <c r="S171" s="192"/>
      <c r="T171" s="193"/>
      <c r="AT171" s="194" t="s">
        <v>141</v>
      </c>
      <c r="AU171" s="194" t="s">
        <v>77</v>
      </c>
      <c r="AV171" s="11" t="s">
        <v>77</v>
      </c>
      <c r="AW171" s="11" t="s">
        <v>31</v>
      </c>
      <c r="AX171" s="11" t="s">
        <v>68</v>
      </c>
      <c r="AY171" s="194" t="s">
        <v>129</v>
      </c>
    </row>
    <row r="172" spans="2:65" s="12" customFormat="1" ht="11.25">
      <c r="B172" s="195"/>
      <c r="C172" s="196"/>
      <c r="D172" s="185" t="s">
        <v>141</v>
      </c>
      <c r="E172" s="197" t="s">
        <v>1</v>
      </c>
      <c r="F172" s="198" t="s">
        <v>143</v>
      </c>
      <c r="G172" s="196"/>
      <c r="H172" s="199">
        <v>47.1</v>
      </c>
      <c r="I172" s="200"/>
      <c r="J172" s="196"/>
      <c r="K172" s="196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141</v>
      </c>
      <c r="AU172" s="205" t="s">
        <v>77</v>
      </c>
      <c r="AV172" s="12" t="s">
        <v>136</v>
      </c>
      <c r="AW172" s="12" t="s">
        <v>31</v>
      </c>
      <c r="AX172" s="12" t="s">
        <v>8</v>
      </c>
      <c r="AY172" s="205" t="s">
        <v>129</v>
      </c>
    </row>
    <row r="173" spans="2:65" s="1" customFormat="1" ht="16.5" customHeight="1">
      <c r="B173" s="31"/>
      <c r="C173" s="171" t="s">
        <v>210</v>
      </c>
      <c r="D173" s="171" t="s">
        <v>132</v>
      </c>
      <c r="E173" s="172" t="s">
        <v>318</v>
      </c>
      <c r="F173" s="173" t="s">
        <v>319</v>
      </c>
      <c r="G173" s="174" t="s">
        <v>165</v>
      </c>
      <c r="H173" s="175">
        <v>20</v>
      </c>
      <c r="I173" s="176"/>
      <c r="J173" s="177">
        <f>ROUND(I173*H173,0)</f>
        <v>0</v>
      </c>
      <c r="K173" s="173" t="s">
        <v>140</v>
      </c>
      <c r="L173" s="35"/>
      <c r="M173" s="178" t="s">
        <v>1</v>
      </c>
      <c r="N173" s="179" t="s">
        <v>39</v>
      </c>
      <c r="O173" s="57"/>
      <c r="P173" s="180">
        <f>O173*H173</f>
        <v>0</v>
      </c>
      <c r="Q173" s="180">
        <v>0</v>
      </c>
      <c r="R173" s="180">
        <f>Q173*H173</f>
        <v>0</v>
      </c>
      <c r="S173" s="180">
        <v>0</v>
      </c>
      <c r="T173" s="181">
        <f>S173*H173</f>
        <v>0</v>
      </c>
      <c r="AR173" s="14" t="s">
        <v>136</v>
      </c>
      <c r="AT173" s="14" t="s">
        <v>132</v>
      </c>
      <c r="AU173" s="14" t="s">
        <v>77</v>
      </c>
      <c r="AY173" s="14" t="s">
        <v>129</v>
      </c>
      <c r="BE173" s="182">
        <f>IF(N173="základní",J173,0)</f>
        <v>0</v>
      </c>
      <c r="BF173" s="182">
        <f>IF(N173="snížená",J173,0)</f>
        <v>0</v>
      </c>
      <c r="BG173" s="182">
        <f>IF(N173="zákl. přenesená",J173,0)</f>
        <v>0</v>
      </c>
      <c r="BH173" s="182">
        <f>IF(N173="sníž. přenesená",J173,0)</f>
        <v>0</v>
      </c>
      <c r="BI173" s="182">
        <f>IF(N173="nulová",J173,0)</f>
        <v>0</v>
      </c>
      <c r="BJ173" s="14" t="s">
        <v>8</v>
      </c>
      <c r="BK173" s="182">
        <f>ROUND(I173*H173,0)</f>
        <v>0</v>
      </c>
      <c r="BL173" s="14" t="s">
        <v>136</v>
      </c>
      <c r="BM173" s="14" t="s">
        <v>281</v>
      </c>
    </row>
    <row r="174" spans="2:65" s="11" customFormat="1" ht="11.25">
      <c r="B174" s="183"/>
      <c r="C174" s="184"/>
      <c r="D174" s="185" t="s">
        <v>141</v>
      </c>
      <c r="E174" s="186" t="s">
        <v>1</v>
      </c>
      <c r="F174" s="187" t="s">
        <v>444</v>
      </c>
      <c r="G174" s="184"/>
      <c r="H174" s="188">
        <v>20</v>
      </c>
      <c r="I174" s="189"/>
      <c r="J174" s="184"/>
      <c r="K174" s="184"/>
      <c r="L174" s="190"/>
      <c r="M174" s="191"/>
      <c r="N174" s="192"/>
      <c r="O174" s="192"/>
      <c r="P174" s="192"/>
      <c r="Q174" s="192"/>
      <c r="R174" s="192"/>
      <c r="S174" s="192"/>
      <c r="T174" s="193"/>
      <c r="AT174" s="194" t="s">
        <v>141</v>
      </c>
      <c r="AU174" s="194" t="s">
        <v>77</v>
      </c>
      <c r="AV174" s="11" t="s">
        <v>77</v>
      </c>
      <c r="AW174" s="11" t="s">
        <v>31</v>
      </c>
      <c r="AX174" s="11" t="s">
        <v>68</v>
      </c>
      <c r="AY174" s="194" t="s">
        <v>129</v>
      </c>
    </row>
    <row r="175" spans="2:65" s="12" customFormat="1" ht="11.25">
      <c r="B175" s="195"/>
      <c r="C175" s="196"/>
      <c r="D175" s="185" t="s">
        <v>141</v>
      </c>
      <c r="E175" s="197" t="s">
        <v>1</v>
      </c>
      <c r="F175" s="198" t="s">
        <v>143</v>
      </c>
      <c r="G175" s="196"/>
      <c r="H175" s="199">
        <v>20</v>
      </c>
      <c r="I175" s="200"/>
      <c r="J175" s="196"/>
      <c r="K175" s="196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141</v>
      </c>
      <c r="AU175" s="205" t="s">
        <v>77</v>
      </c>
      <c r="AV175" s="12" t="s">
        <v>136</v>
      </c>
      <c r="AW175" s="12" t="s">
        <v>31</v>
      </c>
      <c r="AX175" s="12" t="s">
        <v>8</v>
      </c>
      <c r="AY175" s="205" t="s">
        <v>129</v>
      </c>
    </row>
    <row r="176" spans="2:65" s="1" customFormat="1" ht="16.5" customHeight="1">
      <c r="B176" s="31"/>
      <c r="C176" s="171" t="s">
        <v>282</v>
      </c>
      <c r="D176" s="171" t="s">
        <v>132</v>
      </c>
      <c r="E176" s="172" t="s">
        <v>322</v>
      </c>
      <c r="F176" s="173" t="s">
        <v>323</v>
      </c>
      <c r="G176" s="174" t="s">
        <v>226</v>
      </c>
      <c r="H176" s="216"/>
      <c r="I176" s="176"/>
      <c r="J176" s="177">
        <f>ROUND(I176*H176,0)</f>
        <v>0</v>
      </c>
      <c r="K176" s="173" t="s">
        <v>140</v>
      </c>
      <c r="L176" s="35"/>
      <c r="M176" s="178" t="s">
        <v>1</v>
      </c>
      <c r="N176" s="179" t="s">
        <v>39</v>
      </c>
      <c r="O176" s="57"/>
      <c r="P176" s="180">
        <f>O176*H176</f>
        <v>0</v>
      </c>
      <c r="Q176" s="180">
        <v>0</v>
      </c>
      <c r="R176" s="180">
        <f>Q176*H176</f>
        <v>0</v>
      </c>
      <c r="S176" s="180">
        <v>0</v>
      </c>
      <c r="T176" s="181">
        <f>S176*H176</f>
        <v>0</v>
      </c>
      <c r="AR176" s="14" t="s">
        <v>136</v>
      </c>
      <c r="AT176" s="14" t="s">
        <v>132</v>
      </c>
      <c r="AU176" s="14" t="s">
        <v>77</v>
      </c>
      <c r="AY176" s="14" t="s">
        <v>129</v>
      </c>
      <c r="BE176" s="182">
        <f>IF(N176="základní",J176,0)</f>
        <v>0</v>
      </c>
      <c r="BF176" s="182">
        <f>IF(N176="snížená",J176,0)</f>
        <v>0</v>
      </c>
      <c r="BG176" s="182">
        <f>IF(N176="zákl. přenesená",J176,0)</f>
        <v>0</v>
      </c>
      <c r="BH176" s="182">
        <f>IF(N176="sníž. přenesená",J176,0)</f>
        <v>0</v>
      </c>
      <c r="BI176" s="182">
        <f>IF(N176="nulová",J176,0)</f>
        <v>0</v>
      </c>
      <c r="BJ176" s="14" t="s">
        <v>8</v>
      </c>
      <c r="BK176" s="182">
        <f>ROUND(I176*H176,0)</f>
        <v>0</v>
      </c>
      <c r="BL176" s="14" t="s">
        <v>136</v>
      </c>
      <c r="BM176" s="14" t="s">
        <v>285</v>
      </c>
    </row>
    <row r="177" spans="2:65" s="10" customFormat="1" ht="22.9" customHeight="1">
      <c r="B177" s="155"/>
      <c r="C177" s="156"/>
      <c r="D177" s="157" t="s">
        <v>67</v>
      </c>
      <c r="E177" s="169" t="s">
        <v>325</v>
      </c>
      <c r="F177" s="169" t="s">
        <v>326</v>
      </c>
      <c r="G177" s="156"/>
      <c r="H177" s="156"/>
      <c r="I177" s="159"/>
      <c r="J177" s="170">
        <f>BK177</f>
        <v>0</v>
      </c>
      <c r="K177" s="156"/>
      <c r="L177" s="161"/>
      <c r="M177" s="162"/>
      <c r="N177" s="163"/>
      <c r="O177" s="163"/>
      <c r="P177" s="164">
        <f>SUM(P178:P188)</f>
        <v>0</v>
      </c>
      <c r="Q177" s="163"/>
      <c r="R177" s="164">
        <f>SUM(R178:R188)</f>
        <v>0</v>
      </c>
      <c r="S177" s="163"/>
      <c r="T177" s="165">
        <f>SUM(T178:T188)</f>
        <v>0</v>
      </c>
      <c r="AR177" s="166" t="s">
        <v>8</v>
      </c>
      <c r="AT177" s="167" t="s">
        <v>67</v>
      </c>
      <c r="AU177" s="167" t="s">
        <v>8</v>
      </c>
      <c r="AY177" s="166" t="s">
        <v>129</v>
      </c>
      <c r="BK177" s="168">
        <f>SUM(BK178:BK188)</f>
        <v>0</v>
      </c>
    </row>
    <row r="178" spans="2:65" s="1" customFormat="1" ht="16.5" customHeight="1">
      <c r="B178" s="31"/>
      <c r="C178" s="171" t="s">
        <v>215</v>
      </c>
      <c r="D178" s="171" t="s">
        <v>132</v>
      </c>
      <c r="E178" s="172" t="s">
        <v>328</v>
      </c>
      <c r="F178" s="173" t="s">
        <v>329</v>
      </c>
      <c r="G178" s="174" t="s">
        <v>139</v>
      </c>
      <c r="H178" s="175">
        <v>301</v>
      </c>
      <c r="I178" s="176"/>
      <c r="J178" s="177">
        <f>ROUND(I178*H178,0)</f>
        <v>0</v>
      </c>
      <c r="K178" s="173" t="s">
        <v>1</v>
      </c>
      <c r="L178" s="35"/>
      <c r="M178" s="178" t="s">
        <v>1</v>
      </c>
      <c r="N178" s="179" t="s">
        <v>39</v>
      </c>
      <c r="O178" s="57"/>
      <c r="P178" s="180">
        <f>O178*H178</f>
        <v>0</v>
      </c>
      <c r="Q178" s="180">
        <v>0</v>
      </c>
      <c r="R178" s="180">
        <f>Q178*H178</f>
        <v>0</v>
      </c>
      <c r="S178" s="180">
        <v>0</v>
      </c>
      <c r="T178" s="181">
        <f>S178*H178</f>
        <v>0</v>
      </c>
      <c r="AR178" s="14" t="s">
        <v>136</v>
      </c>
      <c r="AT178" s="14" t="s">
        <v>132</v>
      </c>
      <c r="AU178" s="14" t="s">
        <v>77</v>
      </c>
      <c r="AY178" s="14" t="s">
        <v>129</v>
      </c>
      <c r="BE178" s="182">
        <f>IF(N178="základní",J178,0)</f>
        <v>0</v>
      </c>
      <c r="BF178" s="182">
        <f>IF(N178="snížená",J178,0)</f>
        <v>0</v>
      </c>
      <c r="BG178" s="182">
        <f>IF(N178="zákl. přenesená",J178,0)</f>
        <v>0</v>
      </c>
      <c r="BH178" s="182">
        <f>IF(N178="sníž. přenesená",J178,0)</f>
        <v>0</v>
      </c>
      <c r="BI178" s="182">
        <f>IF(N178="nulová",J178,0)</f>
        <v>0</v>
      </c>
      <c r="BJ178" s="14" t="s">
        <v>8</v>
      </c>
      <c r="BK178" s="182">
        <f>ROUND(I178*H178,0)</f>
        <v>0</v>
      </c>
      <c r="BL178" s="14" t="s">
        <v>136</v>
      </c>
      <c r="BM178" s="14" t="s">
        <v>288</v>
      </c>
    </row>
    <row r="179" spans="2:65" s="11" customFormat="1" ht="11.25">
      <c r="B179" s="183"/>
      <c r="C179" s="184"/>
      <c r="D179" s="185" t="s">
        <v>141</v>
      </c>
      <c r="E179" s="186" t="s">
        <v>1</v>
      </c>
      <c r="F179" s="187" t="s">
        <v>445</v>
      </c>
      <c r="G179" s="184"/>
      <c r="H179" s="188">
        <v>301</v>
      </c>
      <c r="I179" s="189"/>
      <c r="J179" s="184"/>
      <c r="K179" s="184"/>
      <c r="L179" s="190"/>
      <c r="M179" s="191"/>
      <c r="N179" s="192"/>
      <c r="O179" s="192"/>
      <c r="P179" s="192"/>
      <c r="Q179" s="192"/>
      <c r="R179" s="192"/>
      <c r="S179" s="192"/>
      <c r="T179" s="193"/>
      <c r="AT179" s="194" t="s">
        <v>141</v>
      </c>
      <c r="AU179" s="194" t="s">
        <v>77</v>
      </c>
      <c r="AV179" s="11" t="s">
        <v>77</v>
      </c>
      <c r="AW179" s="11" t="s">
        <v>31</v>
      </c>
      <c r="AX179" s="11" t="s">
        <v>68</v>
      </c>
      <c r="AY179" s="194" t="s">
        <v>129</v>
      </c>
    </row>
    <row r="180" spans="2:65" s="12" customFormat="1" ht="11.25">
      <c r="B180" s="195"/>
      <c r="C180" s="196"/>
      <c r="D180" s="185" t="s">
        <v>141</v>
      </c>
      <c r="E180" s="197" t="s">
        <v>1</v>
      </c>
      <c r="F180" s="198" t="s">
        <v>143</v>
      </c>
      <c r="G180" s="196"/>
      <c r="H180" s="199">
        <v>301</v>
      </c>
      <c r="I180" s="200"/>
      <c r="J180" s="196"/>
      <c r="K180" s="196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141</v>
      </c>
      <c r="AU180" s="205" t="s">
        <v>77</v>
      </c>
      <c r="AV180" s="12" t="s">
        <v>136</v>
      </c>
      <c r="AW180" s="12" t="s">
        <v>31</v>
      </c>
      <c r="AX180" s="12" t="s">
        <v>8</v>
      </c>
      <c r="AY180" s="205" t="s">
        <v>129</v>
      </c>
    </row>
    <row r="181" spans="2:65" s="1" customFormat="1" ht="16.5" customHeight="1">
      <c r="B181" s="31"/>
      <c r="C181" s="171" t="s">
        <v>290</v>
      </c>
      <c r="D181" s="171" t="s">
        <v>132</v>
      </c>
      <c r="E181" s="172" t="s">
        <v>332</v>
      </c>
      <c r="F181" s="173" t="s">
        <v>446</v>
      </c>
      <c r="G181" s="174" t="s">
        <v>135</v>
      </c>
      <c r="H181" s="175">
        <v>8</v>
      </c>
      <c r="I181" s="176"/>
      <c r="J181" s="177">
        <f>ROUND(I181*H181,0)</f>
        <v>0</v>
      </c>
      <c r="K181" s="173" t="s">
        <v>1</v>
      </c>
      <c r="L181" s="35"/>
      <c r="M181" s="178" t="s">
        <v>1</v>
      </c>
      <c r="N181" s="179" t="s">
        <v>39</v>
      </c>
      <c r="O181" s="57"/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1">
        <f>S181*H181</f>
        <v>0</v>
      </c>
      <c r="AR181" s="14" t="s">
        <v>136</v>
      </c>
      <c r="AT181" s="14" t="s">
        <v>132</v>
      </c>
      <c r="AU181" s="14" t="s">
        <v>77</v>
      </c>
      <c r="AY181" s="14" t="s">
        <v>129</v>
      </c>
      <c r="BE181" s="182">
        <f>IF(N181="základní",J181,0)</f>
        <v>0</v>
      </c>
      <c r="BF181" s="182">
        <f>IF(N181="snížená",J181,0)</f>
        <v>0</v>
      </c>
      <c r="BG181" s="182">
        <f>IF(N181="zákl. přenesená",J181,0)</f>
        <v>0</v>
      </c>
      <c r="BH181" s="182">
        <f>IF(N181="sníž. přenesená",J181,0)</f>
        <v>0</v>
      </c>
      <c r="BI181" s="182">
        <f>IF(N181="nulová",J181,0)</f>
        <v>0</v>
      </c>
      <c r="BJ181" s="14" t="s">
        <v>8</v>
      </c>
      <c r="BK181" s="182">
        <f>ROUND(I181*H181,0)</f>
        <v>0</v>
      </c>
      <c r="BL181" s="14" t="s">
        <v>136</v>
      </c>
      <c r="BM181" s="14" t="s">
        <v>293</v>
      </c>
    </row>
    <row r="182" spans="2:65" s="11" customFormat="1" ht="11.25">
      <c r="B182" s="183"/>
      <c r="C182" s="184"/>
      <c r="D182" s="185" t="s">
        <v>141</v>
      </c>
      <c r="E182" s="186" t="s">
        <v>1</v>
      </c>
      <c r="F182" s="187" t="s">
        <v>447</v>
      </c>
      <c r="G182" s="184"/>
      <c r="H182" s="188">
        <v>8</v>
      </c>
      <c r="I182" s="189"/>
      <c r="J182" s="184"/>
      <c r="K182" s="184"/>
      <c r="L182" s="190"/>
      <c r="M182" s="191"/>
      <c r="N182" s="192"/>
      <c r="O182" s="192"/>
      <c r="P182" s="192"/>
      <c r="Q182" s="192"/>
      <c r="R182" s="192"/>
      <c r="S182" s="192"/>
      <c r="T182" s="193"/>
      <c r="AT182" s="194" t="s">
        <v>141</v>
      </c>
      <c r="AU182" s="194" t="s">
        <v>77</v>
      </c>
      <c r="AV182" s="11" t="s">
        <v>77</v>
      </c>
      <c r="AW182" s="11" t="s">
        <v>31</v>
      </c>
      <c r="AX182" s="11" t="s">
        <v>68</v>
      </c>
      <c r="AY182" s="194" t="s">
        <v>129</v>
      </c>
    </row>
    <row r="183" spans="2:65" s="12" customFormat="1" ht="11.25">
      <c r="B183" s="195"/>
      <c r="C183" s="196"/>
      <c r="D183" s="185" t="s">
        <v>141</v>
      </c>
      <c r="E183" s="197" t="s">
        <v>1</v>
      </c>
      <c r="F183" s="198" t="s">
        <v>143</v>
      </c>
      <c r="G183" s="196"/>
      <c r="H183" s="199">
        <v>8</v>
      </c>
      <c r="I183" s="200"/>
      <c r="J183" s="196"/>
      <c r="K183" s="196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141</v>
      </c>
      <c r="AU183" s="205" t="s">
        <v>77</v>
      </c>
      <c r="AV183" s="12" t="s">
        <v>136</v>
      </c>
      <c r="AW183" s="12" t="s">
        <v>31</v>
      </c>
      <c r="AX183" s="12" t="s">
        <v>8</v>
      </c>
      <c r="AY183" s="205" t="s">
        <v>129</v>
      </c>
    </row>
    <row r="184" spans="2:65" s="1" customFormat="1" ht="16.5" customHeight="1">
      <c r="B184" s="31"/>
      <c r="C184" s="171" t="s">
        <v>218</v>
      </c>
      <c r="D184" s="171" t="s">
        <v>132</v>
      </c>
      <c r="E184" s="172" t="s">
        <v>337</v>
      </c>
      <c r="F184" s="173" t="s">
        <v>338</v>
      </c>
      <c r="G184" s="174" t="s">
        <v>139</v>
      </c>
      <c r="H184" s="175">
        <v>301</v>
      </c>
      <c r="I184" s="176"/>
      <c r="J184" s="177">
        <f>ROUND(I184*H184,0)</f>
        <v>0</v>
      </c>
      <c r="K184" s="173" t="s">
        <v>140</v>
      </c>
      <c r="L184" s="35"/>
      <c r="M184" s="178" t="s">
        <v>1</v>
      </c>
      <c r="N184" s="179" t="s">
        <v>39</v>
      </c>
      <c r="O184" s="57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1">
        <f>S184*H184</f>
        <v>0</v>
      </c>
      <c r="AR184" s="14" t="s">
        <v>136</v>
      </c>
      <c r="AT184" s="14" t="s">
        <v>132</v>
      </c>
      <c r="AU184" s="14" t="s">
        <v>77</v>
      </c>
      <c r="AY184" s="14" t="s">
        <v>129</v>
      </c>
      <c r="BE184" s="182">
        <f>IF(N184="základní",J184,0)</f>
        <v>0</v>
      </c>
      <c r="BF184" s="182">
        <f>IF(N184="snížená",J184,0)</f>
        <v>0</v>
      </c>
      <c r="BG184" s="182">
        <f>IF(N184="zákl. přenesená",J184,0)</f>
        <v>0</v>
      </c>
      <c r="BH184" s="182">
        <f>IF(N184="sníž. přenesená",J184,0)</f>
        <v>0</v>
      </c>
      <c r="BI184" s="182">
        <f>IF(N184="nulová",J184,0)</f>
        <v>0</v>
      </c>
      <c r="BJ184" s="14" t="s">
        <v>8</v>
      </c>
      <c r="BK184" s="182">
        <f>ROUND(I184*H184,0)</f>
        <v>0</v>
      </c>
      <c r="BL184" s="14" t="s">
        <v>136</v>
      </c>
      <c r="BM184" s="14" t="s">
        <v>297</v>
      </c>
    </row>
    <row r="185" spans="2:65" s="1" customFormat="1" ht="16.5" customHeight="1">
      <c r="B185" s="31"/>
      <c r="C185" s="171" t="s">
        <v>299</v>
      </c>
      <c r="D185" s="171" t="s">
        <v>132</v>
      </c>
      <c r="E185" s="172" t="s">
        <v>340</v>
      </c>
      <c r="F185" s="173" t="s">
        <v>341</v>
      </c>
      <c r="G185" s="174" t="s">
        <v>165</v>
      </c>
      <c r="H185" s="175">
        <v>7.5</v>
      </c>
      <c r="I185" s="176"/>
      <c r="J185" s="177">
        <f>ROUND(I185*H185,0)</f>
        <v>0</v>
      </c>
      <c r="K185" s="173" t="s">
        <v>140</v>
      </c>
      <c r="L185" s="35"/>
      <c r="M185" s="178" t="s">
        <v>1</v>
      </c>
      <c r="N185" s="179" t="s">
        <v>39</v>
      </c>
      <c r="O185" s="57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AR185" s="14" t="s">
        <v>136</v>
      </c>
      <c r="AT185" s="14" t="s">
        <v>132</v>
      </c>
      <c r="AU185" s="14" t="s">
        <v>77</v>
      </c>
      <c r="AY185" s="14" t="s">
        <v>129</v>
      </c>
      <c r="BE185" s="182">
        <f>IF(N185="základní",J185,0)</f>
        <v>0</v>
      </c>
      <c r="BF185" s="182">
        <f>IF(N185="snížená",J185,0)</f>
        <v>0</v>
      </c>
      <c r="BG185" s="182">
        <f>IF(N185="zákl. přenesená",J185,0)</f>
        <v>0</v>
      </c>
      <c r="BH185" s="182">
        <f>IF(N185="sníž. přenesená",J185,0)</f>
        <v>0</v>
      </c>
      <c r="BI185" s="182">
        <f>IF(N185="nulová",J185,0)</f>
        <v>0</v>
      </c>
      <c r="BJ185" s="14" t="s">
        <v>8</v>
      </c>
      <c r="BK185" s="182">
        <f>ROUND(I185*H185,0)</f>
        <v>0</v>
      </c>
      <c r="BL185" s="14" t="s">
        <v>136</v>
      </c>
      <c r="BM185" s="14" t="s">
        <v>302</v>
      </c>
    </row>
    <row r="186" spans="2:65" s="1" customFormat="1" ht="16.5" customHeight="1">
      <c r="B186" s="31"/>
      <c r="C186" s="171" t="s">
        <v>223</v>
      </c>
      <c r="D186" s="171" t="s">
        <v>132</v>
      </c>
      <c r="E186" s="172" t="s">
        <v>448</v>
      </c>
      <c r="F186" s="173" t="s">
        <v>449</v>
      </c>
      <c r="G186" s="174" t="s">
        <v>139</v>
      </c>
      <c r="H186" s="175">
        <v>301</v>
      </c>
      <c r="I186" s="176"/>
      <c r="J186" s="177">
        <f>ROUND(I186*H186,0)</f>
        <v>0</v>
      </c>
      <c r="K186" s="173" t="s">
        <v>140</v>
      </c>
      <c r="L186" s="35"/>
      <c r="M186" s="178" t="s">
        <v>1</v>
      </c>
      <c r="N186" s="179" t="s">
        <v>39</v>
      </c>
      <c r="O186" s="57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AR186" s="14" t="s">
        <v>136</v>
      </c>
      <c r="AT186" s="14" t="s">
        <v>132</v>
      </c>
      <c r="AU186" s="14" t="s">
        <v>77</v>
      </c>
      <c r="AY186" s="14" t="s">
        <v>129</v>
      </c>
      <c r="BE186" s="182">
        <f>IF(N186="základní",J186,0)</f>
        <v>0</v>
      </c>
      <c r="BF186" s="182">
        <f>IF(N186="snížená",J186,0)</f>
        <v>0</v>
      </c>
      <c r="BG186" s="182">
        <f>IF(N186="zákl. přenesená",J186,0)</f>
        <v>0</v>
      </c>
      <c r="BH186" s="182">
        <f>IF(N186="sníž. přenesená",J186,0)</f>
        <v>0</v>
      </c>
      <c r="BI186" s="182">
        <f>IF(N186="nulová",J186,0)</f>
        <v>0</v>
      </c>
      <c r="BJ186" s="14" t="s">
        <v>8</v>
      </c>
      <c r="BK186" s="182">
        <f>ROUND(I186*H186,0)</f>
        <v>0</v>
      </c>
      <c r="BL186" s="14" t="s">
        <v>136</v>
      </c>
      <c r="BM186" s="14" t="s">
        <v>306</v>
      </c>
    </row>
    <row r="187" spans="2:65" s="1" customFormat="1" ht="16.5" customHeight="1">
      <c r="B187" s="31"/>
      <c r="C187" s="171" t="s">
        <v>308</v>
      </c>
      <c r="D187" s="171" t="s">
        <v>132</v>
      </c>
      <c r="E187" s="172" t="s">
        <v>450</v>
      </c>
      <c r="F187" s="173" t="s">
        <v>451</v>
      </c>
      <c r="G187" s="174" t="s">
        <v>165</v>
      </c>
      <c r="H187" s="175">
        <v>7.5</v>
      </c>
      <c r="I187" s="176"/>
      <c r="J187" s="177">
        <f>ROUND(I187*H187,0)</f>
        <v>0</v>
      </c>
      <c r="K187" s="173" t="s">
        <v>140</v>
      </c>
      <c r="L187" s="35"/>
      <c r="M187" s="178" t="s">
        <v>1</v>
      </c>
      <c r="N187" s="179" t="s">
        <v>39</v>
      </c>
      <c r="O187" s="57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AR187" s="14" t="s">
        <v>136</v>
      </c>
      <c r="AT187" s="14" t="s">
        <v>132</v>
      </c>
      <c r="AU187" s="14" t="s">
        <v>77</v>
      </c>
      <c r="AY187" s="14" t="s">
        <v>129</v>
      </c>
      <c r="BE187" s="182">
        <f>IF(N187="základní",J187,0)</f>
        <v>0</v>
      </c>
      <c r="BF187" s="182">
        <f>IF(N187="snížená",J187,0)</f>
        <v>0</v>
      </c>
      <c r="BG187" s="182">
        <f>IF(N187="zákl. přenesená",J187,0)</f>
        <v>0</v>
      </c>
      <c r="BH187" s="182">
        <f>IF(N187="sníž. přenesená",J187,0)</f>
        <v>0</v>
      </c>
      <c r="BI187" s="182">
        <f>IF(N187="nulová",J187,0)</f>
        <v>0</v>
      </c>
      <c r="BJ187" s="14" t="s">
        <v>8</v>
      </c>
      <c r="BK187" s="182">
        <f>ROUND(I187*H187,0)</f>
        <v>0</v>
      </c>
      <c r="BL187" s="14" t="s">
        <v>136</v>
      </c>
      <c r="BM187" s="14" t="s">
        <v>311</v>
      </c>
    </row>
    <row r="188" spans="2:65" s="1" customFormat="1" ht="16.5" customHeight="1">
      <c r="B188" s="31"/>
      <c r="C188" s="171" t="s">
        <v>227</v>
      </c>
      <c r="D188" s="171" t="s">
        <v>132</v>
      </c>
      <c r="E188" s="172" t="s">
        <v>352</v>
      </c>
      <c r="F188" s="173" t="s">
        <v>353</v>
      </c>
      <c r="G188" s="174" t="s">
        <v>226</v>
      </c>
      <c r="H188" s="216"/>
      <c r="I188" s="176"/>
      <c r="J188" s="177">
        <f>ROUND(I188*H188,0)</f>
        <v>0</v>
      </c>
      <c r="K188" s="173" t="s">
        <v>140</v>
      </c>
      <c r="L188" s="35"/>
      <c r="M188" s="178" t="s">
        <v>1</v>
      </c>
      <c r="N188" s="179" t="s">
        <v>39</v>
      </c>
      <c r="O188" s="57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AR188" s="14" t="s">
        <v>136</v>
      </c>
      <c r="AT188" s="14" t="s">
        <v>132</v>
      </c>
      <c r="AU188" s="14" t="s">
        <v>77</v>
      </c>
      <c r="AY188" s="14" t="s">
        <v>129</v>
      </c>
      <c r="BE188" s="182">
        <f>IF(N188="základní",J188,0)</f>
        <v>0</v>
      </c>
      <c r="BF188" s="182">
        <f>IF(N188="snížená",J188,0)</f>
        <v>0</v>
      </c>
      <c r="BG188" s="182">
        <f>IF(N188="zákl. přenesená",J188,0)</f>
        <v>0</v>
      </c>
      <c r="BH188" s="182">
        <f>IF(N188="sníž. přenesená",J188,0)</f>
        <v>0</v>
      </c>
      <c r="BI188" s="182">
        <f>IF(N188="nulová",J188,0)</f>
        <v>0</v>
      </c>
      <c r="BJ188" s="14" t="s">
        <v>8</v>
      </c>
      <c r="BK188" s="182">
        <f>ROUND(I188*H188,0)</f>
        <v>0</v>
      </c>
      <c r="BL188" s="14" t="s">
        <v>136</v>
      </c>
      <c r="BM188" s="14" t="s">
        <v>315</v>
      </c>
    </row>
    <row r="189" spans="2:65" s="10" customFormat="1" ht="22.9" customHeight="1">
      <c r="B189" s="155"/>
      <c r="C189" s="156"/>
      <c r="D189" s="157" t="s">
        <v>67</v>
      </c>
      <c r="E189" s="169" t="s">
        <v>355</v>
      </c>
      <c r="F189" s="169" t="s">
        <v>356</v>
      </c>
      <c r="G189" s="156"/>
      <c r="H189" s="156"/>
      <c r="I189" s="159"/>
      <c r="J189" s="170">
        <f>BK189</f>
        <v>0</v>
      </c>
      <c r="K189" s="156"/>
      <c r="L189" s="161"/>
      <c r="M189" s="162"/>
      <c r="N189" s="163"/>
      <c r="O189" s="163"/>
      <c r="P189" s="164">
        <f>SUM(P190:P193)</f>
        <v>0</v>
      </c>
      <c r="Q189" s="163"/>
      <c r="R189" s="164">
        <f>SUM(R190:R193)</f>
        <v>0</v>
      </c>
      <c r="S189" s="163"/>
      <c r="T189" s="165">
        <f>SUM(T190:T193)</f>
        <v>0</v>
      </c>
      <c r="AR189" s="166" t="s">
        <v>8</v>
      </c>
      <c r="AT189" s="167" t="s">
        <v>67</v>
      </c>
      <c r="AU189" s="167" t="s">
        <v>8</v>
      </c>
      <c r="AY189" s="166" t="s">
        <v>129</v>
      </c>
      <c r="BK189" s="168">
        <f>SUM(BK190:BK193)</f>
        <v>0</v>
      </c>
    </row>
    <row r="190" spans="2:65" s="1" customFormat="1" ht="16.5" customHeight="1">
      <c r="B190" s="31"/>
      <c r="C190" s="171" t="s">
        <v>317</v>
      </c>
      <c r="D190" s="171" t="s">
        <v>132</v>
      </c>
      <c r="E190" s="172" t="s">
        <v>357</v>
      </c>
      <c r="F190" s="173" t="s">
        <v>452</v>
      </c>
      <c r="G190" s="174" t="s">
        <v>135</v>
      </c>
      <c r="H190" s="175">
        <v>3</v>
      </c>
      <c r="I190" s="176"/>
      <c r="J190" s="177">
        <f>ROUND(I190*H190,0)</f>
        <v>0</v>
      </c>
      <c r="K190" s="173" t="s">
        <v>1</v>
      </c>
      <c r="L190" s="35"/>
      <c r="M190" s="178" t="s">
        <v>1</v>
      </c>
      <c r="N190" s="179" t="s">
        <v>39</v>
      </c>
      <c r="O190" s="57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AR190" s="14" t="s">
        <v>136</v>
      </c>
      <c r="AT190" s="14" t="s">
        <v>132</v>
      </c>
      <c r="AU190" s="14" t="s">
        <v>77</v>
      </c>
      <c r="AY190" s="14" t="s">
        <v>129</v>
      </c>
      <c r="BE190" s="182">
        <f>IF(N190="základní",J190,0)</f>
        <v>0</v>
      </c>
      <c r="BF190" s="182">
        <f>IF(N190="snížená",J190,0)</f>
        <v>0</v>
      </c>
      <c r="BG190" s="182">
        <f>IF(N190="zákl. přenesená",J190,0)</f>
        <v>0</v>
      </c>
      <c r="BH190" s="182">
        <f>IF(N190="sníž. přenesená",J190,0)</f>
        <v>0</v>
      </c>
      <c r="BI190" s="182">
        <f>IF(N190="nulová",J190,0)</f>
        <v>0</v>
      </c>
      <c r="BJ190" s="14" t="s">
        <v>8</v>
      </c>
      <c r="BK190" s="182">
        <f>ROUND(I190*H190,0)</f>
        <v>0</v>
      </c>
      <c r="BL190" s="14" t="s">
        <v>136</v>
      </c>
      <c r="BM190" s="14" t="s">
        <v>320</v>
      </c>
    </row>
    <row r="191" spans="2:65" s="11" customFormat="1" ht="11.25">
      <c r="B191" s="183"/>
      <c r="C191" s="184"/>
      <c r="D191" s="185" t="s">
        <v>141</v>
      </c>
      <c r="E191" s="186" t="s">
        <v>1</v>
      </c>
      <c r="F191" s="187" t="s">
        <v>453</v>
      </c>
      <c r="G191" s="184"/>
      <c r="H191" s="188">
        <v>3</v>
      </c>
      <c r="I191" s="189"/>
      <c r="J191" s="184"/>
      <c r="K191" s="184"/>
      <c r="L191" s="190"/>
      <c r="M191" s="191"/>
      <c r="N191" s="192"/>
      <c r="O191" s="192"/>
      <c r="P191" s="192"/>
      <c r="Q191" s="192"/>
      <c r="R191" s="192"/>
      <c r="S191" s="192"/>
      <c r="T191" s="193"/>
      <c r="AT191" s="194" t="s">
        <v>141</v>
      </c>
      <c r="AU191" s="194" t="s">
        <v>77</v>
      </c>
      <c r="AV191" s="11" t="s">
        <v>77</v>
      </c>
      <c r="AW191" s="11" t="s">
        <v>31</v>
      </c>
      <c r="AX191" s="11" t="s">
        <v>68</v>
      </c>
      <c r="AY191" s="194" t="s">
        <v>129</v>
      </c>
    </row>
    <row r="192" spans="2:65" s="12" customFormat="1" ht="11.25">
      <c r="B192" s="195"/>
      <c r="C192" s="196"/>
      <c r="D192" s="185" t="s">
        <v>141</v>
      </c>
      <c r="E192" s="197" t="s">
        <v>1</v>
      </c>
      <c r="F192" s="198" t="s">
        <v>143</v>
      </c>
      <c r="G192" s="196"/>
      <c r="H192" s="199">
        <v>3</v>
      </c>
      <c r="I192" s="200"/>
      <c r="J192" s="196"/>
      <c r="K192" s="196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141</v>
      </c>
      <c r="AU192" s="205" t="s">
        <v>77</v>
      </c>
      <c r="AV192" s="12" t="s">
        <v>136</v>
      </c>
      <c r="AW192" s="12" t="s">
        <v>31</v>
      </c>
      <c r="AX192" s="12" t="s">
        <v>8</v>
      </c>
      <c r="AY192" s="205" t="s">
        <v>129</v>
      </c>
    </row>
    <row r="193" spans="2:65" s="1" customFormat="1" ht="16.5" customHeight="1">
      <c r="B193" s="31"/>
      <c r="C193" s="171" t="s">
        <v>232</v>
      </c>
      <c r="D193" s="171" t="s">
        <v>132</v>
      </c>
      <c r="E193" s="172" t="s">
        <v>362</v>
      </c>
      <c r="F193" s="173" t="s">
        <v>363</v>
      </c>
      <c r="G193" s="174" t="s">
        <v>226</v>
      </c>
      <c r="H193" s="216"/>
      <c r="I193" s="176"/>
      <c r="J193" s="177">
        <f>ROUND(I193*H193,0)</f>
        <v>0</v>
      </c>
      <c r="K193" s="173" t="s">
        <v>140</v>
      </c>
      <c r="L193" s="35"/>
      <c r="M193" s="178" t="s">
        <v>1</v>
      </c>
      <c r="N193" s="179" t="s">
        <v>39</v>
      </c>
      <c r="O193" s="57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AR193" s="14" t="s">
        <v>136</v>
      </c>
      <c r="AT193" s="14" t="s">
        <v>132</v>
      </c>
      <c r="AU193" s="14" t="s">
        <v>77</v>
      </c>
      <c r="AY193" s="14" t="s">
        <v>129</v>
      </c>
      <c r="BE193" s="182">
        <f>IF(N193="základní",J193,0)</f>
        <v>0</v>
      </c>
      <c r="BF193" s="182">
        <f>IF(N193="snížená",J193,0)</f>
        <v>0</v>
      </c>
      <c r="BG193" s="182">
        <f>IF(N193="zákl. přenesená",J193,0)</f>
        <v>0</v>
      </c>
      <c r="BH193" s="182">
        <f>IF(N193="sníž. přenesená",J193,0)</f>
        <v>0</v>
      </c>
      <c r="BI193" s="182">
        <f>IF(N193="nulová",J193,0)</f>
        <v>0</v>
      </c>
      <c r="BJ193" s="14" t="s">
        <v>8</v>
      </c>
      <c r="BK193" s="182">
        <f>ROUND(I193*H193,0)</f>
        <v>0</v>
      </c>
      <c r="BL193" s="14" t="s">
        <v>136</v>
      </c>
      <c r="BM193" s="14" t="s">
        <v>324</v>
      </c>
    </row>
    <row r="194" spans="2:65" s="10" customFormat="1" ht="22.9" customHeight="1">
      <c r="B194" s="155"/>
      <c r="C194" s="156"/>
      <c r="D194" s="157" t="s">
        <v>67</v>
      </c>
      <c r="E194" s="169" t="s">
        <v>365</v>
      </c>
      <c r="F194" s="169" t="s">
        <v>366</v>
      </c>
      <c r="G194" s="156"/>
      <c r="H194" s="156"/>
      <c r="I194" s="159"/>
      <c r="J194" s="170">
        <f>BK194</f>
        <v>0</v>
      </c>
      <c r="K194" s="156"/>
      <c r="L194" s="161"/>
      <c r="M194" s="162"/>
      <c r="N194" s="163"/>
      <c r="O194" s="163"/>
      <c r="P194" s="164">
        <f>SUM(P195:P197)</f>
        <v>0</v>
      </c>
      <c r="Q194" s="163"/>
      <c r="R194" s="164">
        <f>SUM(R195:R197)</f>
        <v>0</v>
      </c>
      <c r="S194" s="163"/>
      <c r="T194" s="165">
        <f>SUM(T195:T197)</f>
        <v>0</v>
      </c>
      <c r="AR194" s="166" t="s">
        <v>8</v>
      </c>
      <c r="AT194" s="167" t="s">
        <v>67</v>
      </c>
      <c r="AU194" s="167" t="s">
        <v>8</v>
      </c>
      <c r="AY194" s="166" t="s">
        <v>129</v>
      </c>
      <c r="BK194" s="168">
        <f>SUM(BK195:BK197)</f>
        <v>0</v>
      </c>
    </row>
    <row r="195" spans="2:65" s="1" customFormat="1" ht="16.5" customHeight="1">
      <c r="B195" s="31"/>
      <c r="C195" s="171" t="s">
        <v>327</v>
      </c>
      <c r="D195" s="171" t="s">
        <v>132</v>
      </c>
      <c r="E195" s="172" t="s">
        <v>381</v>
      </c>
      <c r="F195" s="173" t="s">
        <v>382</v>
      </c>
      <c r="G195" s="174" t="s">
        <v>139</v>
      </c>
      <c r="H195" s="175">
        <v>1.08</v>
      </c>
      <c r="I195" s="176"/>
      <c r="J195" s="177">
        <f>ROUND(I195*H195,0)</f>
        <v>0</v>
      </c>
      <c r="K195" s="173" t="s">
        <v>140</v>
      </c>
      <c r="L195" s="35"/>
      <c r="M195" s="178" t="s">
        <v>1</v>
      </c>
      <c r="N195" s="179" t="s">
        <v>39</v>
      </c>
      <c r="O195" s="57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AR195" s="14" t="s">
        <v>136</v>
      </c>
      <c r="AT195" s="14" t="s">
        <v>132</v>
      </c>
      <c r="AU195" s="14" t="s">
        <v>77</v>
      </c>
      <c r="AY195" s="14" t="s">
        <v>129</v>
      </c>
      <c r="BE195" s="182">
        <f>IF(N195="základní",J195,0)</f>
        <v>0</v>
      </c>
      <c r="BF195" s="182">
        <f>IF(N195="snížená",J195,0)</f>
        <v>0</v>
      </c>
      <c r="BG195" s="182">
        <f>IF(N195="zákl. přenesená",J195,0)</f>
        <v>0</v>
      </c>
      <c r="BH195" s="182">
        <f>IF(N195="sníž. přenesená",J195,0)</f>
        <v>0</v>
      </c>
      <c r="BI195" s="182">
        <f>IF(N195="nulová",J195,0)</f>
        <v>0</v>
      </c>
      <c r="BJ195" s="14" t="s">
        <v>8</v>
      </c>
      <c r="BK195" s="182">
        <f>ROUND(I195*H195,0)</f>
        <v>0</v>
      </c>
      <c r="BL195" s="14" t="s">
        <v>136</v>
      </c>
      <c r="BM195" s="14" t="s">
        <v>330</v>
      </c>
    </row>
    <row r="196" spans="2:65" s="11" customFormat="1" ht="11.25">
      <c r="B196" s="183"/>
      <c r="C196" s="184"/>
      <c r="D196" s="185" t="s">
        <v>141</v>
      </c>
      <c r="E196" s="186" t="s">
        <v>1</v>
      </c>
      <c r="F196" s="187" t="s">
        <v>454</v>
      </c>
      <c r="G196" s="184"/>
      <c r="H196" s="188">
        <v>1.08</v>
      </c>
      <c r="I196" s="189"/>
      <c r="J196" s="184"/>
      <c r="K196" s="184"/>
      <c r="L196" s="190"/>
      <c r="M196" s="191"/>
      <c r="N196" s="192"/>
      <c r="O196" s="192"/>
      <c r="P196" s="192"/>
      <c r="Q196" s="192"/>
      <c r="R196" s="192"/>
      <c r="S196" s="192"/>
      <c r="T196" s="193"/>
      <c r="AT196" s="194" t="s">
        <v>141</v>
      </c>
      <c r="AU196" s="194" t="s">
        <v>77</v>
      </c>
      <c r="AV196" s="11" t="s">
        <v>77</v>
      </c>
      <c r="AW196" s="11" t="s">
        <v>31</v>
      </c>
      <c r="AX196" s="11" t="s">
        <v>68</v>
      </c>
      <c r="AY196" s="194" t="s">
        <v>129</v>
      </c>
    </row>
    <row r="197" spans="2:65" s="12" customFormat="1" ht="11.25">
      <c r="B197" s="195"/>
      <c r="C197" s="196"/>
      <c r="D197" s="185" t="s">
        <v>141</v>
      </c>
      <c r="E197" s="197" t="s">
        <v>1</v>
      </c>
      <c r="F197" s="198" t="s">
        <v>143</v>
      </c>
      <c r="G197" s="196"/>
      <c r="H197" s="199">
        <v>1.08</v>
      </c>
      <c r="I197" s="200"/>
      <c r="J197" s="196"/>
      <c r="K197" s="196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141</v>
      </c>
      <c r="AU197" s="205" t="s">
        <v>77</v>
      </c>
      <c r="AV197" s="12" t="s">
        <v>136</v>
      </c>
      <c r="AW197" s="12" t="s">
        <v>31</v>
      </c>
      <c r="AX197" s="12" t="s">
        <v>8</v>
      </c>
      <c r="AY197" s="205" t="s">
        <v>129</v>
      </c>
    </row>
    <row r="198" spans="2:65" s="10" customFormat="1" ht="25.9" customHeight="1">
      <c r="B198" s="155"/>
      <c r="C198" s="156"/>
      <c r="D198" s="157" t="s">
        <v>67</v>
      </c>
      <c r="E198" s="158" t="s">
        <v>389</v>
      </c>
      <c r="F198" s="158" t="s">
        <v>390</v>
      </c>
      <c r="G198" s="156"/>
      <c r="H198" s="156"/>
      <c r="I198" s="159"/>
      <c r="J198" s="160">
        <f>BK198</f>
        <v>0</v>
      </c>
      <c r="K198" s="156"/>
      <c r="L198" s="161"/>
      <c r="M198" s="162"/>
      <c r="N198" s="163"/>
      <c r="O198" s="163"/>
      <c r="P198" s="164">
        <f>P199+P201+P206</f>
        <v>0</v>
      </c>
      <c r="Q198" s="163"/>
      <c r="R198" s="164">
        <f>R199+R201+R206</f>
        <v>0</v>
      </c>
      <c r="S198" s="163"/>
      <c r="T198" s="165">
        <f>T199+T201+T206</f>
        <v>0</v>
      </c>
      <c r="AR198" s="166" t="s">
        <v>8</v>
      </c>
      <c r="AT198" s="167" t="s">
        <v>67</v>
      </c>
      <c r="AU198" s="167" t="s">
        <v>68</v>
      </c>
      <c r="AY198" s="166" t="s">
        <v>129</v>
      </c>
      <c r="BK198" s="168">
        <f>BK199+BK201+BK206</f>
        <v>0</v>
      </c>
    </row>
    <row r="199" spans="2:65" s="10" customFormat="1" ht="22.9" customHeight="1">
      <c r="B199" s="155"/>
      <c r="C199" s="156"/>
      <c r="D199" s="157" t="s">
        <v>67</v>
      </c>
      <c r="E199" s="169" t="s">
        <v>391</v>
      </c>
      <c r="F199" s="169" t="s">
        <v>392</v>
      </c>
      <c r="G199" s="156"/>
      <c r="H199" s="156"/>
      <c r="I199" s="159"/>
      <c r="J199" s="170">
        <f>BK199</f>
        <v>0</v>
      </c>
      <c r="K199" s="156"/>
      <c r="L199" s="161"/>
      <c r="M199" s="162"/>
      <c r="N199" s="163"/>
      <c r="O199" s="163"/>
      <c r="P199" s="164">
        <f>P200</f>
        <v>0</v>
      </c>
      <c r="Q199" s="163"/>
      <c r="R199" s="164">
        <f>R200</f>
        <v>0</v>
      </c>
      <c r="S199" s="163"/>
      <c r="T199" s="165">
        <f>T200</f>
        <v>0</v>
      </c>
      <c r="AR199" s="166" t="s">
        <v>8</v>
      </c>
      <c r="AT199" s="167" t="s">
        <v>67</v>
      </c>
      <c r="AU199" s="167" t="s">
        <v>8</v>
      </c>
      <c r="AY199" s="166" t="s">
        <v>129</v>
      </c>
      <c r="BK199" s="168">
        <f>BK200</f>
        <v>0</v>
      </c>
    </row>
    <row r="200" spans="2:65" s="1" customFormat="1" ht="16.5" customHeight="1">
      <c r="B200" s="31"/>
      <c r="C200" s="171" t="s">
        <v>237</v>
      </c>
      <c r="D200" s="171" t="s">
        <v>132</v>
      </c>
      <c r="E200" s="172" t="s">
        <v>393</v>
      </c>
      <c r="F200" s="173" t="s">
        <v>394</v>
      </c>
      <c r="G200" s="174" t="s">
        <v>395</v>
      </c>
      <c r="H200" s="175">
        <v>1</v>
      </c>
      <c r="I200" s="176"/>
      <c r="J200" s="177">
        <f>ROUND(I200*H200,0)</f>
        <v>0</v>
      </c>
      <c r="K200" s="173" t="s">
        <v>140</v>
      </c>
      <c r="L200" s="35"/>
      <c r="M200" s="178" t="s">
        <v>1</v>
      </c>
      <c r="N200" s="179" t="s">
        <v>39</v>
      </c>
      <c r="O200" s="57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AR200" s="14" t="s">
        <v>136</v>
      </c>
      <c r="AT200" s="14" t="s">
        <v>132</v>
      </c>
      <c r="AU200" s="14" t="s">
        <v>77</v>
      </c>
      <c r="AY200" s="14" t="s">
        <v>129</v>
      </c>
      <c r="BE200" s="182">
        <f>IF(N200="základní",J200,0)</f>
        <v>0</v>
      </c>
      <c r="BF200" s="182">
        <f>IF(N200="snížená",J200,0)</f>
        <v>0</v>
      </c>
      <c r="BG200" s="182">
        <f>IF(N200="zákl. přenesená",J200,0)</f>
        <v>0</v>
      </c>
      <c r="BH200" s="182">
        <f>IF(N200="sníž. přenesená",J200,0)</f>
        <v>0</v>
      </c>
      <c r="BI200" s="182">
        <f>IF(N200="nulová",J200,0)</f>
        <v>0</v>
      </c>
      <c r="BJ200" s="14" t="s">
        <v>8</v>
      </c>
      <c r="BK200" s="182">
        <f>ROUND(I200*H200,0)</f>
        <v>0</v>
      </c>
      <c r="BL200" s="14" t="s">
        <v>136</v>
      </c>
      <c r="BM200" s="14" t="s">
        <v>334</v>
      </c>
    </row>
    <row r="201" spans="2:65" s="10" customFormat="1" ht="22.9" customHeight="1">
      <c r="B201" s="155"/>
      <c r="C201" s="156"/>
      <c r="D201" s="157" t="s">
        <v>67</v>
      </c>
      <c r="E201" s="169" t="s">
        <v>397</v>
      </c>
      <c r="F201" s="169" t="s">
        <v>398</v>
      </c>
      <c r="G201" s="156"/>
      <c r="H201" s="156"/>
      <c r="I201" s="159"/>
      <c r="J201" s="170">
        <f>BK201</f>
        <v>0</v>
      </c>
      <c r="K201" s="156"/>
      <c r="L201" s="161"/>
      <c r="M201" s="162"/>
      <c r="N201" s="163"/>
      <c r="O201" s="163"/>
      <c r="P201" s="164">
        <f>SUM(P202:P205)</f>
        <v>0</v>
      </c>
      <c r="Q201" s="163"/>
      <c r="R201" s="164">
        <f>SUM(R202:R205)</f>
        <v>0</v>
      </c>
      <c r="S201" s="163"/>
      <c r="T201" s="165">
        <f>SUM(T202:T205)</f>
        <v>0</v>
      </c>
      <c r="AR201" s="166" t="s">
        <v>8</v>
      </c>
      <c r="AT201" s="167" t="s">
        <v>67</v>
      </c>
      <c r="AU201" s="167" t="s">
        <v>8</v>
      </c>
      <c r="AY201" s="166" t="s">
        <v>129</v>
      </c>
      <c r="BK201" s="168">
        <f>SUM(BK202:BK205)</f>
        <v>0</v>
      </c>
    </row>
    <row r="202" spans="2:65" s="1" customFormat="1" ht="16.5" customHeight="1">
      <c r="B202" s="31"/>
      <c r="C202" s="171" t="s">
        <v>336</v>
      </c>
      <c r="D202" s="171" t="s">
        <v>132</v>
      </c>
      <c r="E202" s="172" t="s">
        <v>400</v>
      </c>
      <c r="F202" s="173" t="s">
        <v>455</v>
      </c>
      <c r="G202" s="174" t="s">
        <v>395</v>
      </c>
      <c r="H202" s="175">
        <v>1</v>
      </c>
      <c r="I202" s="176"/>
      <c r="J202" s="177">
        <f>ROUND(I202*H202,0)</f>
        <v>0</v>
      </c>
      <c r="K202" s="173" t="s">
        <v>140</v>
      </c>
      <c r="L202" s="35"/>
      <c r="M202" s="178" t="s">
        <v>1</v>
      </c>
      <c r="N202" s="179" t="s">
        <v>39</v>
      </c>
      <c r="O202" s="57"/>
      <c r="P202" s="180">
        <f>O202*H202</f>
        <v>0</v>
      </c>
      <c r="Q202" s="180">
        <v>0</v>
      </c>
      <c r="R202" s="180">
        <f>Q202*H202</f>
        <v>0</v>
      </c>
      <c r="S202" s="180">
        <v>0</v>
      </c>
      <c r="T202" s="181">
        <f>S202*H202</f>
        <v>0</v>
      </c>
      <c r="AR202" s="14" t="s">
        <v>136</v>
      </c>
      <c r="AT202" s="14" t="s">
        <v>132</v>
      </c>
      <c r="AU202" s="14" t="s">
        <v>77</v>
      </c>
      <c r="AY202" s="14" t="s">
        <v>129</v>
      </c>
      <c r="BE202" s="182">
        <f>IF(N202="základní",J202,0)</f>
        <v>0</v>
      </c>
      <c r="BF202" s="182">
        <f>IF(N202="snížená",J202,0)</f>
        <v>0</v>
      </c>
      <c r="BG202" s="182">
        <f>IF(N202="zákl. přenesená",J202,0)</f>
        <v>0</v>
      </c>
      <c r="BH202" s="182">
        <f>IF(N202="sníž. přenesená",J202,0)</f>
        <v>0</v>
      </c>
      <c r="BI202" s="182">
        <f>IF(N202="nulová",J202,0)</f>
        <v>0</v>
      </c>
      <c r="BJ202" s="14" t="s">
        <v>8</v>
      </c>
      <c r="BK202" s="182">
        <f>ROUND(I202*H202,0)</f>
        <v>0</v>
      </c>
      <c r="BL202" s="14" t="s">
        <v>136</v>
      </c>
      <c r="BM202" s="14" t="s">
        <v>339</v>
      </c>
    </row>
    <row r="203" spans="2:65" s="1" customFormat="1" ht="16.5" customHeight="1">
      <c r="B203" s="31"/>
      <c r="C203" s="171" t="s">
        <v>242</v>
      </c>
      <c r="D203" s="171" t="s">
        <v>132</v>
      </c>
      <c r="E203" s="172" t="s">
        <v>403</v>
      </c>
      <c r="F203" s="173" t="s">
        <v>404</v>
      </c>
      <c r="G203" s="174" t="s">
        <v>395</v>
      </c>
      <c r="H203" s="175">
        <v>1</v>
      </c>
      <c r="I203" s="176"/>
      <c r="J203" s="177">
        <f>ROUND(I203*H203,0)</f>
        <v>0</v>
      </c>
      <c r="K203" s="173" t="s">
        <v>140</v>
      </c>
      <c r="L203" s="35"/>
      <c r="M203" s="178" t="s">
        <v>1</v>
      </c>
      <c r="N203" s="179" t="s">
        <v>39</v>
      </c>
      <c r="O203" s="57"/>
      <c r="P203" s="180">
        <f>O203*H203</f>
        <v>0</v>
      </c>
      <c r="Q203" s="180">
        <v>0</v>
      </c>
      <c r="R203" s="180">
        <f>Q203*H203</f>
        <v>0</v>
      </c>
      <c r="S203" s="180">
        <v>0</v>
      </c>
      <c r="T203" s="181">
        <f>S203*H203</f>
        <v>0</v>
      </c>
      <c r="AR203" s="14" t="s">
        <v>136</v>
      </c>
      <c r="AT203" s="14" t="s">
        <v>132</v>
      </c>
      <c r="AU203" s="14" t="s">
        <v>77</v>
      </c>
      <c r="AY203" s="14" t="s">
        <v>129</v>
      </c>
      <c r="BE203" s="182">
        <f>IF(N203="základní",J203,0)</f>
        <v>0</v>
      </c>
      <c r="BF203" s="182">
        <f>IF(N203="snížená",J203,0)</f>
        <v>0</v>
      </c>
      <c r="BG203" s="182">
        <f>IF(N203="zákl. přenesená",J203,0)</f>
        <v>0</v>
      </c>
      <c r="BH203" s="182">
        <f>IF(N203="sníž. přenesená",J203,0)</f>
        <v>0</v>
      </c>
      <c r="BI203" s="182">
        <f>IF(N203="nulová",J203,0)</f>
        <v>0</v>
      </c>
      <c r="BJ203" s="14" t="s">
        <v>8</v>
      </c>
      <c r="BK203" s="182">
        <f>ROUND(I203*H203,0)</f>
        <v>0</v>
      </c>
      <c r="BL203" s="14" t="s">
        <v>136</v>
      </c>
      <c r="BM203" s="14" t="s">
        <v>342</v>
      </c>
    </row>
    <row r="204" spans="2:65" s="1" customFormat="1" ht="16.5" customHeight="1">
      <c r="B204" s="31"/>
      <c r="C204" s="171" t="s">
        <v>344</v>
      </c>
      <c r="D204" s="171" t="s">
        <v>132</v>
      </c>
      <c r="E204" s="172" t="s">
        <v>407</v>
      </c>
      <c r="F204" s="173" t="s">
        <v>408</v>
      </c>
      <c r="G204" s="174" t="s">
        <v>395</v>
      </c>
      <c r="H204" s="175">
        <v>1</v>
      </c>
      <c r="I204" s="176"/>
      <c r="J204" s="177">
        <f>ROUND(I204*H204,0)</f>
        <v>0</v>
      </c>
      <c r="K204" s="173" t="s">
        <v>140</v>
      </c>
      <c r="L204" s="35"/>
      <c r="M204" s="178" t="s">
        <v>1</v>
      </c>
      <c r="N204" s="179" t="s">
        <v>39</v>
      </c>
      <c r="O204" s="57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AR204" s="14" t="s">
        <v>136</v>
      </c>
      <c r="AT204" s="14" t="s">
        <v>132</v>
      </c>
      <c r="AU204" s="14" t="s">
        <v>77</v>
      </c>
      <c r="AY204" s="14" t="s">
        <v>129</v>
      </c>
      <c r="BE204" s="182">
        <f>IF(N204="základní",J204,0)</f>
        <v>0</v>
      </c>
      <c r="BF204" s="182">
        <f>IF(N204="snížená",J204,0)</f>
        <v>0</v>
      </c>
      <c r="BG204" s="182">
        <f>IF(N204="zákl. přenesená",J204,0)</f>
        <v>0</v>
      </c>
      <c r="BH204" s="182">
        <f>IF(N204="sníž. přenesená",J204,0)</f>
        <v>0</v>
      </c>
      <c r="BI204" s="182">
        <f>IF(N204="nulová",J204,0)</f>
        <v>0</v>
      </c>
      <c r="BJ204" s="14" t="s">
        <v>8</v>
      </c>
      <c r="BK204" s="182">
        <f>ROUND(I204*H204,0)</f>
        <v>0</v>
      </c>
      <c r="BL204" s="14" t="s">
        <v>136</v>
      </c>
      <c r="BM204" s="14" t="s">
        <v>347</v>
      </c>
    </row>
    <row r="205" spans="2:65" s="1" customFormat="1" ht="16.5" customHeight="1">
      <c r="B205" s="31"/>
      <c r="C205" s="171" t="s">
        <v>246</v>
      </c>
      <c r="D205" s="171" t="s">
        <v>132</v>
      </c>
      <c r="E205" s="172" t="s">
        <v>410</v>
      </c>
      <c r="F205" s="173" t="s">
        <v>411</v>
      </c>
      <c r="G205" s="174" t="s">
        <v>395</v>
      </c>
      <c r="H205" s="175">
        <v>1</v>
      </c>
      <c r="I205" s="176"/>
      <c r="J205" s="177">
        <f>ROUND(I205*H205,0)</f>
        <v>0</v>
      </c>
      <c r="K205" s="173" t="s">
        <v>140</v>
      </c>
      <c r="L205" s="35"/>
      <c r="M205" s="178" t="s">
        <v>1</v>
      </c>
      <c r="N205" s="179" t="s">
        <v>39</v>
      </c>
      <c r="O205" s="57"/>
      <c r="P205" s="180">
        <f>O205*H205</f>
        <v>0</v>
      </c>
      <c r="Q205" s="180">
        <v>0</v>
      </c>
      <c r="R205" s="180">
        <f>Q205*H205</f>
        <v>0</v>
      </c>
      <c r="S205" s="180">
        <v>0</v>
      </c>
      <c r="T205" s="181">
        <f>S205*H205</f>
        <v>0</v>
      </c>
      <c r="AR205" s="14" t="s">
        <v>136</v>
      </c>
      <c r="AT205" s="14" t="s">
        <v>132</v>
      </c>
      <c r="AU205" s="14" t="s">
        <v>77</v>
      </c>
      <c r="AY205" s="14" t="s">
        <v>129</v>
      </c>
      <c r="BE205" s="182">
        <f>IF(N205="základní",J205,0)</f>
        <v>0</v>
      </c>
      <c r="BF205" s="182">
        <f>IF(N205="snížená",J205,0)</f>
        <v>0</v>
      </c>
      <c r="BG205" s="182">
        <f>IF(N205="zákl. přenesená",J205,0)</f>
        <v>0</v>
      </c>
      <c r="BH205" s="182">
        <f>IF(N205="sníž. přenesená",J205,0)</f>
        <v>0</v>
      </c>
      <c r="BI205" s="182">
        <f>IF(N205="nulová",J205,0)</f>
        <v>0</v>
      </c>
      <c r="BJ205" s="14" t="s">
        <v>8</v>
      </c>
      <c r="BK205" s="182">
        <f>ROUND(I205*H205,0)</f>
        <v>0</v>
      </c>
      <c r="BL205" s="14" t="s">
        <v>136</v>
      </c>
      <c r="BM205" s="14" t="s">
        <v>350</v>
      </c>
    </row>
    <row r="206" spans="2:65" s="10" customFormat="1" ht="22.9" customHeight="1">
      <c r="B206" s="155"/>
      <c r="C206" s="156"/>
      <c r="D206" s="157" t="s">
        <v>67</v>
      </c>
      <c r="E206" s="169" t="s">
        <v>413</v>
      </c>
      <c r="F206" s="169" t="s">
        <v>414</v>
      </c>
      <c r="G206" s="156"/>
      <c r="H206" s="156"/>
      <c r="I206" s="159"/>
      <c r="J206" s="170">
        <f>BK206</f>
        <v>0</v>
      </c>
      <c r="K206" s="156"/>
      <c r="L206" s="161"/>
      <c r="M206" s="162"/>
      <c r="N206" s="163"/>
      <c r="O206" s="163"/>
      <c r="P206" s="164">
        <f>P207</f>
        <v>0</v>
      </c>
      <c r="Q206" s="163"/>
      <c r="R206" s="164">
        <f>R207</f>
        <v>0</v>
      </c>
      <c r="S206" s="163"/>
      <c r="T206" s="165">
        <f>T207</f>
        <v>0</v>
      </c>
      <c r="AR206" s="166" t="s">
        <v>8</v>
      </c>
      <c r="AT206" s="167" t="s">
        <v>67</v>
      </c>
      <c r="AU206" s="167" t="s">
        <v>8</v>
      </c>
      <c r="AY206" s="166" t="s">
        <v>129</v>
      </c>
      <c r="BK206" s="168">
        <f>BK207</f>
        <v>0</v>
      </c>
    </row>
    <row r="207" spans="2:65" s="1" customFormat="1" ht="16.5" customHeight="1">
      <c r="B207" s="31"/>
      <c r="C207" s="171" t="s">
        <v>351</v>
      </c>
      <c r="D207" s="171" t="s">
        <v>132</v>
      </c>
      <c r="E207" s="172" t="s">
        <v>416</v>
      </c>
      <c r="F207" s="173" t="s">
        <v>417</v>
      </c>
      <c r="G207" s="174" t="s">
        <v>395</v>
      </c>
      <c r="H207" s="175">
        <v>1</v>
      </c>
      <c r="I207" s="176"/>
      <c r="J207" s="177">
        <f>ROUND(I207*H207,0)</f>
        <v>0</v>
      </c>
      <c r="K207" s="173" t="s">
        <v>140</v>
      </c>
      <c r="L207" s="35"/>
      <c r="M207" s="217" t="s">
        <v>1</v>
      </c>
      <c r="N207" s="218" t="s">
        <v>39</v>
      </c>
      <c r="O207" s="219"/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AR207" s="14" t="s">
        <v>136</v>
      </c>
      <c r="AT207" s="14" t="s">
        <v>132</v>
      </c>
      <c r="AU207" s="14" t="s">
        <v>77</v>
      </c>
      <c r="AY207" s="14" t="s">
        <v>129</v>
      </c>
      <c r="BE207" s="182">
        <f>IF(N207="základní",J207,0)</f>
        <v>0</v>
      </c>
      <c r="BF207" s="182">
        <f>IF(N207="snížená",J207,0)</f>
        <v>0</v>
      </c>
      <c r="BG207" s="182">
        <f>IF(N207="zákl. přenesená",J207,0)</f>
        <v>0</v>
      </c>
      <c r="BH207" s="182">
        <f>IF(N207="sníž. přenesená",J207,0)</f>
        <v>0</v>
      </c>
      <c r="BI207" s="182">
        <f>IF(N207="nulová",J207,0)</f>
        <v>0</v>
      </c>
      <c r="BJ207" s="14" t="s">
        <v>8</v>
      </c>
      <c r="BK207" s="182">
        <f>ROUND(I207*H207,0)</f>
        <v>0</v>
      </c>
      <c r="BL207" s="14" t="s">
        <v>136</v>
      </c>
      <c r="BM207" s="14" t="s">
        <v>354</v>
      </c>
    </row>
    <row r="208" spans="2:65" s="1" customFormat="1" ht="6.95" customHeight="1">
      <c r="B208" s="43"/>
      <c r="C208" s="44"/>
      <c r="D208" s="44"/>
      <c r="E208" s="44"/>
      <c r="F208" s="44"/>
      <c r="G208" s="44"/>
      <c r="H208" s="44"/>
      <c r="I208" s="122"/>
      <c r="J208" s="44"/>
      <c r="K208" s="44"/>
      <c r="L208" s="35"/>
    </row>
  </sheetData>
  <sheetProtection algorithmName="SHA-512" hashValue="XJbB14AqKNnYG8oeHl4DL2kSRF50PmzBOIGsPTlZ/NfQENjNyiMAlrTHaaA6H2pmNJt8wro5DUOt2ZRE6MMLhA==" saltValue="zIAOEoB1ytb4xSEsib19WCiNMypz99FeJRY6knqvbpUzj0evTHc3QEi5j5UteRsf1uIdh5/offoKohkm+dg0Fw==" spinCount="100000" sheet="1" objects="1" scenarios="1" formatColumns="0" formatRows="0" autoFilter="0"/>
  <autoFilter ref="C94:K207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3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4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4" t="s">
        <v>83</v>
      </c>
    </row>
    <row r="3" spans="2:46" ht="6.95" customHeight="1">
      <c r="B3" s="95"/>
      <c r="C3" s="96"/>
      <c r="D3" s="96"/>
      <c r="E3" s="96"/>
      <c r="F3" s="96"/>
      <c r="G3" s="96"/>
      <c r="H3" s="96"/>
      <c r="I3" s="97"/>
      <c r="J3" s="96"/>
      <c r="K3" s="96"/>
      <c r="L3" s="17"/>
      <c r="AT3" s="14" t="s">
        <v>77</v>
      </c>
    </row>
    <row r="4" spans="2:46" ht="24.95" customHeight="1">
      <c r="B4" s="17"/>
      <c r="D4" s="98" t="s">
        <v>90</v>
      </c>
      <c r="L4" s="17"/>
      <c r="M4" s="21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99" t="s">
        <v>17</v>
      </c>
      <c r="L6" s="17"/>
    </row>
    <row r="7" spans="2:46" ht="16.5" customHeight="1">
      <c r="B7" s="17"/>
      <c r="E7" s="267" t="str">
        <f>'Rekapitulace stavby'!K6</f>
        <v>ZŠ NOVÝ HRADEC KRÁLOVÉ - OPRAVA STŘECH NA OBJEKTECH Č. P. 144, 145, 146 A VÝMĚNA VENKOVNÍ BETONOVÉ DLAŽBY NA DVOŘE</v>
      </c>
      <c r="F7" s="268"/>
      <c r="G7" s="268"/>
      <c r="H7" s="268"/>
      <c r="L7" s="17"/>
    </row>
    <row r="8" spans="2:46" s="1" customFormat="1" ht="12" customHeight="1">
      <c r="B8" s="35"/>
      <c r="D8" s="99" t="s">
        <v>91</v>
      </c>
      <c r="I8" s="100"/>
      <c r="L8" s="35"/>
    </row>
    <row r="9" spans="2:46" s="1" customFormat="1" ht="36.950000000000003" customHeight="1">
      <c r="B9" s="35"/>
      <c r="E9" s="269" t="s">
        <v>456</v>
      </c>
      <c r="F9" s="270"/>
      <c r="G9" s="270"/>
      <c r="H9" s="270"/>
      <c r="I9" s="100"/>
      <c r="L9" s="35"/>
    </row>
    <row r="10" spans="2:46" s="1" customFormat="1" ht="11.25">
      <c r="B10" s="35"/>
      <c r="I10" s="100"/>
      <c r="L10" s="35"/>
    </row>
    <row r="11" spans="2:46" s="1" customFormat="1" ht="12" customHeight="1">
      <c r="B11" s="35"/>
      <c r="D11" s="99" t="s">
        <v>19</v>
      </c>
      <c r="F11" s="14" t="s">
        <v>1</v>
      </c>
      <c r="I11" s="101" t="s">
        <v>20</v>
      </c>
      <c r="J11" s="14" t="s">
        <v>1</v>
      </c>
      <c r="L11" s="35"/>
    </row>
    <row r="12" spans="2:46" s="1" customFormat="1" ht="12" customHeight="1">
      <c r="B12" s="35"/>
      <c r="D12" s="99" t="s">
        <v>21</v>
      </c>
      <c r="F12" s="14" t="s">
        <v>22</v>
      </c>
      <c r="I12" s="101" t="s">
        <v>23</v>
      </c>
      <c r="J12" s="102" t="str">
        <f>'Rekapitulace stavby'!AN8</f>
        <v>4. 1. 2019</v>
      </c>
      <c r="L12" s="35"/>
    </row>
    <row r="13" spans="2:46" s="1" customFormat="1" ht="10.9" customHeight="1">
      <c r="B13" s="35"/>
      <c r="I13" s="100"/>
      <c r="L13" s="35"/>
    </row>
    <row r="14" spans="2:46" s="1" customFormat="1" ht="12" customHeight="1">
      <c r="B14" s="35"/>
      <c r="D14" s="99" t="s">
        <v>25</v>
      </c>
      <c r="I14" s="101" t="s">
        <v>26</v>
      </c>
      <c r="J14" s="14" t="str">
        <f>IF('Rekapitulace stavby'!AN10="","",'Rekapitulace stavby'!AN10)</f>
        <v/>
      </c>
      <c r="L14" s="35"/>
    </row>
    <row r="15" spans="2:46" s="1" customFormat="1" ht="18" customHeight="1">
      <c r="B15" s="35"/>
      <c r="E15" s="14" t="str">
        <f>IF('Rekapitulace stavby'!E11="","",'Rekapitulace stavby'!E11)</f>
        <v xml:space="preserve"> </v>
      </c>
      <c r="I15" s="101" t="s">
        <v>27</v>
      </c>
      <c r="J15" s="14" t="str">
        <f>IF('Rekapitulace stavby'!AN11="","",'Rekapitulace stavby'!AN11)</f>
        <v/>
      </c>
      <c r="L15" s="35"/>
    </row>
    <row r="16" spans="2:46" s="1" customFormat="1" ht="6.95" customHeight="1">
      <c r="B16" s="35"/>
      <c r="I16" s="100"/>
      <c r="L16" s="35"/>
    </row>
    <row r="17" spans="2:12" s="1" customFormat="1" ht="12" customHeight="1">
      <c r="B17" s="35"/>
      <c r="D17" s="99" t="s">
        <v>28</v>
      </c>
      <c r="I17" s="101" t="s">
        <v>26</v>
      </c>
      <c r="J17" s="27" t="str">
        <f>'Rekapitulace stavby'!AN13</f>
        <v>Vyplň údaj</v>
      </c>
      <c r="L17" s="35"/>
    </row>
    <row r="18" spans="2:12" s="1" customFormat="1" ht="18" customHeight="1">
      <c r="B18" s="35"/>
      <c r="E18" s="271" t="str">
        <f>'Rekapitulace stavby'!E14</f>
        <v>Vyplň údaj</v>
      </c>
      <c r="F18" s="272"/>
      <c r="G18" s="272"/>
      <c r="H18" s="272"/>
      <c r="I18" s="101" t="s">
        <v>27</v>
      </c>
      <c r="J18" s="27" t="str">
        <f>'Rekapitulace stavby'!AN14</f>
        <v>Vyplň údaj</v>
      </c>
      <c r="L18" s="35"/>
    </row>
    <row r="19" spans="2:12" s="1" customFormat="1" ht="6.95" customHeight="1">
      <c r="B19" s="35"/>
      <c r="I19" s="100"/>
      <c r="L19" s="35"/>
    </row>
    <row r="20" spans="2:12" s="1" customFormat="1" ht="12" customHeight="1">
      <c r="B20" s="35"/>
      <c r="D20" s="99" t="s">
        <v>30</v>
      </c>
      <c r="I20" s="101" t="s">
        <v>26</v>
      </c>
      <c r="J20" s="14" t="str">
        <f>IF('Rekapitulace stavby'!AN16="","",'Rekapitulace stavby'!AN16)</f>
        <v/>
      </c>
      <c r="L20" s="35"/>
    </row>
    <row r="21" spans="2:12" s="1" customFormat="1" ht="18" customHeight="1">
      <c r="B21" s="35"/>
      <c r="E21" s="14" t="str">
        <f>IF('Rekapitulace stavby'!E17="","",'Rekapitulace stavby'!E17)</f>
        <v xml:space="preserve"> </v>
      </c>
      <c r="I21" s="101" t="s">
        <v>27</v>
      </c>
      <c r="J21" s="14" t="str">
        <f>IF('Rekapitulace stavby'!AN17="","",'Rekapitulace stavby'!AN17)</f>
        <v/>
      </c>
      <c r="L21" s="35"/>
    </row>
    <row r="22" spans="2:12" s="1" customFormat="1" ht="6.95" customHeight="1">
      <c r="B22" s="35"/>
      <c r="I22" s="100"/>
      <c r="L22" s="35"/>
    </row>
    <row r="23" spans="2:12" s="1" customFormat="1" ht="12" customHeight="1">
      <c r="B23" s="35"/>
      <c r="D23" s="99" t="s">
        <v>32</v>
      </c>
      <c r="I23" s="101" t="s">
        <v>26</v>
      </c>
      <c r="J23" s="14" t="str">
        <f>IF('Rekapitulace stavby'!AN19="","",'Rekapitulace stavby'!AN19)</f>
        <v/>
      </c>
      <c r="L23" s="35"/>
    </row>
    <row r="24" spans="2:12" s="1" customFormat="1" ht="18" customHeight="1">
      <c r="B24" s="35"/>
      <c r="E24" s="14" t="str">
        <f>IF('Rekapitulace stavby'!E20="","",'Rekapitulace stavby'!E20)</f>
        <v xml:space="preserve"> </v>
      </c>
      <c r="I24" s="101" t="s">
        <v>27</v>
      </c>
      <c r="J24" s="14" t="str">
        <f>IF('Rekapitulace stavby'!AN20="","",'Rekapitulace stavby'!AN20)</f>
        <v/>
      </c>
      <c r="L24" s="35"/>
    </row>
    <row r="25" spans="2:12" s="1" customFormat="1" ht="6.95" customHeight="1">
      <c r="B25" s="35"/>
      <c r="I25" s="100"/>
      <c r="L25" s="35"/>
    </row>
    <row r="26" spans="2:12" s="1" customFormat="1" ht="12" customHeight="1">
      <c r="B26" s="35"/>
      <c r="D26" s="99" t="s">
        <v>33</v>
      </c>
      <c r="I26" s="100"/>
      <c r="L26" s="35"/>
    </row>
    <row r="27" spans="2:12" s="6" customFormat="1" ht="16.5" customHeight="1">
      <c r="B27" s="103"/>
      <c r="E27" s="273" t="s">
        <v>1</v>
      </c>
      <c r="F27" s="273"/>
      <c r="G27" s="273"/>
      <c r="H27" s="273"/>
      <c r="I27" s="104"/>
      <c r="L27" s="103"/>
    </row>
    <row r="28" spans="2:12" s="1" customFormat="1" ht="6.95" customHeight="1">
      <c r="B28" s="35"/>
      <c r="I28" s="100"/>
      <c r="L28" s="35"/>
    </row>
    <row r="29" spans="2:12" s="1" customFormat="1" ht="6.95" customHeight="1">
      <c r="B29" s="35"/>
      <c r="D29" s="53"/>
      <c r="E29" s="53"/>
      <c r="F29" s="53"/>
      <c r="G29" s="53"/>
      <c r="H29" s="53"/>
      <c r="I29" s="105"/>
      <c r="J29" s="53"/>
      <c r="K29" s="53"/>
      <c r="L29" s="35"/>
    </row>
    <row r="30" spans="2:12" s="1" customFormat="1" ht="25.35" customHeight="1">
      <c r="B30" s="35"/>
      <c r="D30" s="106" t="s">
        <v>34</v>
      </c>
      <c r="I30" s="100"/>
      <c r="J30" s="107">
        <f>ROUND(J95, 2)</f>
        <v>0</v>
      </c>
      <c r="L30" s="35"/>
    </row>
    <row r="31" spans="2:12" s="1" customFormat="1" ht="6.95" customHeight="1">
      <c r="B31" s="35"/>
      <c r="D31" s="53"/>
      <c r="E31" s="53"/>
      <c r="F31" s="53"/>
      <c r="G31" s="53"/>
      <c r="H31" s="53"/>
      <c r="I31" s="105"/>
      <c r="J31" s="53"/>
      <c r="K31" s="53"/>
      <c r="L31" s="35"/>
    </row>
    <row r="32" spans="2:12" s="1" customFormat="1" ht="14.45" customHeight="1">
      <c r="B32" s="35"/>
      <c r="F32" s="108" t="s">
        <v>36</v>
      </c>
      <c r="I32" s="109" t="s">
        <v>35</v>
      </c>
      <c r="J32" s="108" t="s">
        <v>37</v>
      </c>
      <c r="L32" s="35"/>
    </row>
    <row r="33" spans="2:12" s="1" customFormat="1" ht="14.45" customHeight="1">
      <c r="B33" s="35"/>
      <c r="D33" s="99" t="s">
        <v>38</v>
      </c>
      <c r="E33" s="99" t="s">
        <v>39</v>
      </c>
      <c r="F33" s="110">
        <f>ROUND((SUM(BE95:BE232)),  2)</f>
        <v>0</v>
      </c>
      <c r="I33" s="111">
        <v>0.21</v>
      </c>
      <c r="J33" s="110">
        <f>ROUND(((SUM(BE95:BE232))*I33),  2)</f>
        <v>0</v>
      </c>
      <c r="L33" s="35"/>
    </row>
    <row r="34" spans="2:12" s="1" customFormat="1" ht="14.45" customHeight="1">
      <c r="B34" s="35"/>
      <c r="E34" s="99" t="s">
        <v>40</v>
      </c>
      <c r="F34" s="110">
        <f>ROUND((SUM(BF95:BF232)),  2)</f>
        <v>0</v>
      </c>
      <c r="I34" s="111">
        <v>0.15</v>
      </c>
      <c r="J34" s="110">
        <f>ROUND(((SUM(BF95:BF232))*I34),  2)</f>
        <v>0</v>
      </c>
      <c r="L34" s="35"/>
    </row>
    <row r="35" spans="2:12" s="1" customFormat="1" ht="14.45" hidden="1" customHeight="1">
      <c r="B35" s="35"/>
      <c r="E35" s="99" t="s">
        <v>41</v>
      </c>
      <c r="F35" s="110">
        <f>ROUND((SUM(BG95:BG232)),  2)</f>
        <v>0</v>
      </c>
      <c r="I35" s="111">
        <v>0.21</v>
      </c>
      <c r="J35" s="110">
        <f>0</f>
        <v>0</v>
      </c>
      <c r="L35" s="35"/>
    </row>
    <row r="36" spans="2:12" s="1" customFormat="1" ht="14.45" hidden="1" customHeight="1">
      <c r="B36" s="35"/>
      <c r="E36" s="99" t="s">
        <v>42</v>
      </c>
      <c r="F36" s="110">
        <f>ROUND((SUM(BH95:BH232)),  2)</f>
        <v>0</v>
      </c>
      <c r="I36" s="111">
        <v>0.15</v>
      </c>
      <c r="J36" s="110">
        <f>0</f>
        <v>0</v>
      </c>
      <c r="L36" s="35"/>
    </row>
    <row r="37" spans="2:12" s="1" customFormat="1" ht="14.45" hidden="1" customHeight="1">
      <c r="B37" s="35"/>
      <c r="E37" s="99" t="s">
        <v>43</v>
      </c>
      <c r="F37" s="110">
        <f>ROUND((SUM(BI95:BI232)),  2)</f>
        <v>0</v>
      </c>
      <c r="I37" s="111">
        <v>0</v>
      </c>
      <c r="J37" s="110">
        <f>0</f>
        <v>0</v>
      </c>
      <c r="L37" s="35"/>
    </row>
    <row r="38" spans="2:12" s="1" customFormat="1" ht="6.95" customHeight="1">
      <c r="B38" s="35"/>
      <c r="I38" s="100"/>
      <c r="L38" s="35"/>
    </row>
    <row r="39" spans="2:12" s="1" customFormat="1" ht="25.35" customHeight="1">
      <c r="B39" s="35"/>
      <c r="C39" s="112"/>
      <c r="D39" s="113" t="s">
        <v>44</v>
      </c>
      <c r="E39" s="114"/>
      <c r="F39" s="114"/>
      <c r="G39" s="115" t="s">
        <v>45</v>
      </c>
      <c r="H39" s="116" t="s">
        <v>46</v>
      </c>
      <c r="I39" s="117"/>
      <c r="J39" s="118">
        <f>SUM(J30:J37)</f>
        <v>0</v>
      </c>
      <c r="K39" s="119"/>
      <c r="L39" s="35"/>
    </row>
    <row r="40" spans="2:12" s="1" customFormat="1" ht="14.45" customHeight="1">
      <c r="B40" s="120"/>
      <c r="C40" s="121"/>
      <c r="D40" s="121"/>
      <c r="E40" s="121"/>
      <c r="F40" s="121"/>
      <c r="G40" s="121"/>
      <c r="H40" s="121"/>
      <c r="I40" s="122"/>
      <c r="J40" s="121"/>
      <c r="K40" s="121"/>
      <c r="L40" s="35"/>
    </row>
    <row r="44" spans="2:12" s="1" customFormat="1" ht="6.95" hidden="1" customHeight="1">
      <c r="B44" s="123"/>
      <c r="C44" s="124"/>
      <c r="D44" s="124"/>
      <c r="E44" s="124"/>
      <c r="F44" s="124"/>
      <c r="G44" s="124"/>
      <c r="H44" s="124"/>
      <c r="I44" s="125"/>
      <c r="J44" s="124"/>
      <c r="K44" s="124"/>
      <c r="L44" s="35"/>
    </row>
    <row r="45" spans="2:12" s="1" customFormat="1" ht="24.95" hidden="1" customHeight="1">
      <c r="B45" s="31"/>
      <c r="C45" s="20" t="s">
        <v>93</v>
      </c>
      <c r="D45" s="32"/>
      <c r="E45" s="32"/>
      <c r="F45" s="32"/>
      <c r="G45" s="32"/>
      <c r="H45" s="32"/>
      <c r="I45" s="100"/>
      <c r="J45" s="32"/>
      <c r="K45" s="32"/>
      <c r="L45" s="35"/>
    </row>
    <row r="46" spans="2:12" s="1" customFormat="1" ht="6.95" hidden="1" customHeight="1">
      <c r="B46" s="31"/>
      <c r="C46" s="32"/>
      <c r="D46" s="32"/>
      <c r="E46" s="32"/>
      <c r="F46" s="32"/>
      <c r="G46" s="32"/>
      <c r="H46" s="32"/>
      <c r="I46" s="100"/>
      <c r="J46" s="32"/>
      <c r="K46" s="32"/>
      <c r="L46" s="35"/>
    </row>
    <row r="47" spans="2:12" s="1" customFormat="1" ht="12" hidden="1" customHeight="1">
      <c r="B47" s="31"/>
      <c r="C47" s="26" t="s">
        <v>17</v>
      </c>
      <c r="D47" s="32"/>
      <c r="E47" s="32"/>
      <c r="F47" s="32"/>
      <c r="G47" s="32"/>
      <c r="H47" s="32"/>
      <c r="I47" s="100"/>
      <c r="J47" s="32"/>
      <c r="K47" s="32"/>
      <c r="L47" s="35"/>
    </row>
    <row r="48" spans="2:12" s="1" customFormat="1" ht="16.5" hidden="1" customHeight="1">
      <c r="B48" s="31"/>
      <c r="C48" s="32"/>
      <c r="D48" s="32"/>
      <c r="E48" s="274" t="str">
        <f>E7</f>
        <v>ZŠ NOVÝ HRADEC KRÁLOVÉ - OPRAVA STŘECH NA OBJEKTECH Č. P. 144, 145, 146 A VÝMĚNA VENKOVNÍ BETONOVÉ DLAŽBY NA DVOŘE</v>
      </c>
      <c r="F48" s="275"/>
      <c r="G48" s="275"/>
      <c r="H48" s="275"/>
      <c r="I48" s="100"/>
      <c r="J48" s="32"/>
      <c r="K48" s="32"/>
      <c r="L48" s="35"/>
    </row>
    <row r="49" spans="2:47" s="1" customFormat="1" ht="12" hidden="1" customHeight="1">
      <c r="B49" s="31"/>
      <c r="C49" s="26" t="s">
        <v>91</v>
      </c>
      <c r="D49" s="32"/>
      <c r="E49" s="32"/>
      <c r="F49" s="32"/>
      <c r="G49" s="32"/>
      <c r="H49" s="32"/>
      <c r="I49" s="100"/>
      <c r="J49" s="32"/>
      <c r="K49" s="32"/>
      <c r="L49" s="35"/>
    </row>
    <row r="50" spans="2:47" s="1" customFormat="1" ht="16.5" hidden="1" customHeight="1">
      <c r="B50" s="31"/>
      <c r="C50" s="32"/>
      <c r="D50" s="32"/>
      <c r="E50" s="246" t="str">
        <f>E9</f>
        <v>SO 03 - Oprava střechy objektu č.p.146</v>
      </c>
      <c r="F50" s="245"/>
      <c r="G50" s="245"/>
      <c r="H50" s="245"/>
      <c r="I50" s="100"/>
      <c r="J50" s="32"/>
      <c r="K50" s="32"/>
      <c r="L50" s="35"/>
    </row>
    <row r="51" spans="2:47" s="1" customFormat="1" ht="6.95" hidden="1" customHeight="1">
      <c r="B51" s="31"/>
      <c r="C51" s="32"/>
      <c r="D51" s="32"/>
      <c r="E51" s="32"/>
      <c r="F51" s="32"/>
      <c r="G51" s="32"/>
      <c r="H51" s="32"/>
      <c r="I51" s="100"/>
      <c r="J51" s="32"/>
      <c r="K51" s="32"/>
      <c r="L51" s="35"/>
    </row>
    <row r="52" spans="2:47" s="1" customFormat="1" ht="12" hidden="1" customHeight="1">
      <c r="B52" s="31"/>
      <c r="C52" s="26" t="s">
        <v>21</v>
      </c>
      <c r="D52" s="32"/>
      <c r="E52" s="32"/>
      <c r="F52" s="24" t="str">
        <f>F12</f>
        <v xml:space="preserve"> </v>
      </c>
      <c r="G52" s="32"/>
      <c r="H52" s="32"/>
      <c r="I52" s="101" t="s">
        <v>23</v>
      </c>
      <c r="J52" s="52" t="str">
        <f>IF(J12="","",J12)</f>
        <v>4. 1. 2019</v>
      </c>
      <c r="K52" s="32"/>
      <c r="L52" s="35"/>
    </row>
    <row r="53" spans="2:47" s="1" customFormat="1" ht="6.95" hidden="1" customHeight="1">
      <c r="B53" s="31"/>
      <c r="C53" s="32"/>
      <c r="D53" s="32"/>
      <c r="E53" s="32"/>
      <c r="F53" s="32"/>
      <c r="G53" s="32"/>
      <c r="H53" s="32"/>
      <c r="I53" s="100"/>
      <c r="J53" s="32"/>
      <c r="K53" s="32"/>
      <c r="L53" s="35"/>
    </row>
    <row r="54" spans="2:47" s="1" customFormat="1" ht="13.7" hidden="1" customHeight="1">
      <c r="B54" s="31"/>
      <c r="C54" s="26" t="s">
        <v>25</v>
      </c>
      <c r="D54" s="32"/>
      <c r="E54" s="32"/>
      <c r="F54" s="24" t="str">
        <f>E15</f>
        <v xml:space="preserve"> </v>
      </c>
      <c r="G54" s="32"/>
      <c r="H54" s="32"/>
      <c r="I54" s="101" t="s">
        <v>30</v>
      </c>
      <c r="J54" s="29" t="str">
        <f>E21</f>
        <v xml:space="preserve"> </v>
      </c>
      <c r="K54" s="32"/>
      <c r="L54" s="35"/>
    </row>
    <row r="55" spans="2:47" s="1" customFormat="1" ht="13.7" hidden="1" customHeight="1">
      <c r="B55" s="31"/>
      <c r="C55" s="26" t="s">
        <v>28</v>
      </c>
      <c r="D55" s="32"/>
      <c r="E55" s="32"/>
      <c r="F55" s="24" t="str">
        <f>IF(E18="","",E18)</f>
        <v>Vyplň údaj</v>
      </c>
      <c r="G55" s="32"/>
      <c r="H55" s="32"/>
      <c r="I55" s="101" t="s">
        <v>32</v>
      </c>
      <c r="J55" s="29" t="str">
        <f>E24</f>
        <v xml:space="preserve"> </v>
      </c>
      <c r="K55" s="32"/>
      <c r="L55" s="35"/>
    </row>
    <row r="56" spans="2:47" s="1" customFormat="1" ht="10.35" hidden="1" customHeight="1">
      <c r="B56" s="31"/>
      <c r="C56" s="32"/>
      <c r="D56" s="32"/>
      <c r="E56" s="32"/>
      <c r="F56" s="32"/>
      <c r="G56" s="32"/>
      <c r="H56" s="32"/>
      <c r="I56" s="100"/>
      <c r="J56" s="32"/>
      <c r="K56" s="32"/>
      <c r="L56" s="35"/>
    </row>
    <row r="57" spans="2:47" s="1" customFormat="1" ht="29.25" hidden="1" customHeight="1">
      <c r="B57" s="31"/>
      <c r="C57" s="126" t="s">
        <v>94</v>
      </c>
      <c r="D57" s="127"/>
      <c r="E57" s="127"/>
      <c r="F57" s="127"/>
      <c r="G57" s="127"/>
      <c r="H57" s="127"/>
      <c r="I57" s="128"/>
      <c r="J57" s="129" t="s">
        <v>95</v>
      </c>
      <c r="K57" s="127"/>
      <c r="L57" s="35"/>
    </row>
    <row r="58" spans="2:47" s="1" customFormat="1" ht="10.35" hidden="1" customHeight="1">
      <c r="B58" s="31"/>
      <c r="C58" s="32"/>
      <c r="D58" s="32"/>
      <c r="E58" s="32"/>
      <c r="F58" s="32"/>
      <c r="G58" s="32"/>
      <c r="H58" s="32"/>
      <c r="I58" s="100"/>
      <c r="J58" s="32"/>
      <c r="K58" s="32"/>
      <c r="L58" s="35"/>
    </row>
    <row r="59" spans="2:47" s="1" customFormat="1" ht="22.9" hidden="1" customHeight="1">
      <c r="B59" s="31"/>
      <c r="C59" s="130" t="s">
        <v>96</v>
      </c>
      <c r="D59" s="32"/>
      <c r="E59" s="32"/>
      <c r="F59" s="32"/>
      <c r="G59" s="32"/>
      <c r="H59" s="32"/>
      <c r="I59" s="100"/>
      <c r="J59" s="70">
        <f>J95</f>
        <v>0</v>
      </c>
      <c r="K59" s="32"/>
      <c r="L59" s="35"/>
      <c r="AU59" s="14" t="s">
        <v>97</v>
      </c>
    </row>
    <row r="60" spans="2:47" s="7" customFormat="1" ht="24.95" hidden="1" customHeight="1">
      <c r="B60" s="131"/>
      <c r="C60" s="132"/>
      <c r="D60" s="133" t="s">
        <v>98</v>
      </c>
      <c r="E60" s="134"/>
      <c r="F60" s="134"/>
      <c r="G60" s="134"/>
      <c r="H60" s="134"/>
      <c r="I60" s="135"/>
      <c r="J60" s="136">
        <f>J96</f>
        <v>0</v>
      </c>
      <c r="K60" s="132"/>
      <c r="L60" s="137"/>
    </row>
    <row r="61" spans="2:47" s="8" customFormat="1" ht="19.899999999999999" hidden="1" customHeight="1">
      <c r="B61" s="138"/>
      <c r="C61" s="139"/>
      <c r="D61" s="140" t="s">
        <v>99</v>
      </c>
      <c r="E61" s="141"/>
      <c r="F61" s="141"/>
      <c r="G61" s="141"/>
      <c r="H61" s="141"/>
      <c r="I61" s="142"/>
      <c r="J61" s="143">
        <f>J97</f>
        <v>0</v>
      </c>
      <c r="K61" s="139"/>
      <c r="L61" s="144"/>
    </row>
    <row r="62" spans="2:47" s="8" customFormat="1" ht="19.899999999999999" hidden="1" customHeight="1">
      <c r="B62" s="138"/>
      <c r="C62" s="139"/>
      <c r="D62" s="140" t="s">
        <v>100</v>
      </c>
      <c r="E62" s="141"/>
      <c r="F62" s="141"/>
      <c r="G62" s="141"/>
      <c r="H62" s="141"/>
      <c r="I62" s="142"/>
      <c r="J62" s="143">
        <f>J103</f>
        <v>0</v>
      </c>
      <c r="K62" s="139"/>
      <c r="L62" s="144"/>
    </row>
    <row r="63" spans="2:47" s="8" customFormat="1" ht="19.899999999999999" hidden="1" customHeight="1">
      <c r="B63" s="138"/>
      <c r="C63" s="139"/>
      <c r="D63" s="140" t="s">
        <v>101</v>
      </c>
      <c r="E63" s="141"/>
      <c r="F63" s="141"/>
      <c r="G63" s="141"/>
      <c r="H63" s="141"/>
      <c r="I63" s="142"/>
      <c r="J63" s="143">
        <f>J126</f>
        <v>0</v>
      </c>
      <c r="K63" s="139"/>
      <c r="L63" s="144"/>
    </row>
    <row r="64" spans="2:47" s="8" customFormat="1" ht="19.899999999999999" hidden="1" customHeight="1">
      <c r="B64" s="138"/>
      <c r="C64" s="139"/>
      <c r="D64" s="140" t="s">
        <v>102</v>
      </c>
      <c r="E64" s="141"/>
      <c r="F64" s="141"/>
      <c r="G64" s="141"/>
      <c r="H64" s="141"/>
      <c r="I64" s="142"/>
      <c r="J64" s="143">
        <f>J133</f>
        <v>0</v>
      </c>
      <c r="K64" s="139"/>
      <c r="L64" s="144"/>
    </row>
    <row r="65" spans="2:12" s="7" customFormat="1" ht="24.95" hidden="1" customHeight="1">
      <c r="B65" s="131"/>
      <c r="C65" s="132"/>
      <c r="D65" s="133" t="s">
        <v>103</v>
      </c>
      <c r="E65" s="134"/>
      <c r="F65" s="134"/>
      <c r="G65" s="134"/>
      <c r="H65" s="134"/>
      <c r="I65" s="135"/>
      <c r="J65" s="136">
        <f>J135</f>
        <v>0</v>
      </c>
      <c r="K65" s="132"/>
      <c r="L65" s="137"/>
    </row>
    <row r="66" spans="2:12" s="8" customFormat="1" ht="19.899999999999999" hidden="1" customHeight="1">
      <c r="B66" s="138"/>
      <c r="C66" s="139"/>
      <c r="D66" s="140" t="s">
        <v>104</v>
      </c>
      <c r="E66" s="141"/>
      <c r="F66" s="141"/>
      <c r="G66" s="141"/>
      <c r="H66" s="141"/>
      <c r="I66" s="142"/>
      <c r="J66" s="143">
        <f>J136</f>
        <v>0</v>
      </c>
      <c r="K66" s="139"/>
      <c r="L66" s="144"/>
    </row>
    <row r="67" spans="2:12" s="8" customFormat="1" ht="19.899999999999999" hidden="1" customHeight="1">
      <c r="B67" s="138"/>
      <c r="C67" s="139"/>
      <c r="D67" s="140" t="s">
        <v>105</v>
      </c>
      <c r="E67" s="141"/>
      <c r="F67" s="141"/>
      <c r="G67" s="141"/>
      <c r="H67" s="141"/>
      <c r="I67" s="142"/>
      <c r="J67" s="143">
        <f>J138</f>
        <v>0</v>
      </c>
      <c r="K67" s="139"/>
      <c r="L67" s="144"/>
    </row>
    <row r="68" spans="2:12" s="8" customFormat="1" ht="19.899999999999999" hidden="1" customHeight="1">
      <c r="B68" s="138"/>
      <c r="C68" s="139"/>
      <c r="D68" s="140" t="s">
        <v>106</v>
      </c>
      <c r="E68" s="141"/>
      <c r="F68" s="141"/>
      <c r="G68" s="141"/>
      <c r="H68" s="141"/>
      <c r="I68" s="142"/>
      <c r="J68" s="143">
        <f>J155</f>
        <v>0</v>
      </c>
      <c r="K68" s="139"/>
      <c r="L68" s="144"/>
    </row>
    <row r="69" spans="2:12" s="8" customFormat="1" ht="19.899999999999999" hidden="1" customHeight="1">
      <c r="B69" s="138"/>
      <c r="C69" s="139"/>
      <c r="D69" s="140" t="s">
        <v>107</v>
      </c>
      <c r="E69" s="141"/>
      <c r="F69" s="141"/>
      <c r="G69" s="141"/>
      <c r="H69" s="141"/>
      <c r="I69" s="142"/>
      <c r="J69" s="143">
        <f>J186</f>
        <v>0</v>
      </c>
      <c r="K69" s="139"/>
      <c r="L69" s="144"/>
    </row>
    <row r="70" spans="2:12" s="8" customFormat="1" ht="19.899999999999999" hidden="1" customHeight="1">
      <c r="B70" s="138"/>
      <c r="C70" s="139"/>
      <c r="D70" s="140" t="s">
        <v>108</v>
      </c>
      <c r="E70" s="141"/>
      <c r="F70" s="141"/>
      <c r="G70" s="141"/>
      <c r="H70" s="141"/>
      <c r="I70" s="142"/>
      <c r="J70" s="143">
        <f>J203</f>
        <v>0</v>
      </c>
      <c r="K70" s="139"/>
      <c r="L70" s="144"/>
    </row>
    <row r="71" spans="2:12" s="8" customFormat="1" ht="19.899999999999999" hidden="1" customHeight="1">
      <c r="B71" s="138"/>
      <c r="C71" s="139"/>
      <c r="D71" s="140" t="s">
        <v>109</v>
      </c>
      <c r="E71" s="141"/>
      <c r="F71" s="141"/>
      <c r="G71" s="141"/>
      <c r="H71" s="141"/>
      <c r="I71" s="142"/>
      <c r="J71" s="143">
        <f>J208</f>
        <v>0</v>
      </c>
      <c r="K71" s="139"/>
      <c r="L71" s="144"/>
    </row>
    <row r="72" spans="2:12" s="7" customFormat="1" ht="24.95" hidden="1" customHeight="1">
      <c r="B72" s="131"/>
      <c r="C72" s="132"/>
      <c r="D72" s="133" t="s">
        <v>110</v>
      </c>
      <c r="E72" s="134"/>
      <c r="F72" s="134"/>
      <c r="G72" s="134"/>
      <c r="H72" s="134"/>
      <c r="I72" s="135"/>
      <c r="J72" s="136">
        <f>J223</f>
        <v>0</v>
      </c>
      <c r="K72" s="132"/>
      <c r="L72" s="137"/>
    </row>
    <row r="73" spans="2:12" s="8" customFormat="1" ht="19.899999999999999" hidden="1" customHeight="1">
      <c r="B73" s="138"/>
      <c r="C73" s="139"/>
      <c r="D73" s="140" t="s">
        <v>111</v>
      </c>
      <c r="E73" s="141"/>
      <c r="F73" s="141"/>
      <c r="G73" s="141"/>
      <c r="H73" s="141"/>
      <c r="I73" s="142"/>
      <c r="J73" s="143">
        <f>J224</f>
        <v>0</v>
      </c>
      <c r="K73" s="139"/>
      <c r="L73" s="144"/>
    </row>
    <row r="74" spans="2:12" s="8" customFormat="1" ht="19.899999999999999" hidden="1" customHeight="1">
      <c r="B74" s="138"/>
      <c r="C74" s="139"/>
      <c r="D74" s="140" t="s">
        <v>112</v>
      </c>
      <c r="E74" s="141"/>
      <c r="F74" s="141"/>
      <c r="G74" s="141"/>
      <c r="H74" s="141"/>
      <c r="I74" s="142"/>
      <c r="J74" s="143">
        <f>J226</f>
        <v>0</v>
      </c>
      <c r="K74" s="139"/>
      <c r="L74" s="144"/>
    </row>
    <row r="75" spans="2:12" s="8" customFormat="1" ht="19.899999999999999" hidden="1" customHeight="1">
      <c r="B75" s="138"/>
      <c r="C75" s="139"/>
      <c r="D75" s="140" t="s">
        <v>113</v>
      </c>
      <c r="E75" s="141"/>
      <c r="F75" s="141"/>
      <c r="G75" s="141"/>
      <c r="H75" s="141"/>
      <c r="I75" s="142"/>
      <c r="J75" s="143">
        <f>J231</f>
        <v>0</v>
      </c>
      <c r="K75" s="139"/>
      <c r="L75" s="144"/>
    </row>
    <row r="76" spans="2:12" s="1" customFormat="1" ht="21.75" hidden="1" customHeight="1">
      <c r="B76" s="31"/>
      <c r="C76" s="32"/>
      <c r="D76" s="32"/>
      <c r="E76" s="32"/>
      <c r="F76" s="32"/>
      <c r="G76" s="32"/>
      <c r="H76" s="32"/>
      <c r="I76" s="100"/>
      <c r="J76" s="32"/>
      <c r="K76" s="32"/>
      <c r="L76" s="35"/>
    </row>
    <row r="77" spans="2:12" s="1" customFormat="1" ht="6.95" hidden="1" customHeight="1">
      <c r="B77" s="43"/>
      <c r="C77" s="44"/>
      <c r="D77" s="44"/>
      <c r="E77" s="44"/>
      <c r="F77" s="44"/>
      <c r="G77" s="44"/>
      <c r="H77" s="44"/>
      <c r="I77" s="122"/>
      <c r="J77" s="44"/>
      <c r="K77" s="44"/>
      <c r="L77" s="35"/>
    </row>
    <row r="78" spans="2:12" ht="11.25" hidden="1"/>
    <row r="79" spans="2:12" ht="11.25" hidden="1"/>
    <row r="80" spans="2:12" ht="11.25" hidden="1"/>
    <row r="81" spans="2:63" s="1" customFormat="1" ht="6.95" customHeight="1">
      <c r="B81" s="45"/>
      <c r="C81" s="46"/>
      <c r="D81" s="46"/>
      <c r="E81" s="46"/>
      <c r="F81" s="46"/>
      <c r="G81" s="46"/>
      <c r="H81" s="46"/>
      <c r="I81" s="125"/>
      <c r="J81" s="46"/>
      <c r="K81" s="46"/>
      <c r="L81" s="35"/>
    </row>
    <row r="82" spans="2:63" s="1" customFormat="1" ht="24.95" customHeight="1">
      <c r="B82" s="31"/>
      <c r="C82" s="20" t="s">
        <v>114</v>
      </c>
      <c r="D82" s="32"/>
      <c r="E82" s="32"/>
      <c r="F82" s="32"/>
      <c r="G82" s="32"/>
      <c r="H82" s="32"/>
      <c r="I82" s="100"/>
      <c r="J82" s="32"/>
      <c r="K82" s="32"/>
      <c r="L82" s="35"/>
    </row>
    <row r="83" spans="2:63" s="1" customFormat="1" ht="6.95" customHeight="1">
      <c r="B83" s="31"/>
      <c r="C83" s="32"/>
      <c r="D83" s="32"/>
      <c r="E83" s="32"/>
      <c r="F83" s="32"/>
      <c r="G83" s="32"/>
      <c r="H83" s="32"/>
      <c r="I83" s="100"/>
      <c r="J83" s="32"/>
      <c r="K83" s="32"/>
      <c r="L83" s="35"/>
    </row>
    <row r="84" spans="2:63" s="1" customFormat="1" ht="12" customHeight="1">
      <c r="B84" s="31"/>
      <c r="C84" s="26" t="s">
        <v>17</v>
      </c>
      <c r="D84" s="32"/>
      <c r="E84" s="32"/>
      <c r="F84" s="32"/>
      <c r="G84" s="32"/>
      <c r="H84" s="32"/>
      <c r="I84" s="100"/>
      <c r="J84" s="32"/>
      <c r="K84" s="32"/>
      <c r="L84" s="35"/>
    </row>
    <row r="85" spans="2:63" s="1" customFormat="1" ht="16.5" customHeight="1">
      <c r="B85" s="31"/>
      <c r="C85" s="32"/>
      <c r="D85" s="32"/>
      <c r="E85" s="274" t="str">
        <f>E7</f>
        <v>ZŠ NOVÝ HRADEC KRÁLOVÉ - OPRAVA STŘECH NA OBJEKTECH Č. P. 144, 145, 146 A VÝMĚNA VENKOVNÍ BETONOVÉ DLAŽBY NA DVOŘE</v>
      </c>
      <c r="F85" s="275"/>
      <c r="G85" s="275"/>
      <c r="H85" s="275"/>
      <c r="I85" s="100"/>
      <c r="J85" s="32"/>
      <c r="K85" s="32"/>
      <c r="L85" s="35"/>
    </row>
    <row r="86" spans="2:63" s="1" customFormat="1" ht="12" customHeight="1">
      <c r="B86" s="31"/>
      <c r="C86" s="26" t="s">
        <v>91</v>
      </c>
      <c r="D86" s="32"/>
      <c r="E86" s="32"/>
      <c r="F86" s="32"/>
      <c r="G86" s="32"/>
      <c r="H86" s="32"/>
      <c r="I86" s="100"/>
      <c r="J86" s="32"/>
      <c r="K86" s="32"/>
      <c r="L86" s="35"/>
    </row>
    <row r="87" spans="2:63" s="1" customFormat="1" ht="16.5" customHeight="1">
      <c r="B87" s="31"/>
      <c r="C87" s="32"/>
      <c r="D87" s="32"/>
      <c r="E87" s="246" t="str">
        <f>E9</f>
        <v>SO 03 - Oprava střechy objektu č.p.146</v>
      </c>
      <c r="F87" s="245"/>
      <c r="G87" s="245"/>
      <c r="H87" s="245"/>
      <c r="I87" s="100"/>
      <c r="J87" s="32"/>
      <c r="K87" s="32"/>
      <c r="L87" s="35"/>
    </row>
    <row r="88" spans="2:63" s="1" customFormat="1" ht="6.95" customHeight="1">
      <c r="B88" s="31"/>
      <c r="C88" s="32"/>
      <c r="D88" s="32"/>
      <c r="E88" s="32"/>
      <c r="F88" s="32"/>
      <c r="G88" s="32"/>
      <c r="H88" s="32"/>
      <c r="I88" s="100"/>
      <c r="J88" s="32"/>
      <c r="K88" s="32"/>
      <c r="L88" s="35"/>
    </row>
    <row r="89" spans="2:63" s="1" customFormat="1" ht="12" customHeight="1">
      <c r="B89" s="31"/>
      <c r="C89" s="26" t="s">
        <v>21</v>
      </c>
      <c r="D89" s="32"/>
      <c r="E89" s="32"/>
      <c r="F89" s="24" t="str">
        <f>F12</f>
        <v xml:space="preserve"> </v>
      </c>
      <c r="G89" s="32"/>
      <c r="H89" s="32"/>
      <c r="I89" s="101" t="s">
        <v>23</v>
      </c>
      <c r="J89" s="52" t="str">
        <f>IF(J12="","",J12)</f>
        <v>4. 1. 2019</v>
      </c>
      <c r="K89" s="32"/>
      <c r="L89" s="35"/>
    </row>
    <row r="90" spans="2:63" s="1" customFormat="1" ht="6.95" customHeight="1">
      <c r="B90" s="31"/>
      <c r="C90" s="32"/>
      <c r="D90" s="32"/>
      <c r="E90" s="32"/>
      <c r="F90" s="32"/>
      <c r="G90" s="32"/>
      <c r="H90" s="32"/>
      <c r="I90" s="100"/>
      <c r="J90" s="32"/>
      <c r="K90" s="32"/>
      <c r="L90" s="35"/>
    </row>
    <row r="91" spans="2:63" s="1" customFormat="1" ht="13.7" customHeight="1">
      <c r="B91" s="31"/>
      <c r="C91" s="26" t="s">
        <v>25</v>
      </c>
      <c r="D91" s="32"/>
      <c r="E91" s="32"/>
      <c r="F91" s="24" t="str">
        <f>E15</f>
        <v xml:space="preserve"> </v>
      </c>
      <c r="G91" s="32"/>
      <c r="H91" s="32"/>
      <c r="I91" s="101" t="s">
        <v>30</v>
      </c>
      <c r="J91" s="29" t="str">
        <f>E21</f>
        <v xml:space="preserve"> </v>
      </c>
      <c r="K91" s="32"/>
      <c r="L91" s="35"/>
    </row>
    <row r="92" spans="2:63" s="1" customFormat="1" ht="13.7" customHeight="1">
      <c r="B92" s="31"/>
      <c r="C92" s="26" t="s">
        <v>28</v>
      </c>
      <c r="D92" s="32"/>
      <c r="E92" s="32"/>
      <c r="F92" s="24" t="str">
        <f>IF(E18="","",E18)</f>
        <v>Vyplň údaj</v>
      </c>
      <c r="G92" s="32"/>
      <c r="H92" s="32"/>
      <c r="I92" s="101" t="s">
        <v>32</v>
      </c>
      <c r="J92" s="29" t="str">
        <f>E24</f>
        <v xml:space="preserve"> </v>
      </c>
      <c r="K92" s="32"/>
      <c r="L92" s="35"/>
    </row>
    <row r="93" spans="2:63" s="1" customFormat="1" ht="10.35" customHeight="1">
      <c r="B93" s="31"/>
      <c r="C93" s="32"/>
      <c r="D93" s="32"/>
      <c r="E93" s="32"/>
      <c r="F93" s="32"/>
      <c r="G93" s="32"/>
      <c r="H93" s="32"/>
      <c r="I93" s="100"/>
      <c r="J93" s="32"/>
      <c r="K93" s="32"/>
      <c r="L93" s="35"/>
    </row>
    <row r="94" spans="2:63" s="9" customFormat="1" ht="29.25" customHeight="1">
      <c r="B94" s="145"/>
      <c r="C94" s="146" t="s">
        <v>115</v>
      </c>
      <c r="D94" s="147" t="s">
        <v>53</v>
      </c>
      <c r="E94" s="147" t="s">
        <v>49</v>
      </c>
      <c r="F94" s="147" t="s">
        <v>50</v>
      </c>
      <c r="G94" s="147" t="s">
        <v>116</v>
      </c>
      <c r="H94" s="147" t="s">
        <v>117</v>
      </c>
      <c r="I94" s="148" t="s">
        <v>118</v>
      </c>
      <c r="J94" s="147" t="s">
        <v>95</v>
      </c>
      <c r="K94" s="149" t="s">
        <v>119</v>
      </c>
      <c r="L94" s="150"/>
      <c r="M94" s="61" t="s">
        <v>1</v>
      </c>
      <c r="N94" s="62" t="s">
        <v>38</v>
      </c>
      <c r="O94" s="62" t="s">
        <v>120</v>
      </c>
      <c r="P94" s="62" t="s">
        <v>121</v>
      </c>
      <c r="Q94" s="62" t="s">
        <v>122</v>
      </c>
      <c r="R94" s="62" t="s">
        <v>123</v>
      </c>
      <c r="S94" s="62" t="s">
        <v>124</v>
      </c>
      <c r="T94" s="63" t="s">
        <v>125</v>
      </c>
    </row>
    <row r="95" spans="2:63" s="1" customFormat="1" ht="22.9" customHeight="1">
      <c r="B95" s="31"/>
      <c r="C95" s="68" t="s">
        <v>126</v>
      </c>
      <c r="D95" s="32"/>
      <c r="E95" s="32"/>
      <c r="F95" s="32"/>
      <c r="G95" s="32"/>
      <c r="H95" s="32"/>
      <c r="I95" s="100"/>
      <c r="J95" s="151">
        <f>BK95</f>
        <v>0</v>
      </c>
      <c r="K95" s="32"/>
      <c r="L95" s="35"/>
      <c r="M95" s="64"/>
      <c r="N95" s="65"/>
      <c r="O95" s="65"/>
      <c r="P95" s="152">
        <f>P96+P135+P223</f>
        <v>0</v>
      </c>
      <c r="Q95" s="65"/>
      <c r="R95" s="152">
        <f>R96+R135+R223</f>
        <v>0.22319999999999998</v>
      </c>
      <c r="S95" s="65"/>
      <c r="T95" s="153">
        <f>T96+T135+T223</f>
        <v>0</v>
      </c>
      <c r="AT95" s="14" t="s">
        <v>67</v>
      </c>
      <c r="AU95" s="14" t="s">
        <v>97</v>
      </c>
      <c r="BK95" s="154">
        <f>BK96+BK135+BK223</f>
        <v>0</v>
      </c>
    </row>
    <row r="96" spans="2:63" s="10" customFormat="1" ht="25.9" customHeight="1">
      <c r="B96" s="155"/>
      <c r="C96" s="156"/>
      <c r="D96" s="157" t="s">
        <v>67</v>
      </c>
      <c r="E96" s="158" t="s">
        <v>127</v>
      </c>
      <c r="F96" s="158" t="s">
        <v>128</v>
      </c>
      <c r="G96" s="156"/>
      <c r="H96" s="156"/>
      <c r="I96" s="159"/>
      <c r="J96" s="160">
        <f>BK96</f>
        <v>0</v>
      </c>
      <c r="K96" s="156"/>
      <c r="L96" s="161"/>
      <c r="M96" s="162"/>
      <c r="N96" s="163"/>
      <c r="O96" s="163"/>
      <c r="P96" s="164">
        <f>P97+P103+P126+P133</f>
        <v>0</v>
      </c>
      <c r="Q96" s="163"/>
      <c r="R96" s="164">
        <f>R97+R103+R126+R133</f>
        <v>0</v>
      </c>
      <c r="S96" s="163"/>
      <c r="T96" s="165">
        <f>T97+T103+T126+T133</f>
        <v>0</v>
      </c>
      <c r="AR96" s="166" t="s">
        <v>8</v>
      </c>
      <c r="AT96" s="167" t="s">
        <v>67</v>
      </c>
      <c r="AU96" s="167" t="s">
        <v>68</v>
      </c>
      <c r="AY96" s="166" t="s">
        <v>129</v>
      </c>
      <c r="BK96" s="168">
        <f>BK97+BK103+BK126+BK133</f>
        <v>0</v>
      </c>
    </row>
    <row r="97" spans="2:65" s="10" customFormat="1" ht="22.9" customHeight="1">
      <c r="B97" s="155"/>
      <c r="C97" s="156"/>
      <c r="D97" s="157" t="s">
        <v>67</v>
      </c>
      <c r="E97" s="169" t="s">
        <v>130</v>
      </c>
      <c r="F97" s="169" t="s">
        <v>131</v>
      </c>
      <c r="G97" s="156"/>
      <c r="H97" s="156"/>
      <c r="I97" s="159"/>
      <c r="J97" s="170">
        <f>BK97</f>
        <v>0</v>
      </c>
      <c r="K97" s="156"/>
      <c r="L97" s="161"/>
      <c r="M97" s="162"/>
      <c r="N97" s="163"/>
      <c r="O97" s="163"/>
      <c r="P97" s="164">
        <f>SUM(P98:P102)</f>
        <v>0</v>
      </c>
      <c r="Q97" s="163"/>
      <c r="R97" s="164">
        <f>SUM(R98:R102)</f>
        <v>0</v>
      </c>
      <c r="S97" s="163"/>
      <c r="T97" s="165">
        <f>SUM(T98:T102)</f>
        <v>0</v>
      </c>
      <c r="AR97" s="166" t="s">
        <v>8</v>
      </c>
      <c r="AT97" s="167" t="s">
        <v>67</v>
      </c>
      <c r="AU97" s="167" t="s">
        <v>8</v>
      </c>
      <c r="AY97" s="166" t="s">
        <v>129</v>
      </c>
      <c r="BK97" s="168">
        <f>SUM(BK98:BK102)</f>
        <v>0</v>
      </c>
    </row>
    <row r="98" spans="2:65" s="1" customFormat="1" ht="16.5" customHeight="1">
      <c r="B98" s="31"/>
      <c r="C98" s="171" t="s">
        <v>8</v>
      </c>
      <c r="D98" s="171" t="s">
        <v>132</v>
      </c>
      <c r="E98" s="172" t="s">
        <v>457</v>
      </c>
      <c r="F98" s="173" t="s">
        <v>458</v>
      </c>
      <c r="G98" s="174" t="s">
        <v>135</v>
      </c>
      <c r="H98" s="175">
        <v>12</v>
      </c>
      <c r="I98" s="176"/>
      <c r="J98" s="177">
        <f>ROUND(I98*H98,0)</f>
        <v>0</v>
      </c>
      <c r="K98" s="173" t="s">
        <v>1</v>
      </c>
      <c r="L98" s="35"/>
      <c r="M98" s="178" t="s">
        <v>1</v>
      </c>
      <c r="N98" s="179" t="s">
        <v>39</v>
      </c>
      <c r="O98" s="57"/>
      <c r="P98" s="180">
        <f>O98*H98</f>
        <v>0</v>
      </c>
      <c r="Q98" s="180">
        <v>0</v>
      </c>
      <c r="R98" s="180">
        <f>Q98*H98</f>
        <v>0</v>
      </c>
      <c r="S98" s="180">
        <v>0</v>
      </c>
      <c r="T98" s="181">
        <f>S98*H98</f>
        <v>0</v>
      </c>
      <c r="AR98" s="14" t="s">
        <v>136</v>
      </c>
      <c r="AT98" s="14" t="s">
        <v>132</v>
      </c>
      <c r="AU98" s="14" t="s">
        <v>77</v>
      </c>
      <c r="AY98" s="14" t="s">
        <v>129</v>
      </c>
      <c r="BE98" s="182">
        <f>IF(N98="základní",J98,0)</f>
        <v>0</v>
      </c>
      <c r="BF98" s="182">
        <f>IF(N98="snížená",J98,0)</f>
        <v>0</v>
      </c>
      <c r="BG98" s="182">
        <f>IF(N98="zákl. přenesená",J98,0)</f>
        <v>0</v>
      </c>
      <c r="BH98" s="182">
        <f>IF(N98="sníž. přenesená",J98,0)</f>
        <v>0</v>
      </c>
      <c r="BI98" s="182">
        <f>IF(N98="nulová",J98,0)</f>
        <v>0</v>
      </c>
      <c r="BJ98" s="14" t="s">
        <v>8</v>
      </c>
      <c r="BK98" s="182">
        <f>ROUND(I98*H98,0)</f>
        <v>0</v>
      </c>
      <c r="BL98" s="14" t="s">
        <v>136</v>
      </c>
      <c r="BM98" s="14" t="s">
        <v>77</v>
      </c>
    </row>
    <row r="99" spans="2:65" s="1" customFormat="1" ht="16.5" customHeight="1">
      <c r="B99" s="31"/>
      <c r="C99" s="171" t="s">
        <v>77</v>
      </c>
      <c r="D99" s="171" t="s">
        <v>132</v>
      </c>
      <c r="E99" s="172" t="s">
        <v>133</v>
      </c>
      <c r="F99" s="173" t="s">
        <v>459</v>
      </c>
      <c r="G99" s="174" t="s">
        <v>170</v>
      </c>
      <c r="H99" s="175">
        <v>7.0880000000000001</v>
      </c>
      <c r="I99" s="176"/>
      <c r="J99" s="177">
        <f>ROUND(I99*H99,0)</f>
        <v>0</v>
      </c>
      <c r="K99" s="173" t="s">
        <v>1</v>
      </c>
      <c r="L99" s="35"/>
      <c r="M99" s="178" t="s">
        <v>1</v>
      </c>
      <c r="N99" s="179" t="s">
        <v>39</v>
      </c>
      <c r="O99" s="57"/>
      <c r="P99" s="180">
        <f>O99*H99</f>
        <v>0</v>
      </c>
      <c r="Q99" s="180">
        <v>0</v>
      </c>
      <c r="R99" s="180">
        <f>Q99*H99</f>
        <v>0</v>
      </c>
      <c r="S99" s="180">
        <v>0</v>
      </c>
      <c r="T99" s="181">
        <f>S99*H99</f>
        <v>0</v>
      </c>
      <c r="AR99" s="14" t="s">
        <v>136</v>
      </c>
      <c r="AT99" s="14" t="s">
        <v>132</v>
      </c>
      <c r="AU99" s="14" t="s">
        <v>77</v>
      </c>
      <c r="AY99" s="14" t="s">
        <v>129</v>
      </c>
      <c r="BE99" s="182">
        <f>IF(N99="základní",J99,0)</f>
        <v>0</v>
      </c>
      <c r="BF99" s="182">
        <f>IF(N99="snížená",J99,0)</f>
        <v>0</v>
      </c>
      <c r="BG99" s="182">
        <f>IF(N99="zákl. přenesená",J99,0)</f>
        <v>0</v>
      </c>
      <c r="BH99" s="182">
        <f>IF(N99="sníž. přenesená",J99,0)</f>
        <v>0</v>
      </c>
      <c r="BI99" s="182">
        <f>IF(N99="nulová",J99,0)</f>
        <v>0</v>
      </c>
      <c r="BJ99" s="14" t="s">
        <v>8</v>
      </c>
      <c r="BK99" s="182">
        <f>ROUND(I99*H99,0)</f>
        <v>0</v>
      </c>
      <c r="BL99" s="14" t="s">
        <v>136</v>
      </c>
      <c r="BM99" s="14" t="s">
        <v>136</v>
      </c>
    </row>
    <row r="100" spans="2:65" s="11" customFormat="1" ht="11.25">
      <c r="B100" s="183"/>
      <c r="C100" s="184"/>
      <c r="D100" s="185" t="s">
        <v>141</v>
      </c>
      <c r="E100" s="186" t="s">
        <v>1</v>
      </c>
      <c r="F100" s="187" t="s">
        <v>460</v>
      </c>
      <c r="G100" s="184"/>
      <c r="H100" s="188">
        <v>7.0880000000000001</v>
      </c>
      <c r="I100" s="189"/>
      <c r="J100" s="184"/>
      <c r="K100" s="184"/>
      <c r="L100" s="190"/>
      <c r="M100" s="191"/>
      <c r="N100" s="192"/>
      <c r="O100" s="192"/>
      <c r="P100" s="192"/>
      <c r="Q100" s="192"/>
      <c r="R100" s="192"/>
      <c r="S100" s="192"/>
      <c r="T100" s="193"/>
      <c r="AT100" s="194" t="s">
        <v>141</v>
      </c>
      <c r="AU100" s="194" t="s">
        <v>77</v>
      </c>
      <c r="AV100" s="11" t="s">
        <v>77</v>
      </c>
      <c r="AW100" s="11" t="s">
        <v>31</v>
      </c>
      <c r="AX100" s="11" t="s">
        <v>68</v>
      </c>
      <c r="AY100" s="194" t="s">
        <v>129</v>
      </c>
    </row>
    <row r="101" spans="2:65" s="12" customFormat="1" ht="11.25">
      <c r="B101" s="195"/>
      <c r="C101" s="196"/>
      <c r="D101" s="185" t="s">
        <v>141</v>
      </c>
      <c r="E101" s="197" t="s">
        <v>1</v>
      </c>
      <c r="F101" s="198" t="s">
        <v>143</v>
      </c>
      <c r="G101" s="196"/>
      <c r="H101" s="199">
        <v>7.0880000000000001</v>
      </c>
      <c r="I101" s="200"/>
      <c r="J101" s="196"/>
      <c r="K101" s="196"/>
      <c r="L101" s="201"/>
      <c r="M101" s="202"/>
      <c r="N101" s="203"/>
      <c r="O101" s="203"/>
      <c r="P101" s="203"/>
      <c r="Q101" s="203"/>
      <c r="R101" s="203"/>
      <c r="S101" s="203"/>
      <c r="T101" s="204"/>
      <c r="AT101" s="205" t="s">
        <v>141</v>
      </c>
      <c r="AU101" s="205" t="s">
        <v>77</v>
      </c>
      <c r="AV101" s="12" t="s">
        <v>136</v>
      </c>
      <c r="AW101" s="12" t="s">
        <v>31</v>
      </c>
      <c r="AX101" s="12" t="s">
        <v>8</v>
      </c>
      <c r="AY101" s="205" t="s">
        <v>129</v>
      </c>
    </row>
    <row r="102" spans="2:65" s="1" customFormat="1" ht="16.5" customHeight="1">
      <c r="B102" s="31"/>
      <c r="C102" s="171" t="s">
        <v>146</v>
      </c>
      <c r="D102" s="171" t="s">
        <v>132</v>
      </c>
      <c r="E102" s="172" t="s">
        <v>461</v>
      </c>
      <c r="F102" s="173" t="s">
        <v>462</v>
      </c>
      <c r="G102" s="174" t="s">
        <v>139</v>
      </c>
      <c r="H102" s="175">
        <v>75.680000000000007</v>
      </c>
      <c r="I102" s="176"/>
      <c r="J102" s="177">
        <f>ROUND(I102*H102,0)</f>
        <v>0</v>
      </c>
      <c r="K102" s="173" t="s">
        <v>140</v>
      </c>
      <c r="L102" s="35"/>
      <c r="M102" s="178" t="s">
        <v>1</v>
      </c>
      <c r="N102" s="179" t="s">
        <v>39</v>
      </c>
      <c r="O102" s="57"/>
      <c r="P102" s="180">
        <f>O102*H102</f>
        <v>0</v>
      </c>
      <c r="Q102" s="180">
        <v>0</v>
      </c>
      <c r="R102" s="180">
        <f>Q102*H102</f>
        <v>0</v>
      </c>
      <c r="S102" s="180">
        <v>0</v>
      </c>
      <c r="T102" s="181">
        <f>S102*H102</f>
        <v>0</v>
      </c>
      <c r="AR102" s="14" t="s">
        <v>136</v>
      </c>
      <c r="AT102" s="14" t="s">
        <v>132</v>
      </c>
      <c r="AU102" s="14" t="s">
        <v>77</v>
      </c>
      <c r="AY102" s="14" t="s">
        <v>129</v>
      </c>
      <c r="BE102" s="182">
        <f>IF(N102="základní",J102,0)</f>
        <v>0</v>
      </c>
      <c r="BF102" s="182">
        <f>IF(N102="snížená",J102,0)</f>
        <v>0</v>
      </c>
      <c r="BG102" s="182">
        <f>IF(N102="zákl. přenesená",J102,0)</f>
        <v>0</v>
      </c>
      <c r="BH102" s="182">
        <f>IF(N102="sníž. přenesená",J102,0)</f>
        <v>0</v>
      </c>
      <c r="BI102" s="182">
        <f>IF(N102="nulová",J102,0)</f>
        <v>0</v>
      </c>
      <c r="BJ102" s="14" t="s">
        <v>8</v>
      </c>
      <c r="BK102" s="182">
        <f>ROUND(I102*H102,0)</f>
        <v>0</v>
      </c>
      <c r="BL102" s="14" t="s">
        <v>136</v>
      </c>
      <c r="BM102" s="14" t="s">
        <v>130</v>
      </c>
    </row>
    <row r="103" spans="2:65" s="10" customFormat="1" ht="22.9" customHeight="1">
      <c r="B103" s="155"/>
      <c r="C103" s="156"/>
      <c r="D103" s="157" t="s">
        <v>67</v>
      </c>
      <c r="E103" s="169" t="s">
        <v>144</v>
      </c>
      <c r="F103" s="169" t="s">
        <v>145</v>
      </c>
      <c r="G103" s="156"/>
      <c r="H103" s="156"/>
      <c r="I103" s="159"/>
      <c r="J103" s="170">
        <f>BK103</f>
        <v>0</v>
      </c>
      <c r="K103" s="156"/>
      <c r="L103" s="161"/>
      <c r="M103" s="162"/>
      <c r="N103" s="163"/>
      <c r="O103" s="163"/>
      <c r="P103" s="164">
        <f>SUM(P104:P125)</f>
        <v>0</v>
      </c>
      <c r="Q103" s="163"/>
      <c r="R103" s="164">
        <f>SUM(R104:R125)</f>
        <v>0</v>
      </c>
      <c r="S103" s="163"/>
      <c r="T103" s="165">
        <f>SUM(T104:T125)</f>
        <v>0</v>
      </c>
      <c r="AR103" s="166" t="s">
        <v>8</v>
      </c>
      <c r="AT103" s="167" t="s">
        <v>67</v>
      </c>
      <c r="AU103" s="167" t="s">
        <v>8</v>
      </c>
      <c r="AY103" s="166" t="s">
        <v>129</v>
      </c>
      <c r="BK103" s="168">
        <f>SUM(BK104:BK125)</f>
        <v>0</v>
      </c>
    </row>
    <row r="104" spans="2:65" s="1" customFormat="1" ht="16.5" customHeight="1">
      <c r="B104" s="31"/>
      <c r="C104" s="171" t="s">
        <v>136</v>
      </c>
      <c r="D104" s="171" t="s">
        <v>132</v>
      </c>
      <c r="E104" s="172" t="s">
        <v>463</v>
      </c>
      <c r="F104" s="173" t="s">
        <v>464</v>
      </c>
      <c r="G104" s="174" t="s">
        <v>139</v>
      </c>
      <c r="H104" s="175">
        <v>1599.5160000000001</v>
      </c>
      <c r="I104" s="176"/>
      <c r="J104" s="177">
        <f>ROUND(I104*H104,0)</f>
        <v>0</v>
      </c>
      <c r="K104" s="173" t="s">
        <v>140</v>
      </c>
      <c r="L104" s="35"/>
      <c r="M104" s="178" t="s">
        <v>1</v>
      </c>
      <c r="N104" s="179" t="s">
        <v>39</v>
      </c>
      <c r="O104" s="57"/>
      <c r="P104" s="180">
        <f>O104*H104</f>
        <v>0</v>
      </c>
      <c r="Q104" s="180">
        <v>0</v>
      </c>
      <c r="R104" s="180">
        <f>Q104*H104</f>
        <v>0</v>
      </c>
      <c r="S104" s="180">
        <v>0</v>
      </c>
      <c r="T104" s="181">
        <f>S104*H104</f>
        <v>0</v>
      </c>
      <c r="AR104" s="14" t="s">
        <v>136</v>
      </c>
      <c r="AT104" s="14" t="s">
        <v>132</v>
      </c>
      <c r="AU104" s="14" t="s">
        <v>77</v>
      </c>
      <c r="AY104" s="14" t="s">
        <v>129</v>
      </c>
      <c r="BE104" s="182">
        <f>IF(N104="základní",J104,0)</f>
        <v>0</v>
      </c>
      <c r="BF104" s="182">
        <f>IF(N104="snížená",J104,0)</f>
        <v>0</v>
      </c>
      <c r="BG104" s="182">
        <f>IF(N104="zákl. přenesená",J104,0)</f>
        <v>0</v>
      </c>
      <c r="BH104" s="182">
        <f>IF(N104="sníž. přenesená",J104,0)</f>
        <v>0</v>
      </c>
      <c r="BI104" s="182">
        <f>IF(N104="nulová",J104,0)</f>
        <v>0</v>
      </c>
      <c r="BJ104" s="14" t="s">
        <v>8</v>
      </c>
      <c r="BK104" s="182">
        <f>ROUND(I104*H104,0)</f>
        <v>0</v>
      </c>
      <c r="BL104" s="14" t="s">
        <v>136</v>
      </c>
      <c r="BM104" s="14" t="s">
        <v>152</v>
      </c>
    </row>
    <row r="105" spans="2:65" s="11" customFormat="1" ht="11.25">
      <c r="B105" s="183"/>
      <c r="C105" s="184"/>
      <c r="D105" s="185" t="s">
        <v>141</v>
      </c>
      <c r="E105" s="186" t="s">
        <v>1</v>
      </c>
      <c r="F105" s="187" t="s">
        <v>465</v>
      </c>
      <c r="G105" s="184"/>
      <c r="H105" s="188">
        <v>1599.5160000000001</v>
      </c>
      <c r="I105" s="189"/>
      <c r="J105" s="184"/>
      <c r="K105" s="184"/>
      <c r="L105" s="190"/>
      <c r="M105" s="191"/>
      <c r="N105" s="192"/>
      <c r="O105" s="192"/>
      <c r="P105" s="192"/>
      <c r="Q105" s="192"/>
      <c r="R105" s="192"/>
      <c r="S105" s="192"/>
      <c r="T105" s="193"/>
      <c r="AT105" s="194" t="s">
        <v>141</v>
      </c>
      <c r="AU105" s="194" t="s">
        <v>77</v>
      </c>
      <c r="AV105" s="11" t="s">
        <v>77</v>
      </c>
      <c r="AW105" s="11" t="s">
        <v>31</v>
      </c>
      <c r="AX105" s="11" t="s">
        <v>68</v>
      </c>
      <c r="AY105" s="194" t="s">
        <v>129</v>
      </c>
    </row>
    <row r="106" spans="2:65" s="12" customFormat="1" ht="11.25">
      <c r="B106" s="195"/>
      <c r="C106" s="196"/>
      <c r="D106" s="185" t="s">
        <v>141</v>
      </c>
      <c r="E106" s="197" t="s">
        <v>1</v>
      </c>
      <c r="F106" s="198" t="s">
        <v>143</v>
      </c>
      <c r="G106" s="196"/>
      <c r="H106" s="199">
        <v>1599.5160000000001</v>
      </c>
      <c r="I106" s="200"/>
      <c r="J106" s="196"/>
      <c r="K106" s="196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141</v>
      </c>
      <c r="AU106" s="205" t="s">
        <v>77</v>
      </c>
      <c r="AV106" s="12" t="s">
        <v>136</v>
      </c>
      <c r="AW106" s="12" t="s">
        <v>31</v>
      </c>
      <c r="AX106" s="12" t="s">
        <v>8</v>
      </c>
      <c r="AY106" s="205" t="s">
        <v>129</v>
      </c>
    </row>
    <row r="107" spans="2:65" s="1" customFormat="1" ht="16.5" customHeight="1">
      <c r="B107" s="31"/>
      <c r="C107" s="171" t="s">
        <v>154</v>
      </c>
      <c r="D107" s="171" t="s">
        <v>132</v>
      </c>
      <c r="E107" s="172" t="s">
        <v>466</v>
      </c>
      <c r="F107" s="173" t="s">
        <v>467</v>
      </c>
      <c r="G107" s="174" t="s">
        <v>139</v>
      </c>
      <c r="H107" s="175">
        <v>1519.5160000000001</v>
      </c>
      <c r="I107" s="176"/>
      <c r="J107" s="177">
        <f>ROUND(I107*H107,0)</f>
        <v>0</v>
      </c>
      <c r="K107" s="173" t="s">
        <v>140</v>
      </c>
      <c r="L107" s="35"/>
      <c r="M107" s="178" t="s">
        <v>1</v>
      </c>
      <c r="N107" s="179" t="s">
        <v>39</v>
      </c>
      <c r="O107" s="57"/>
      <c r="P107" s="180">
        <f>O107*H107</f>
        <v>0</v>
      </c>
      <c r="Q107" s="180">
        <v>0</v>
      </c>
      <c r="R107" s="180">
        <f>Q107*H107</f>
        <v>0</v>
      </c>
      <c r="S107" s="180">
        <v>0</v>
      </c>
      <c r="T107" s="181">
        <f>S107*H107</f>
        <v>0</v>
      </c>
      <c r="AR107" s="14" t="s">
        <v>136</v>
      </c>
      <c r="AT107" s="14" t="s">
        <v>132</v>
      </c>
      <c r="AU107" s="14" t="s">
        <v>77</v>
      </c>
      <c r="AY107" s="14" t="s">
        <v>129</v>
      </c>
      <c r="BE107" s="182">
        <f>IF(N107="základní",J107,0)</f>
        <v>0</v>
      </c>
      <c r="BF107" s="182">
        <f>IF(N107="snížená",J107,0)</f>
        <v>0</v>
      </c>
      <c r="BG107" s="182">
        <f>IF(N107="zákl. přenesená",J107,0)</f>
        <v>0</v>
      </c>
      <c r="BH107" s="182">
        <f>IF(N107="sníž. přenesená",J107,0)</f>
        <v>0</v>
      </c>
      <c r="BI107" s="182">
        <f>IF(N107="nulová",J107,0)</f>
        <v>0</v>
      </c>
      <c r="BJ107" s="14" t="s">
        <v>8</v>
      </c>
      <c r="BK107" s="182">
        <f>ROUND(I107*H107,0)</f>
        <v>0</v>
      </c>
      <c r="BL107" s="14" t="s">
        <v>136</v>
      </c>
      <c r="BM107" s="14" t="s">
        <v>157</v>
      </c>
    </row>
    <row r="108" spans="2:65" s="1" customFormat="1" ht="16.5" customHeight="1">
      <c r="B108" s="31"/>
      <c r="C108" s="171" t="s">
        <v>130</v>
      </c>
      <c r="D108" s="171" t="s">
        <v>132</v>
      </c>
      <c r="E108" s="172" t="s">
        <v>468</v>
      </c>
      <c r="F108" s="173" t="s">
        <v>469</v>
      </c>
      <c r="G108" s="174" t="s">
        <v>139</v>
      </c>
      <c r="H108" s="175">
        <v>71978.22</v>
      </c>
      <c r="I108" s="176"/>
      <c r="J108" s="177">
        <f>ROUND(I108*H108,0)</f>
        <v>0</v>
      </c>
      <c r="K108" s="173" t="s">
        <v>140</v>
      </c>
      <c r="L108" s="35"/>
      <c r="M108" s="178" t="s">
        <v>1</v>
      </c>
      <c r="N108" s="179" t="s">
        <v>39</v>
      </c>
      <c r="O108" s="57"/>
      <c r="P108" s="180">
        <f>O108*H108</f>
        <v>0</v>
      </c>
      <c r="Q108" s="180">
        <v>0</v>
      </c>
      <c r="R108" s="180">
        <f>Q108*H108</f>
        <v>0</v>
      </c>
      <c r="S108" s="180">
        <v>0</v>
      </c>
      <c r="T108" s="181">
        <f>S108*H108</f>
        <v>0</v>
      </c>
      <c r="AR108" s="14" t="s">
        <v>136</v>
      </c>
      <c r="AT108" s="14" t="s">
        <v>132</v>
      </c>
      <c r="AU108" s="14" t="s">
        <v>77</v>
      </c>
      <c r="AY108" s="14" t="s">
        <v>129</v>
      </c>
      <c r="BE108" s="182">
        <f>IF(N108="základní",J108,0)</f>
        <v>0</v>
      </c>
      <c r="BF108" s="182">
        <f>IF(N108="snížená",J108,0)</f>
        <v>0</v>
      </c>
      <c r="BG108" s="182">
        <f>IF(N108="zákl. přenesená",J108,0)</f>
        <v>0</v>
      </c>
      <c r="BH108" s="182">
        <f>IF(N108="sníž. přenesená",J108,0)</f>
        <v>0</v>
      </c>
      <c r="BI108" s="182">
        <f>IF(N108="nulová",J108,0)</f>
        <v>0</v>
      </c>
      <c r="BJ108" s="14" t="s">
        <v>8</v>
      </c>
      <c r="BK108" s="182">
        <f>ROUND(I108*H108,0)</f>
        <v>0</v>
      </c>
      <c r="BL108" s="14" t="s">
        <v>136</v>
      </c>
      <c r="BM108" s="14" t="s">
        <v>160</v>
      </c>
    </row>
    <row r="109" spans="2:65" s="11" customFormat="1" ht="11.25">
      <c r="B109" s="183"/>
      <c r="C109" s="184"/>
      <c r="D109" s="185" t="s">
        <v>141</v>
      </c>
      <c r="E109" s="186" t="s">
        <v>1</v>
      </c>
      <c r="F109" s="187" t="s">
        <v>470</v>
      </c>
      <c r="G109" s="184"/>
      <c r="H109" s="188">
        <v>71978.22</v>
      </c>
      <c r="I109" s="189"/>
      <c r="J109" s="184"/>
      <c r="K109" s="184"/>
      <c r="L109" s="190"/>
      <c r="M109" s="191"/>
      <c r="N109" s="192"/>
      <c r="O109" s="192"/>
      <c r="P109" s="192"/>
      <c r="Q109" s="192"/>
      <c r="R109" s="192"/>
      <c r="S109" s="192"/>
      <c r="T109" s="193"/>
      <c r="AT109" s="194" t="s">
        <v>141</v>
      </c>
      <c r="AU109" s="194" t="s">
        <v>77</v>
      </c>
      <c r="AV109" s="11" t="s">
        <v>77</v>
      </c>
      <c r="AW109" s="11" t="s">
        <v>31</v>
      </c>
      <c r="AX109" s="11" t="s">
        <v>68</v>
      </c>
      <c r="AY109" s="194" t="s">
        <v>129</v>
      </c>
    </row>
    <row r="110" spans="2:65" s="12" customFormat="1" ht="11.25">
      <c r="B110" s="195"/>
      <c r="C110" s="196"/>
      <c r="D110" s="185" t="s">
        <v>141</v>
      </c>
      <c r="E110" s="197" t="s">
        <v>1</v>
      </c>
      <c r="F110" s="198" t="s">
        <v>143</v>
      </c>
      <c r="G110" s="196"/>
      <c r="H110" s="199">
        <v>71978.22</v>
      </c>
      <c r="I110" s="200"/>
      <c r="J110" s="196"/>
      <c r="K110" s="196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141</v>
      </c>
      <c r="AU110" s="205" t="s">
        <v>77</v>
      </c>
      <c r="AV110" s="12" t="s">
        <v>136</v>
      </c>
      <c r="AW110" s="12" t="s">
        <v>31</v>
      </c>
      <c r="AX110" s="12" t="s">
        <v>8</v>
      </c>
      <c r="AY110" s="205" t="s">
        <v>129</v>
      </c>
    </row>
    <row r="111" spans="2:65" s="1" customFormat="1" ht="16.5" customHeight="1">
      <c r="B111" s="31"/>
      <c r="C111" s="171" t="s">
        <v>162</v>
      </c>
      <c r="D111" s="171" t="s">
        <v>132</v>
      </c>
      <c r="E111" s="172" t="s">
        <v>158</v>
      </c>
      <c r="F111" s="173" t="s">
        <v>159</v>
      </c>
      <c r="G111" s="174" t="s">
        <v>139</v>
      </c>
      <c r="H111" s="175">
        <v>30</v>
      </c>
      <c r="I111" s="176"/>
      <c r="J111" s="177">
        <f>ROUND(I111*H111,0)</f>
        <v>0</v>
      </c>
      <c r="K111" s="173" t="s">
        <v>140</v>
      </c>
      <c r="L111" s="35"/>
      <c r="M111" s="178" t="s">
        <v>1</v>
      </c>
      <c r="N111" s="179" t="s">
        <v>39</v>
      </c>
      <c r="O111" s="57"/>
      <c r="P111" s="180">
        <f>O111*H111</f>
        <v>0</v>
      </c>
      <c r="Q111" s="180">
        <v>0</v>
      </c>
      <c r="R111" s="180">
        <f>Q111*H111</f>
        <v>0</v>
      </c>
      <c r="S111" s="180">
        <v>0</v>
      </c>
      <c r="T111" s="181">
        <f>S111*H111</f>
        <v>0</v>
      </c>
      <c r="AR111" s="14" t="s">
        <v>136</v>
      </c>
      <c r="AT111" s="14" t="s">
        <v>132</v>
      </c>
      <c r="AU111" s="14" t="s">
        <v>77</v>
      </c>
      <c r="AY111" s="14" t="s">
        <v>129</v>
      </c>
      <c r="BE111" s="182">
        <f>IF(N111="základní",J111,0)</f>
        <v>0</v>
      </c>
      <c r="BF111" s="182">
        <f>IF(N111="snížená",J111,0)</f>
        <v>0</v>
      </c>
      <c r="BG111" s="182">
        <f>IF(N111="zákl. přenesená",J111,0)</f>
        <v>0</v>
      </c>
      <c r="BH111" s="182">
        <f>IF(N111="sníž. přenesená",J111,0)</f>
        <v>0</v>
      </c>
      <c r="BI111" s="182">
        <f>IF(N111="nulová",J111,0)</f>
        <v>0</v>
      </c>
      <c r="BJ111" s="14" t="s">
        <v>8</v>
      </c>
      <c r="BK111" s="182">
        <f>ROUND(I111*H111,0)</f>
        <v>0</v>
      </c>
      <c r="BL111" s="14" t="s">
        <v>136</v>
      </c>
      <c r="BM111" s="14" t="s">
        <v>166</v>
      </c>
    </row>
    <row r="112" spans="2:65" s="11" customFormat="1" ht="11.25">
      <c r="B112" s="183"/>
      <c r="C112" s="184"/>
      <c r="D112" s="185" t="s">
        <v>141</v>
      </c>
      <c r="E112" s="186" t="s">
        <v>1</v>
      </c>
      <c r="F112" s="187" t="s">
        <v>471</v>
      </c>
      <c r="G112" s="184"/>
      <c r="H112" s="188">
        <v>30</v>
      </c>
      <c r="I112" s="189"/>
      <c r="J112" s="184"/>
      <c r="K112" s="184"/>
      <c r="L112" s="190"/>
      <c r="M112" s="191"/>
      <c r="N112" s="192"/>
      <c r="O112" s="192"/>
      <c r="P112" s="192"/>
      <c r="Q112" s="192"/>
      <c r="R112" s="192"/>
      <c r="S112" s="192"/>
      <c r="T112" s="193"/>
      <c r="AT112" s="194" t="s">
        <v>141</v>
      </c>
      <c r="AU112" s="194" t="s">
        <v>77</v>
      </c>
      <c r="AV112" s="11" t="s">
        <v>77</v>
      </c>
      <c r="AW112" s="11" t="s">
        <v>31</v>
      </c>
      <c r="AX112" s="11" t="s">
        <v>68</v>
      </c>
      <c r="AY112" s="194" t="s">
        <v>129</v>
      </c>
    </row>
    <row r="113" spans="2:65" s="12" customFormat="1" ht="11.25">
      <c r="B113" s="195"/>
      <c r="C113" s="196"/>
      <c r="D113" s="185" t="s">
        <v>141</v>
      </c>
      <c r="E113" s="197" t="s">
        <v>1</v>
      </c>
      <c r="F113" s="198" t="s">
        <v>143</v>
      </c>
      <c r="G113" s="196"/>
      <c r="H113" s="199">
        <v>30</v>
      </c>
      <c r="I113" s="200"/>
      <c r="J113" s="196"/>
      <c r="K113" s="196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141</v>
      </c>
      <c r="AU113" s="205" t="s">
        <v>77</v>
      </c>
      <c r="AV113" s="12" t="s">
        <v>136</v>
      </c>
      <c r="AW113" s="12" t="s">
        <v>31</v>
      </c>
      <c r="AX113" s="12" t="s">
        <v>8</v>
      </c>
      <c r="AY113" s="205" t="s">
        <v>129</v>
      </c>
    </row>
    <row r="114" spans="2:65" s="1" customFormat="1" ht="16.5" customHeight="1">
      <c r="B114" s="31"/>
      <c r="C114" s="171" t="s">
        <v>152</v>
      </c>
      <c r="D114" s="171" t="s">
        <v>132</v>
      </c>
      <c r="E114" s="172" t="s">
        <v>163</v>
      </c>
      <c r="F114" s="173" t="s">
        <v>164</v>
      </c>
      <c r="G114" s="174" t="s">
        <v>165</v>
      </c>
      <c r="H114" s="175">
        <v>6</v>
      </c>
      <c r="I114" s="176"/>
      <c r="J114" s="177">
        <f>ROUND(I114*H114,0)</f>
        <v>0</v>
      </c>
      <c r="K114" s="173" t="s">
        <v>140</v>
      </c>
      <c r="L114" s="35"/>
      <c r="M114" s="178" t="s">
        <v>1</v>
      </c>
      <c r="N114" s="179" t="s">
        <v>39</v>
      </c>
      <c r="O114" s="57"/>
      <c r="P114" s="180">
        <f>O114*H114</f>
        <v>0</v>
      </c>
      <c r="Q114" s="180">
        <v>0</v>
      </c>
      <c r="R114" s="180">
        <f>Q114*H114</f>
        <v>0</v>
      </c>
      <c r="S114" s="180">
        <v>0</v>
      </c>
      <c r="T114" s="181">
        <f>S114*H114</f>
        <v>0</v>
      </c>
      <c r="AR114" s="14" t="s">
        <v>136</v>
      </c>
      <c r="AT114" s="14" t="s">
        <v>132</v>
      </c>
      <c r="AU114" s="14" t="s">
        <v>77</v>
      </c>
      <c r="AY114" s="14" t="s">
        <v>129</v>
      </c>
      <c r="BE114" s="182">
        <f>IF(N114="základní",J114,0)</f>
        <v>0</v>
      </c>
      <c r="BF114" s="182">
        <f>IF(N114="snížená",J114,0)</f>
        <v>0</v>
      </c>
      <c r="BG114" s="182">
        <f>IF(N114="zákl. přenesená",J114,0)</f>
        <v>0</v>
      </c>
      <c r="BH114" s="182">
        <f>IF(N114="sníž. přenesená",J114,0)</f>
        <v>0</v>
      </c>
      <c r="BI114" s="182">
        <f>IF(N114="nulová",J114,0)</f>
        <v>0</v>
      </c>
      <c r="BJ114" s="14" t="s">
        <v>8</v>
      </c>
      <c r="BK114" s="182">
        <f>ROUND(I114*H114,0)</f>
        <v>0</v>
      </c>
      <c r="BL114" s="14" t="s">
        <v>136</v>
      </c>
      <c r="BM114" s="14" t="s">
        <v>171</v>
      </c>
    </row>
    <row r="115" spans="2:65" s="11" customFormat="1" ht="11.25">
      <c r="B115" s="183"/>
      <c r="C115" s="184"/>
      <c r="D115" s="185" t="s">
        <v>141</v>
      </c>
      <c r="E115" s="186" t="s">
        <v>1</v>
      </c>
      <c r="F115" s="187" t="s">
        <v>423</v>
      </c>
      <c r="G115" s="184"/>
      <c r="H115" s="188">
        <v>6</v>
      </c>
      <c r="I115" s="189"/>
      <c r="J115" s="184"/>
      <c r="K115" s="184"/>
      <c r="L115" s="190"/>
      <c r="M115" s="191"/>
      <c r="N115" s="192"/>
      <c r="O115" s="192"/>
      <c r="P115" s="192"/>
      <c r="Q115" s="192"/>
      <c r="R115" s="192"/>
      <c r="S115" s="192"/>
      <c r="T115" s="193"/>
      <c r="AT115" s="194" t="s">
        <v>141</v>
      </c>
      <c r="AU115" s="194" t="s">
        <v>77</v>
      </c>
      <c r="AV115" s="11" t="s">
        <v>77</v>
      </c>
      <c r="AW115" s="11" t="s">
        <v>31</v>
      </c>
      <c r="AX115" s="11" t="s">
        <v>68</v>
      </c>
      <c r="AY115" s="194" t="s">
        <v>129</v>
      </c>
    </row>
    <row r="116" spans="2:65" s="12" customFormat="1" ht="11.25">
      <c r="B116" s="195"/>
      <c r="C116" s="196"/>
      <c r="D116" s="185" t="s">
        <v>141</v>
      </c>
      <c r="E116" s="197" t="s">
        <v>1</v>
      </c>
      <c r="F116" s="198" t="s">
        <v>143</v>
      </c>
      <c r="G116" s="196"/>
      <c r="H116" s="199">
        <v>6</v>
      </c>
      <c r="I116" s="200"/>
      <c r="J116" s="196"/>
      <c r="K116" s="196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141</v>
      </c>
      <c r="AU116" s="205" t="s">
        <v>77</v>
      </c>
      <c r="AV116" s="12" t="s">
        <v>136</v>
      </c>
      <c r="AW116" s="12" t="s">
        <v>31</v>
      </c>
      <c r="AX116" s="12" t="s">
        <v>8</v>
      </c>
      <c r="AY116" s="205" t="s">
        <v>129</v>
      </c>
    </row>
    <row r="117" spans="2:65" s="1" customFormat="1" ht="16.5" customHeight="1">
      <c r="B117" s="31"/>
      <c r="C117" s="171" t="s">
        <v>144</v>
      </c>
      <c r="D117" s="171" t="s">
        <v>132</v>
      </c>
      <c r="E117" s="172" t="s">
        <v>472</v>
      </c>
      <c r="F117" s="173" t="s">
        <v>473</v>
      </c>
      <c r="G117" s="174" t="s">
        <v>165</v>
      </c>
      <c r="H117" s="175">
        <v>6</v>
      </c>
      <c r="I117" s="176"/>
      <c r="J117" s="177">
        <f>ROUND(I117*H117,0)</f>
        <v>0</v>
      </c>
      <c r="K117" s="173" t="s">
        <v>140</v>
      </c>
      <c r="L117" s="35"/>
      <c r="M117" s="178" t="s">
        <v>1</v>
      </c>
      <c r="N117" s="179" t="s">
        <v>39</v>
      </c>
      <c r="O117" s="57"/>
      <c r="P117" s="180">
        <f>O117*H117</f>
        <v>0</v>
      </c>
      <c r="Q117" s="180">
        <v>0</v>
      </c>
      <c r="R117" s="180">
        <f>Q117*H117</f>
        <v>0</v>
      </c>
      <c r="S117" s="180">
        <v>0</v>
      </c>
      <c r="T117" s="181">
        <f>S117*H117</f>
        <v>0</v>
      </c>
      <c r="AR117" s="14" t="s">
        <v>136</v>
      </c>
      <c r="AT117" s="14" t="s">
        <v>132</v>
      </c>
      <c r="AU117" s="14" t="s">
        <v>77</v>
      </c>
      <c r="AY117" s="14" t="s">
        <v>129</v>
      </c>
      <c r="BE117" s="182">
        <f>IF(N117="základní",J117,0)</f>
        <v>0</v>
      </c>
      <c r="BF117" s="182">
        <f>IF(N117="snížená",J117,0)</f>
        <v>0</v>
      </c>
      <c r="BG117" s="182">
        <f>IF(N117="zákl. přenesená",J117,0)</f>
        <v>0</v>
      </c>
      <c r="BH117" s="182">
        <f>IF(N117="sníž. přenesená",J117,0)</f>
        <v>0</v>
      </c>
      <c r="BI117" s="182">
        <f>IF(N117="nulová",J117,0)</f>
        <v>0</v>
      </c>
      <c r="BJ117" s="14" t="s">
        <v>8</v>
      </c>
      <c r="BK117" s="182">
        <f>ROUND(I117*H117,0)</f>
        <v>0</v>
      </c>
      <c r="BL117" s="14" t="s">
        <v>136</v>
      </c>
      <c r="BM117" s="14" t="s">
        <v>175</v>
      </c>
    </row>
    <row r="118" spans="2:65" s="11" customFormat="1" ht="11.25">
      <c r="B118" s="183"/>
      <c r="C118" s="184"/>
      <c r="D118" s="185" t="s">
        <v>141</v>
      </c>
      <c r="E118" s="186" t="s">
        <v>1</v>
      </c>
      <c r="F118" s="187" t="s">
        <v>423</v>
      </c>
      <c r="G118" s="184"/>
      <c r="H118" s="188">
        <v>6</v>
      </c>
      <c r="I118" s="189"/>
      <c r="J118" s="184"/>
      <c r="K118" s="184"/>
      <c r="L118" s="190"/>
      <c r="M118" s="191"/>
      <c r="N118" s="192"/>
      <c r="O118" s="192"/>
      <c r="P118" s="192"/>
      <c r="Q118" s="192"/>
      <c r="R118" s="192"/>
      <c r="S118" s="192"/>
      <c r="T118" s="193"/>
      <c r="AT118" s="194" t="s">
        <v>141</v>
      </c>
      <c r="AU118" s="194" t="s">
        <v>77</v>
      </c>
      <c r="AV118" s="11" t="s">
        <v>77</v>
      </c>
      <c r="AW118" s="11" t="s">
        <v>31</v>
      </c>
      <c r="AX118" s="11" t="s">
        <v>68</v>
      </c>
      <c r="AY118" s="194" t="s">
        <v>129</v>
      </c>
    </row>
    <row r="119" spans="2:65" s="12" customFormat="1" ht="11.25">
      <c r="B119" s="195"/>
      <c r="C119" s="196"/>
      <c r="D119" s="185" t="s">
        <v>141</v>
      </c>
      <c r="E119" s="197" t="s">
        <v>1</v>
      </c>
      <c r="F119" s="198" t="s">
        <v>143</v>
      </c>
      <c r="G119" s="196"/>
      <c r="H119" s="199">
        <v>6</v>
      </c>
      <c r="I119" s="200"/>
      <c r="J119" s="196"/>
      <c r="K119" s="196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141</v>
      </c>
      <c r="AU119" s="205" t="s">
        <v>77</v>
      </c>
      <c r="AV119" s="12" t="s">
        <v>136</v>
      </c>
      <c r="AW119" s="12" t="s">
        <v>31</v>
      </c>
      <c r="AX119" s="12" t="s">
        <v>8</v>
      </c>
      <c r="AY119" s="205" t="s">
        <v>129</v>
      </c>
    </row>
    <row r="120" spans="2:65" s="1" customFormat="1" ht="16.5" customHeight="1">
      <c r="B120" s="31"/>
      <c r="C120" s="171" t="s">
        <v>157</v>
      </c>
      <c r="D120" s="171" t="s">
        <v>132</v>
      </c>
      <c r="E120" s="172" t="s">
        <v>168</v>
      </c>
      <c r="F120" s="173" t="s">
        <v>169</v>
      </c>
      <c r="G120" s="174" t="s">
        <v>170</v>
      </c>
      <c r="H120" s="175">
        <v>1.5189999999999999</v>
      </c>
      <c r="I120" s="176"/>
      <c r="J120" s="177">
        <f>ROUND(I120*H120,0)</f>
        <v>0</v>
      </c>
      <c r="K120" s="173" t="s">
        <v>140</v>
      </c>
      <c r="L120" s="35"/>
      <c r="M120" s="178" t="s">
        <v>1</v>
      </c>
      <c r="N120" s="179" t="s">
        <v>39</v>
      </c>
      <c r="O120" s="57"/>
      <c r="P120" s="180">
        <f>O120*H120</f>
        <v>0</v>
      </c>
      <c r="Q120" s="180">
        <v>0</v>
      </c>
      <c r="R120" s="180">
        <f>Q120*H120</f>
        <v>0</v>
      </c>
      <c r="S120" s="180">
        <v>0</v>
      </c>
      <c r="T120" s="181">
        <f>S120*H120</f>
        <v>0</v>
      </c>
      <c r="AR120" s="14" t="s">
        <v>136</v>
      </c>
      <c r="AT120" s="14" t="s">
        <v>132</v>
      </c>
      <c r="AU120" s="14" t="s">
        <v>77</v>
      </c>
      <c r="AY120" s="14" t="s">
        <v>129</v>
      </c>
      <c r="BE120" s="182">
        <f>IF(N120="základní",J120,0)</f>
        <v>0</v>
      </c>
      <c r="BF120" s="182">
        <f>IF(N120="snížená",J120,0)</f>
        <v>0</v>
      </c>
      <c r="BG120" s="182">
        <f>IF(N120="zákl. přenesená",J120,0)</f>
        <v>0</v>
      </c>
      <c r="BH120" s="182">
        <f>IF(N120="sníž. přenesená",J120,0)</f>
        <v>0</v>
      </c>
      <c r="BI120" s="182">
        <f>IF(N120="nulová",J120,0)</f>
        <v>0</v>
      </c>
      <c r="BJ120" s="14" t="s">
        <v>8</v>
      </c>
      <c r="BK120" s="182">
        <f>ROUND(I120*H120,0)</f>
        <v>0</v>
      </c>
      <c r="BL120" s="14" t="s">
        <v>136</v>
      </c>
      <c r="BM120" s="14" t="s">
        <v>182</v>
      </c>
    </row>
    <row r="121" spans="2:65" s="11" customFormat="1" ht="11.25">
      <c r="B121" s="183"/>
      <c r="C121" s="184"/>
      <c r="D121" s="185" t="s">
        <v>141</v>
      </c>
      <c r="E121" s="186" t="s">
        <v>1</v>
      </c>
      <c r="F121" s="187" t="s">
        <v>474</v>
      </c>
      <c r="G121" s="184"/>
      <c r="H121" s="188">
        <v>1.5189999999999999</v>
      </c>
      <c r="I121" s="189"/>
      <c r="J121" s="184"/>
      <c r="K121" s="184"/>
      <c r="L121" s="190"/>
      <c r="M121" s="191"/>
      <c r="N121" s="192"/>
      <c r="O121" s="192"/>
      <c r="P121" s="192"/>
      <c r="Q121" s="192"/>
      <c r="R121" s="192"/>
      <c r="S121" s="192"/>
      <c r="T121" s="193"/>
      <c r="AT121" s="194" t="s">
        <v>141</v>
      </c>
      <c r="AU121" s="194" t="s">
        <v>77</v>
      </c>
      <c r="AV121" s="11" t="s">
        <v>77</v>
      </c>
      <c r="AW121" s="11" t="s">
        <v>31</v>
      </c>
      <c r="AX121" s="11" t="s">
        <v>68</v>
      </c>
      <c r="AY121" s="194" t="s">
        <v>129</v>
      </c>
    </row>
    <row r="122" spans="2:65" s="12" customFormat="1" ht="11.25">
      <c r="B122" s="195"/>
      <c r="C122" s="196"/>
      <c r="D122" s="185" t="s">
        <v>141</v>
      </c>
      <c r="E122" s="197" t="s">
        <v>1</v>
      </c>
      <c r="F122" s="198" t="s">
        <v>143</v>
      </c>
      <c r="G122" s="196"/>
      <c r="H122" s="199">
        <v>1.5189999999999999</v>
      </c>
      <c r="I122" s="200"/>
      <c r="J122" s="196"/>
      <c r="K122" s="196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141</v>
      </c>
      <c r="AU122" s="205" t="s">
        <v>77</v>
      </c>
      <c r="AV122" s="12" t="s">
        <v>136</v>
      </c>
      <c r="AW122" s="12" t="s">
        <v>31</v>
      </c>
      <c r="AX122" s="12" t="s">
        <v>8</v>
      </c>
      <c r="AY122" s="205" t="s">
        <v>129</v>
      </c>
    </row>
    <row r="123" spans="2:65" s="1" customFormat="1" ht="16.5" customHeight="1">
      <c r="B123" s="31"/>
      <c r="C123" s="171" t="s">
        <v>183</v>
      </c>
      <c r="D123" s="171" t="s">
        <v>132</v>
      </c>
      <c r="E123" s="172" t="s">
        <v>475</v>
      </c>
      <c r="F123" s="173" t="s">
        <v>476</v>
      </c>
      <c r="G123" s="174" t="s">
        <v>139</v>
      </c>
      <c r="H123" s="175">
        <v>75.680000000000007</v>
      </c>
      <c r="I123" s="176"/>
      <c r="J123" s="177">
        <f>ROUND(I123*H123,0)</f>
        <v>0</v>
      </c>
      <c r="K123" s="173" t="s">
        <v>140</v>
      </c>
      <c r="L123" s="35"/>
      <c r="M123" s="178" t="s">
        <v>1</v>
      </c>
      <c r="N123" s="179" t="s">
        <v>39</v>
      </c>
      <c r="O123" s="57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AR123" s="14" t="s">
        <v>136</v>
      </c>
      <c r="AT123" s="14" t="s">
        <v>132</v>
      </c>
      <c r="AU123" s="14" t="s">
        <v>77</v>
      </c>
      <c r="AY123" s="14" t="s">
        <v>129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4" t="s">
        <v>8</v>
      </c>
      <c r="BK123" s="182">
        <f>ROUND(I123*H123,0)</f>
        <v>0</v>
      </c>
      <c r="BL123" s="14" t="s">
        <v>136</v>
      </c>
      <c r="BM123" s="14" t="s">
        <v>186</v>
      </c>
    </row>
    <row r="124" spans="2:65" s="11" customFormat="1" ht="11.25">
      <c r="B124" s="183"/>
      <c r="C124" s="184"/>
      <c r="D124" s="185" t="s">
        <v>141</v>
      </c>
      <c r="E124" s="186" t="s">
        <v>1</v>
      </c>
      <c r="F124" s="187" t="s">
        <v>477</v>
      </c>
      <c r="G124" s="184"/>
      <c r="H124" s="188">
        <v>75.680000000000007</v>
      </c>
      <c r="I124" s="189"/>
      <c r="J124" s="184"/>
      <c r="K124" s="184"/>
      <c r="L124" s="190"/>
      <c r="M124" s="191"/>
      <c r="N124" s="192"/>
      <c r="O124" s="192"/>
      <c r="P124" s="192"/>
      <c r="Q124" s="192"/>
      <c r="R124" s="192"/>
      <c r="S124" s="192"/>
      <c r="T124" s="193"/>
      <c r="AT124" s="194" t="s">
        <v>141</v>
      </c>
      <c r="AU124" s="194" t="s">
        <v>77</v>
      </c>
      <c r="AV124" s="11" t="s">
        <v>77</v>
      </c>
      <c r="AW124" s="11" t="s">
        <v>31</v>
      </c>
      <c r="AX124" s="11" t="s">
        <v>68</v>
      </c>
      <c r="AY124" s="194" t="s">
        <v>129</v>
      </c>
    </row>
    <row r="125" spans="2:65" s="12" customFormat="1" ht="11.25">
      <c r="B125" s="195"/>
      <c r="C125" s="196"/>
      <c r="D125" s="185" t="s">
        <v>141</v>
      </c>
      <c r="E125" s="197" t="s">
        <v>1</v>
      </c>
      <c r="F125" s="198" t="s">
        <v>143</v>
      </c>
      <c r="G125" s="196"/>
      <c r="H125" s="199">
        <v>75.680000000000007</v>
      </c>
      <c r="I125" s="200"/>
      <c r="J125" s="196"/>
      <c r="K125" s="196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141</v>
      </c>
      <c r="AU125" s="205" t="s">
        <v>77</v>
      </c>
      <c r="AV125" s="12" t="s">
        <v>136</v>
      </c>
      <c r="AW125" s="12" t="s">
        <v>31</v>
      </c>
      <c r="AX125" s="12" t="s">
        <v>8</v>
      </c>
      <c r="AY125" s="205" t="s">
        <v>129</v>
      </c>
    </row>
    <row r="126" spans="2:65" s="10" customFormat="1" ht="22.9" customHeight="1">
      <c r="B126" s="155"/>
      <c r="C126" s="156"/>
      <c r="D126" s="157" t="s">
        <v>67</v>
      </c>
      <c r="E126" s="169" t="s">
        <v>177</v>
      </c>
      <c r="F126" s="169" t="s">
        <v>178</v>
      </c>
      <c r="G126" s="156"/>
      <c r="H126" s="156"/>
      <c r="I126" s="159"/>
      <c r="J126" s="170">
        <f>BK126</f>
        <v>0</v>
      </c>
      <c r="K126" s="156"/>
      <c r="L126" s="161"/>
      <c r="M126" s="162"/>
      <c r="N126" s="163"/>
      <c r="O126" s="163"/>
      <c r="P126" s="164">
        <f>SUM(P127:P132)</f>
        <v>0</v>
      </c>
      <c r="Q126" s="163"/>
      <c r="R126" s="164">
        <f>SUM(R127:R132)</f>
        <v>0</v>
      </c>
      <c r="S126" s="163"/>
      <c r="T126" s="165">
        <f>SUM(T127:T132)</f>
        <v>0</v>
      </c>
      <c r="AR126" s="166" t="s">
        <v>8</v>
      </c>
      <c r="AT126" s="167" t="s">
        <v>67</v>
      </c>
      <c r="AU126" s="167" t="s">
        <v>8</v>
      </c>
      <c r="AY126" s="166" t="s">
        <v>129</v>
      </c>
      <c r="BK126" s="168">
        <f>SUM(BK127:BK132)</f>
        <v>0</v>
      </c>
    </row>
    <row r="127" spans="2:65" s="1" customFormat="1" ht="16.5" customHeight="1">
      <c r="B127" s="31"/>
      <c r="C127" s="171" t="s">
        <v>160</v>
      </c>
      <c r="D127" s="171" t="s">
        <v>132</v>
      </c>
      <c r="E127" s="172" t="s">
        <v>478</v>
      </c>
      <c r="F127" s="173" t="s">
        <v>479</v>
      </c>
      <c r="G127" s="174" t="s">
        <v>181</v>
      </c>
      <c r="H127" s="175">
        <v>19.231999999999999</v>
      </c>
      <c r="I127" s="176"/>
      <c r="J127" s="177">
        <f>ROUND(I127*H127,0)</f>
        <v>0</v>
      </c>
      <c r="K127" s="173" t="s">
        <v>140</v>
      </c>
      <c r="L127" s="35"/>
      <c r="M127" s="178" t="s">
        <v>1</v>
      </c>
      <c r="N127" s="179" t="s">
        <v>39</v>
      </c>
      <c r="O127" s="57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AR127" s="14" t="s">
        <v>136</v>
      </c>
      <c r="AT127" s="14" t="s">
        <v>132</v>
      </c>
      <c r="AU127" s="14" t="s">
        <v>77</v>
      </c>
      <c r="AY127" s="14" t="s">
        <v>129</v>
      </c>
      <c r="BE127" s="182">
        <f>IF(N127="základní",J127,0)</f>
        <v>0</v>
      </c>
      <c r="BF127" s="182">
        <f>IF(N127="snížená",J127,0)</f>
        <v>0</v>
      </c>
      <c r="BG127" s="182">
        <f>IF(N127="zákl. přenesená",J127,0)</f>
        <v>0</v>
      </c>
      <c r="BH127" s="182">
        <f>IF(N127="sníž. přenesená",J127,0)</f>
        <v>0</v>
      </c>
      <c r="BI127" s="182">
        <f>IF(N127="nulová",J127,0)</f>
        <v>0</v>
      </c>
      <c r="BJ127" s="14" t="s">
        <v>8</v>
      </c>
      <c r="BK127" s="182">
        <f>ROUND(I127*H127,0)</f>
        <v>0</v>
      </c>
      <c r="BL127" s="14" t="s">
        <v>136</v>
      </c>
      <c r="BM127" s="14" t="s">
        <v>189</v>
      </c>
    </row>
    <row r="128" spans="2:65" s="1" customFormat="1" ht="16.5" customHeight="1">
      <c r="B128" s="31"/>
      <c r="C128" s="171" t="s">
        <v>191</v>
      </c>
      <c r="D128" s="171" t="s">
        <v>132</v>
      </c>
      <c r="E128" s="172" t="s">
        <v>184</v>
      </c>
      <c r="F128" s="173" t="s">
        <v>185</v>
      </c>
      <c r="G128" s="174" t="s">
        <v>181</v>
      </c>
      <c r="H128" s="175">
        <v>19.231999999999999</v>
      </c>
      <c r="I128" s="176"/>
      <c r="J128" s="177">
        <f>ROUND(I128*H128,0)</f>
        <v>0</v>
      </c>
      <c r="K128" s="173" t="s">
        <v>140</v>
      </c>
      <c r="L128" s="35"/>
      <c r="M128" s="178" t="s">
        <v>1</v>
      </c>
      <c r="N128" s="179" t="s">
        <v>39</v>
      </c>
      <c r="O128" s="57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AR128" s="14" t="s">
        <v>136</v>
      </c>
      <c r="AT128" s="14" t="s">
        <v>132</v>
      </c>
      <c r="AU128" s="14" t="s">
        <v>77</v>
      </c>
      <c r="AY128" s="14" t="s">
        <v>129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4" t="s">
        <v>8</v>
      </c>
      <c r="BK128" s="182">
        <f>ROUND(I128*H128,0)</f>
        <v>0</v>
      </c>
      <c r="BL128" s="14" t="s">
        <v>136</v>
      </c>
      <c r="BM128" s="14" t="s">
        <v>194</v>
      </c>
    </row>
    <row r="129" spans="2:65" s="1" customFormat="1" ht="16.5" customHeight="1">
      <c r="B129" s="31"/>
      <c r="C129" s="171" t="s">
        <v>166</v>
      </c>
      <c r="D129" s="171" t="s">
        <v>132</v>
      </c>
      <c r="E129" s="172" t="s">
        <v>187</v>
      </c>
      <c r="F129" s="173" t="s">
        <v>188</v>
      </c>
      <c r="G129" s="174" t="s">
        <v>181</v>
      </c>
      <c r="H129" s="175">
        <v>173.08799999999999</v>
      </c>
      <c r="I129" s="176"/>
      <c r="J129" s="177">
        <f>ROUND(I129*H129,0)</f>
        <v>0</v>
      </c>
      <c r="K129" s="173" t="s">
        <v>140</v>
      </c>
      <c r="L129" s="35"/>
      <c r="M129" s="178" t="s">
        <v>1</v>
      </c>
      <c r="N129" s="179" t="s">
        <v>39</v>
      </c>
      <c r="O129" s="57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AR129" s="14" t="s">
        <v>136</v>
      </c>
      <c r="AT129" s="14" t="s">
        <v>132</v>
      </c>
      <c r="AU129" s="14" t="s">
        <v>77</v>
      </c>
      <c r="AY129" s="14" t="s">
        <v>129</v>
      </c>
      <c r="BE129" s="182">
        <f>IF(N129="základní",J129,0)</f>
        <v>0</v>
      </c>
      <c r="BF129" s="182">
        <f>IF(N129="snížená",J129,0)</f>
        <v>0</v>
      </c>
      <c r="BG129" s="182">
        <f>IF(N129="zákl. přenesená",J129,0)</f>
        <v>0</v>
      </c>
      <c r="BH129" s="182">
        <f>IF(N129="sníž. přenesená",J129,0)</f>
        <v>0</v>
      </c>
      <c r="BI129" s="182">
        <f>IF(N129="nulová",J129,0)</f>
        <v>0</v>
      </c>
      <c r="BJ129" s="14" t="s">
        <v>8</v>
      </c>
      <c r="BK129" s="182">
        <f>ROUND(I129*H129,0)</f>
        <v>0</v>
      </c>
      <c r="BL129" s="14" t="s">
        <v>136</v>
      </c>
      <c r="BM129" s="14" t="s">
        <v>199</v>
      </c>
    </row>
    <row r="130" spans="2:65" s="11" customFormat="1" ht="11.25">
      <c r="B130" s="183"/>
      <c r="C130" s="184"/>
      <c r="D130" s="185" t="s">
        <v>141</v>
      </c>
      <c r="E130" s="186" t="s">
        <v>1</v>
      </c>
      <c r="F130" s="187" t="s">
        <v>480</v>
      </c>
      <c r="G130" s="184"/>
      <c r="H130" s="188">
        <v>173.08799999999999</v>
      </c>
      <c r="I130" s="189"/>
      <c r="J130" s="184"/>
      <c r="K130" s="184"/>
      <c r="L130" s="190"/>
      <c r="M130" s="191"/>
      <c r="N130" s="192"/>
      <c r="O130" s="192"/>
      <c r="P130" s="192"/>
      <c r="Q130" s="192"/>
      <c r="R130" s="192"/>
      <c r="S130" s="192"/>
      <c r="T130" s="193"/>
      <c r="AT130" s="194" t="s">
        <v>141</v>
      </c>
      <c r="AU130" s="194" t="s">
        <v>77</v>
      </c>
      <c r="AV130" s="11" t="s">
        <v>77</v>
      </c>
      <c r="AW130" s="11" t="s">
        <v>31</v>
      </c>
      <c r="AX130" s="11" t="s">
        <v>68</v>
      </c>
      <c r="AY130" s="194" t="s">
        <v>129</v>
      </c>
    </row>
    <row r="131" spans="2:65" s="12" customFormat="1" ht="11.25">
      <c r="B131" s="195"/>
      <c r="C131" s="196"/>
      <c r="D131" s="185" t="s">
        <v>141</v>
      </c>
      <c r="E131" s="197" t="s">
        <v>1</v>
      </c>
      <c r="F131" s="198" t="s">
        <v>143</v>
      </c>
      <c r="G131" s="196"/>
      <c r="H131" s="199">
        <v>173.08799999999999</v>
      </c>
      <c r="I131" s="200"/>
      <c r="J131" s="196"/>
      <c r="K131" s="196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141</v>
      </c>
      <c r="AU131" s="205" t="s">
        <v>77</v>
      </c>
      <c r="AV131" s="12" t="s">
        <v>136</v>
      </c>
      <c r="AW131" s="12" t="s">
        <v>31</v>
      </c>
      <c r="AX131" s="12" t="s">
        <v>8</v>
      </c>
      <c r="AY131" s="205" t="s">
        <v>129</v>
      </c>
    </row>
    <row r="132" spans="2:65" s="1" customFormat="1" ht="16.5" customHeight="1">
      <c r="B132" s="31"/>
      <c r="C132" s="171" t="s">
        <v>9</v>
      </c>
      <c r="D132" s="171" t="s">
        <v>132</v>
      </c>
      <c r="E132" s="172" t="s">
        <v>192</v>
      </c>
      <c r="F132" s="173" t="s">
        <v>193</v>
      </c>
      <c r="G132" s="174" t="s">
        <v>181</v>
      </c>
      <c r="H132" s="175">
        <v>19.231999999999999</v>
      </c>
      <c r="I132" s="176"/>
      <c r="J132" s="177">
        <f>ROUND(I132*H132,0)</f>
        <v>0</v>
      </c>
      <c r="K132" s="173" t="s">
        <v>140</v>
      </c>
      <c r="L132" s="35"/>
      <c r="M132" s="178" t="s">
        <v>1</v>
      </c>
      <c r="N132" s="179" t="s">
        <v>39</v>
      </c>
      <c r="O132" s="57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AR132" s="14" t="s">
        <v>136</v>
      </c>
      <c r="AT132" s="14" t="s">
        <v>132</v>
      </c>
      <c r="AU132" s="14" t="s">
        <v>77</v>
      </c>
      <c r="AY132" s="14" t="s">
        <v>129</v>
      </c>
      <c r="BE132" s="182">
        <f>IF(N132="základní",J132,0)</f>
        <v>0</v>
      </c>
      <c r="BF132" s="182">
        <f>IF(N132="snížená",J132,0)</f>
        <v>0</v>
      </c>
      <c r="BG132" s="182">
        <f>IF(N132="zákl. přenesená",J132,0)</f>
        <v>0</v>
      </c>
      <c r="BH132" s="182">
        <f>IF(N132="sníž. přenesená",J132,0)</f>
        <v>0</v>
      </c>
      <c r="BI132" s="182">
        <f>IF(N132="nulová",J132,0)</f>
        <v>0</v>
      </c>
      <c r="BJ132" s="14" t="s">
        <v>8</v>
      </c>
      <c r="BK132" s="182">
        <f>ROUND(I132*H132,0)</f>
        <v>0</v>
      </c>
      <c r="BL132" s="14" t="s">
        <v>136</v>
      </c>
      <c r="BM132" s="14" t="s">
        <v>206</v>
      </c>
    </row>
    <row r="133" spans="2:65" s="10" customFormat="1" ht="22.9" customHeight="1">
      <c r="B133" s="155"/>
      <c r="C133" s="156"/>
      <c r="D133" s="157" t="s">
        <v>67</v>
      </c>
      <c r="E133" s="169" t="s">
        <v>195</v>
      </c>
      <c r="F133" s="169" t="s">
        <v>196</v>
      </c>
      <c r="G133" s="156"/>
      <c r="H133" s="156"/>
      <c r="I133" s="159"/>
      <c r="J133" s="170">
        <f>BK133</f>
        <v>0</v>
      </c>
      <c r="K133" s="156"/>
      <c r="L133" s="161"/>
      <c r="M133" s="162"/>
      <c r="N133" s="163"/>
      <c r="O133" s="163"/>
      <c r="P133" s="164">
        <f>P134</f>
        <v>0</v>
      </c>
      <c r="Q133" s="163"/>
      <c r="R133" s="164">
        <f>R134</f>
        <v>0</v>
      </c>
      <c r="S133" s="163"/>
      <c r="T133" s="165">
        <f>T134</f>
        <v>0</v>
      </c>
      <c r="AR133" s="166" t="s">
        <v>8</v>
      </c>
      <c r="AT133" s="167" t="s">
        <v>67</v>
      </c>
      <c r="AU133" s="167" t="s">
        <v>8</v>
      </c>
      <c r="AY133" s="166" t="s">
        <v>129</v>
      </c>
      <c r="BK133" s="168">
        <f>BK134</f>
        <v>0</v>
      </c>
    </row>
    <row r="134" spans="2:65" s="1" customFormat="1" ht="16.5" customHeight="1">
      <c r="B134" s="31"/>
      <c r="C134" s="171" t="s">
        <v>171</v>
      </c>
      <c r="D134" s="171" t="s">
        <v>132</v>
      </c>
      <c r="E134" s="172" t="s">
        <v>481</v>
      </c>
      <c r="F134" s="173" t="s">
        <v>482</v>
      </c>
      <c r="G134" s="174" t="s">
        <v>181</v>
      </c>
      <c r="H134" s="175">
        <v>2.0659999999999998</v>
      </c>
      <c r="I134" s="176"/>
      <c r="J134" s="177">
        <f>ROUND(I134*H134,0)</f>
        <v>0</v>
      </c>
      <c r="K134" s="173" t="s">
        <v>140</v>
      </c>
      <c r="L134" s="35"/>
      <c r="M134" s="178" t="s">
        <v>1</v>
      </c>
      <c r="N134" s="179" t="s">
        <v>39</v>
      </c>
      <c r="O134" s="57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AR134" s="14" t="s">
        <v>136</v>
      </c>
      <c r="AT134" s="14" t="s">
        <v>132</v>
      </c>
      <c r="AU134" s="14" t="s">
        <v>77</v>
      </c>
      <c r="AY134" s="14" t="s">
        <v>129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4" t="s">
        <v>8</v>
      </c>
      <c r="BK134" s="182">
        <f>ROUND(I134*H134,0)</f>
        <v>0</v>
      </c>
      <c r="BL134" s="14" t="s">
        <v>136</v>
      </c>
      <c r="BM134" s="14" t="s">
        <v>210</v>
      </c>
    </row>
    <row r="135" spans="2:65" s="10" customFormat="1" ht="25.9" customHeight="1">
      <c r="B135" s="155"/>
      <c r="C135" s="156"/>
      <c r="D135" s="157" t="s">
        <v>67</v>
      </c>
      <c r="E135" s="158" t="s">
        <v>200</v>
      </c>
      <c r="F135" s="158" t="s">
        <v>201</v>
      </c>
      <c r="G135" s="156"/>
      <c r="H135" s="156"/>
      <c r="I135" s="159"/>
      <c r="J135" s="160">
        <f>BK135</f>
        <v>0</v>
      </c>
      <c r="K135" s="156"/>
      <c r="L135" s="161"/>
      <c r="M135" s="162"/>
      <c r="N135" s="163"/>
      <c r="O135" s="163"/>
      <c r="P135" s="164">
        <f>P136+P138+P155+P186+P203+P208</f>
        <v>0</v>
      </c>
      <c r="Q135" s="163"/>
      <c r="R135" s="164">
        <f>R136+R138+R155+R186+R203+R208</f>
        <v>0.22319999999999998</v>
      </c>
      <c r="S135" s="163"/>
      <c r="T135" s="165">
        <f>T136+T138+T155+T186+T203+T208</f>
        <v>0</v>
      </c>
      <c r="AR135" s="166" t="s">
        <v>8</v>
      </c>
      <c r="AT135" s="167" t="s">
        <v>67</v>
      </c>
      <c r="AU135" s="167" t="s">
        <v>68</v>
      </c>
      <c r="AY135" s="166" t="s">
        <v>129</v>
      </c>
      <c r="BK135" s="168">
        <f>BK136+BK138+BK155+BK186+BK203+BK208</f>
        <v>0</v>
      </c>
    </row>
    <row r="136" spans="2:65" s="10" customFormat="1" ht="22.9" customHeight="1">
      <c r="B136" s="155"/>
      <c r="C136" s="156"/>
      <c r="D136" s="157" t="s">
        <v>67</v>
      </c>
      <c r="E136" s="169" t="s">
        <v>202</v>
      </c>
      <c r="F136" s="169" t="s">
        <v>203</v>
      </c>
      <c r="G136" s="156"/>
      <c r="H136" s="156"/>
      <c r="I136" s="159"/>
      <c r="J136" s="170">
        <f>BK136</f>
        <v>0</v>
      </c>
      <c r="K136" s="156"/>
      <c r="L136" s="161"/>
      <c r="M136" s="162"/>
      <c r="N136" s="163"/>
      <c r="O136" s="163"/>
      <c r="P136" s="164">
        <f>P137</f>
        <v>0</v>
      </c>
      <c r="Q136" s="163"/>
      <c r="R136" s="164">
        <f>R137</f>
        <v>0</v>
      </c>
      <c r="S136" s="163"/>
      <c r="T136" s="165">
        <f>T137</f>
        <v>0</v>
      </c>
      <c r="AR136" s="166" t="s">
        <v>8</v>
      </c>
      <c r="AT136" s="167" t="s">
        <v>67</v>
      </c>
      <c r="AU136" s="167" t="s">
        <v>8</v>
      </c>
      <c r="AY136" s="166" t="s">
        <v>129</v>
      </c>
      <c r="BK136" s="168">
        <f>BK137</f>
        <v>0</v>
      </c>
    </row>
    <row r="137" spans="2:65" s="1" customFormat="1" ht="16.5" customHeight="1">
      <c r="B137" s="31"/>
      <c r="C137" s="171" t="s">
        <v>212</v>
      </c>
      <c r="D137" s="171" t="s">
        <v>132</v>
      </c>
      <c r="E137" s="172" t="s">
        <v>221</v>
      </c>
      <c r="F137" s="173" t="s">
        <v>222</v>
      </c>
      <c r="G137" s="174" t="s">
        <v>139</v>
      </c>
      <c r="H137" s="175">
        <v>459</v>
      </c>
      <c r="I137" s="176"/>
      <c r="J137" s="177">
        <f>ROUND(I137*H137,0)</f>
        <v>0</v>
      </c>
      <c r="K137" s="173" t="s">
        <v>140</v>
      </c>
      <c r="L137" s="35"/>
      <c r="M137" s="178" t="s">
        <v>1</v>
      </c>
      <c r="N137" s="179" t="s">
        <v>39</v>
      </c>
      <c r="O137" s="57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AR137" s="14" t="s">
        <v>136</v>
      </c>
      <c r="AT137" s="14" t="s">
        <v>132</v>
      </c>
      <c r="AU137" s="14" t="s">
        <v>77</v>
      </c>
      <c r="AY137" s="14" t="s">
        <v>129</v>
      </c>
      <c r="BE137" s="182">
        <f>IF(N137="základní",J137,0)</f>
        <v>0</v>
      </c>
      <c r="BF137" s="182">
        <f>IF(N137="snížená",J137,0)</f>
        <v>0</v>
      </c>
      <c r="BG137" s="182">
        <f>IF(N137="zákl. přenesená",J137,0)</f>
        <v>0</v>
      </c>
      <c r="BH137" s="182">
        <f>IF(N137="sníž. přenesená",J137,0)</f>
        <v>0</v>
      </c>
      <c r="BI137" s="182">
        <f>IF(N137="nulová",J137,0)</f>
        <v>0</v>
      </c>
      <c r="BJ137" s="14" t="s">
        <v>8</v>
      </c>
      <c r="BK137" s="182">
        <f>ROUND(I137*H137,0)</f>
        <v>0</v>
      </c>
      <c r="BL137" s="14" t="s">
        <v>136</v>
      </c>
      <c r="BM137" s="14" t="s">
        <v>215</v>
      </c>
    </row>
    <row r="138" spans="2:65" s="10" customFormat="1" ht="22.9" customHeight="1">
      <c r="B138" s="155"/>
      <c r="C138" s="156"/>
      <c r="D138" s="157" t="s">
        <v>67</v>
      </c>
      <c r="E138" s="169" t="s">
        <v>228</v>
      </c>
      <c r="F138" s="169" t="s">
        <v>229</v>
      </c>
      <c r="G138" s="156"/>
      <c r="H138" s="156"/>
      <c r="I138" s="159"/>
      <c r="J138" s="170">
        <f>BK138</f>
        <v>0</v>
      </c>
      <c r="K138" s="156"/>
      <c r="L138" s="161"/>
      <c r="M138" s="162"/>
      <c r="N138" s="163"/>
      <c r="O138" s="163"/>
      <c r="P138" s="164">
        <f>SUM(P139:P154)</f>
        <v>0</v>
      </c>
      <c r="Q138" s="163"/>
      <c r="R138" s="164">
        <f>SUM(R139:R154)</f>
        <v>0</v>
      </c>
      <c r="S138" s="163"/>
      <c r="T138" s="165">
        <f>SUM(T139:T154)</f>
        <v>0</v>
      </c>
      <c r="AR138" s="166" t="s">
        <v>8</v>
      </c>
      <c r="AT138" s="167" t="s">
        <v>67</v>
      </c>
      <c r="AU138" s="167" t="s">
        <v>8</v>
      </c>
      <c r="AY138" s="166" t="s">
        <v>129</v>
      </c>
      <c r="BK138" s="168">
        <f>SUM(BK139:BK154)</f>
        <v>0</v>
      </c>
    </row>
    <row r="139" spans="2:65" s="1" customFormat="1" ht="16.5" customHeight="1">
      <c r="B139" s="31"/>
      <c r="C139" s="171" t="s">
        <v>175</v>
      </c>
      <c r="D139" s="171" t="s">
        <v>132</v>
      </c>
      <c r="E139" s="172" t="s">
        <v>230</v>
      </c>
      <c r="F139" s="173" t="s">
        <v>231</v>
      </c>
      <c r="G139" s="174" t="s">
        <v>170</v>
      </c>
      <c r="H139" s="175">
        <v>5.7380000000000004</v>
      </c>
      <c r="I139" s="176"/>
      <c r="J139" s="177">
        <f>ROUND(I139*H139,0)</f>
        <v>0</v>
      </c>
      <c r="K139" s="173" t="s">
        <v>140</v>
      </c>
      <c r="L139" s="35"/>
      <c r="M139" s="178" t="s">
        <v>1</v>
      </c>
      <c r="N139" s="179" t="s">
        <v>39</v>
      </c>
      <c r="O139" s="57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AR139" s="14" t="s">
        <v>136</v>
      </c>
      <c r="AT139" s="14" t="s">
        <v>132</v>
      </c>
      <c r="AU139" s="14" t="s">
        <v>77</v>
      </c>
      <c r="AY139" s="14" t="s">
        <v>129</v>
      </c>
      <c r="BE139" s="182">
        <f>IF(N139="základní",J139,0)</f>
        <v>0</v>
      </c>
      <c r="BF139" s="182">
        <f>IF(N139="snížená",J139,0)</f>
        <v>0</v>
      </c>
      <c r="BG139" s="182">
        <f>IF(N139="zákl. přenesená",J139,0)</f>
        <v>0</v>
      </c>
      <c r="BH139" s="182">
        <f>IF(N139="sníž. přenesená",J139,0)</f>
        <v>0</v>
      </c>
      <c r="BI139" s="182">
        <f>IF(N139="nulová",J139,0)</f>
        <v>0</v>
      </c>
      <c r="BJ139" s="14" t="s">
        <v>8</v>
      </c>
      <c r="BK139" s="182">
        <f>ROUND(I139*H139,0)</f>
        <v>0</v>
      </c>
      <c r="BL139" s="14" t="s">
        <v>136</v>
      </c>
      <c r="BM139" s="14" t="s">
        <v>218</v>
      </c>
    </row>
    <row r="140" spans="2:65" s="11" customFormat="1" ht="11.25">
      <c r="B140" s="183"/>
      <c r="C140" s="184"/>
      <c r="D140" s="185" t="s">
        <v>141</v>
      </c>
      <c r="E140" s="186" t="s">
        <v>1</v>
      </c>
      <c r="F140" s="187" t="s">
        <v>483</v>
      </c>
      <c r="G140" s="184"/>
      <c r="H140" s="188">
        <v>5.7380000000000004</v>
      </c>
      <c r="I140" s="189"/>
      <c r="J140" s="184"/>
      <c r="K140" s="184"/>
      <c r="L140" s="190"/>
      <c r="M140" s="191"/>
      <c r="N140" s="192"/>
      <c r="O140" s="192"/>
      <c r="P140" s="192"/>
      <c r="Q140" s="192"/>
      <c r="R140" s="192"/>
      <c r="S140" s="192"/>
      <c r="T140" s="193"/>
      <c r="AT140" s="194" t="s">
        <v>141</v>
      </c>
      <c r="AU140" s="194" t="s">
        <v>77</v>
      </c>
      <c r="AV140" s="11" t="s">
        <v>77</v>
      </c>
      <c r="AW140" s="11" t="s">
        <v>31</v>
      </c>
      <c r="AX140" s="11" t="s">
        <v>68</v>
      </c>
      <c r="AY140" s="194" t="s">
        <v>129</v>
      </c>
    </row>
    <row r="141" spans="2:65" s="12" customFormat="1" ht="11.25">
      <c r="B141" s="195"/>
      <c r="C141" s="196"/>
      <c r="D141" s="185" t="s">
        <v>141</v>
      </c>
      <c r="E141" s="197" t="s">
        <v>1</v>
      </c>
      <c r="F141" s="198" t="s">
        <v>143</v>
      </c>
      <c r="G141" s="196"/>
      <c r="H141" s="199">
        <v>5.7380000000000004</v>
      </c>
      <c r="I141" s="200"/>
      <c r="J141" s="196"/>
      <c r="K141" s="196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141</v>
      </c>
      <c r="AU141" s="205" t="s">
        <v>77</v>
      </c>
      <c r="AV141" s="12" t="s">
        <v>136</v>
      </c>
      <c r="AW141" s="12" t="s">
        <v>31</v>
      </c>
      <c r="AX141" s="12" t="s">
        <v>8</v>
      </c>
      <c r="AY141" s="205" t="s">
        <v>129</v>
      </c>
    </row>
    <row r="142" spans="2:65" s="1" customFormat="1" ht="16.5" customHeight="1">
      <c r="B142" s="31"/>
      <c r="C142" s="171" t="s">
        <v>220</v>
      </c>
      <c r="D142" s="171" t="s">
        <v>132</v>
      </c>
      <c r="E142" s="172" t="s">
        <v>235</v>
      </c>
      <c r="F142" s="173" t="s">
        <v>236</v>
      </c>
      <c r="G142" s="174" t="s">
        <v>139</v>
      </c>
      <c r="H142" s="175">
        <v>0.67500000000000004</v>
      </c>
      <c r="I142" s="176"/>
      <c r="J142" s="177">
        <f>ROUND(I142*H142,0)</f>
        <v>0</v>
      </c>
      <c r="K142" s="173" t="s">
        <v>140</v>
      </c>
      <c r="L142" s="35"/>
      <c r="M142" s="178" t="s">
        <v>1</v>
      </c>
      <c r="N142" s="179" t="s">
        <v>39</v>
      </c>
      <c r="O142" s="57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AR142" s="14" t="s">
        <v>136</v>
      </c>
      <c r="AT142" s="14" t="s">
        <v>132</v>
      </c>
      <c r="AU142" s="14" t="s">
        <v>77</v>
      </c>
      <c r="AY142" s="14" t="s">
        <v>129</v>
      </c>
      <c r="BE142" s="182">
        <f>IF(N142="základní",J142,0)</f>
        <v>0</v>
      </c>
      <c r="BF142" s="182">
        <f>IF(N142="snížená",J142,0)</f>
        <v>0</v>
      </c>
      <c r="BG142" s="182">
        <f>IF(N142="zákl. přenesená",J142,0)</f>
        <v>0</v>
      </c>
      <c r="BH142" s="182">
        <f>IF(N142="sníž. přenesená",J142,0)</f>
        <v>0</v>
      </c>
      <c r="BI142" s="182">
        <f>IF(N142="nulová",J142,0)</f>
        <v>0</v>
      </c>
      <c r="BJ142" s="14" t="s">
        <v>8</v>
      </c>
      <c r="BK142" s="182">
        <f>ROUND(I142*H142,0)</f>
        <v>0</v>
      </c>
      <c r="BL142" s="14" t="s">
        <v>136</v>
      </c>
      <c r="BM142" s="14" t="s">
        <v>223</v>
      </c>
    </row>
    <row r="143" spans="2:65" s="11" customFormat="1" ht="11.25">
      <c r="B143" s="183"/>
      <c r="C143" s="184"/>
      <c r="D143" s="185" t="s">
        <v>141</v>
      </c>
      <c r="E143" s="186" t="s">
        <v>1</v>
      </c>
      <c r="F143" s="187" t="s">
        <v>484</v>
      </c>
      <c r="G143" s="184"/>
      <c r="H143" s="188">
        <v>0.67500000000000004</v>
      </c>
      <c r="I143" s="189"/>
      <c r="J143" s="184"/>
      <c r="K143" s="184"/>
      <c r="L143" s="190"/>
      <c r="M143" s="191"/>
      <c r="N143" s="192"/>
      <c r="O143" s="192"/>
      <c r="P143" s="192"/>
      <c r="Q143" s="192"/>
      <c r="R143" s="192"/>
      <c r="S143" s="192"/>
      <c r="T143" s="193"/>
      <c r="AT143" s="194" t="s">
        <v>141</v>
      </c>
      <c r="AU143" s="194" t="s">
        <v>77</v>
      </c>
      <c r="AV143" s="11" t="s">
        <v>77</v>
      </c>
      <c r="AW143" s="11" t="s">
        <v>31</v>
      </c>
      <c r="AX143" s="11" t="s">
        <v>68</v>
      </c>
      <c r="AY143" s="194" t="s">
        <v>129</v>
      </c>
    </row>
    <row r="144" spans="2:65" s="12" customFormat="1" ht="11.25">
      <c r="B144" s="195"/>
      <c r="C144" s="196"/>
      <c r="D144" s="185" t="s">
        <v>141</v>
      </c>
      <c r="E144" s="197" t="s">
        <v>1</v>
      </c>
      <c r="F144" s="198" t="s">
        <v>143</v>
      </c>
      <c r="G144" s="196"/>
      <c r="H144" s="199">
        <v>0.67500000000000004</v>
      </c>
      <c r="I144" s="200"/>
      <c r="J144" s="196"/>
      <c r="K144" s="196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141</v>
      </c>
      <c r="AU144" s="205" t="s">
        <v>77</v>
      </c>
      <c r="AV144" s="12" t="s">
        <v>136</v>
      </c>
      <c r="AW144" s="12" t="s">
        <v>31</v>
      </c>
      <c r="AX144" s="12" t="s">
        <v>8</v>
      </c>
      <c r="AY144" s="205" t="s">
        <v>129</v>
      </c>
    </row>
    <row r="145" spans="2:65" s="1" customFormat="1" ht="16.5" customHeight="1">
      <c r="B145" s="31"/>
      <c r="C145" s="171" t="s">
        <v>182</v>
      </c>
      <c r="D145" s="171" t="s">
        <v>132</v>
      </c>
      <c r="E145" s="172" t="s">
        <v>485</v>
      </c>
      <c r="F145" s="173" t="s">
        <v>486</v>
      </c>
      <c r="G145" s="174" t="s">
        <v>165</v>
      </c>
      <c r="H145" s="175">
        <v>80</v>
      </c>
      <c r="I145" s="176"/>
      <c r="J145" s="177">
        <f>ROUND(I145*H145,0)</f>
        <v>0</v>
      </c>
      <c r="K145" s="173" t="s">
        <v>140</v>
      </c>
      <c r="L145" s="35"/>
      <c r="M145" s="178" t="s">
        <v>1</v>
      </c>
      <c r="N145" s="179" t="s">
        <v>39</v>
      </c>
      <c r="O145" s="57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AR145" s="14" t="s">
        <v>136</v>
      </c>
      <c r="AT145" s="14" t="s">
        <v>132</v>
      </c>
      <c r="AU145" s="14" t="s">
        <v>77</v>
      </c>
      <c r="AY145" s="14" t="s">
        <v>129</v>
      </c>
      <c r="BE145" s="182">
        <f>IF(N145="základní",J145,0)</f>
        <v>0</v>
      </c>
      <c r="BF145" s="182">
        <f>IF(N145="snížená",J145,0)</f>
        <v>0</v>
      </c>
      <c r="BG145" s="182">
        <f>IF(N145="zákl. přenesená",J145,0)</f>
        <v>0</v>
      </c>
      <c r="BH145" s="182">
        <f>IF(N145="sníž. přenesená",J145,0)</f>
        <v>0</v>
      </c>
      <c r="BI145" s="182">
        <f>IF(N145="nulová",J145,0)</f>
        <v>0</v>
      </c>
      <c r="BJ145" s="14" t="s">
        <v>8</v>
      </c>
      <c r="BK145" s="182">
        <f>ROUND(I145*H145,0)</f>
        <v>0</v>
      </c>
      <c r="BL145" s="14" t="s">
        <v>136</v>
      </c>
      <c r="BM145" s="14" t="s">
        <v>227</v>
      </c>
    </row>
    <row r="146" spans="2:65" s="1" customFormat="1" ht="16.5" customHeight="1">
      <c r="B146" s="31"/>
      <c r="C146" s="171" t="s">
        <v>7</v>
      </c>
      <c r="D146" s="171" t="s">
        <v>132</v>
      </c>
      <c r="E146" s="172" t="s">
        <v>487</v>
      </c>
      <c r="F146" s="173" t="s">
        <v>488</v>
      </c>
      <c r="G146" s="174" t="s">
        <v>165</v>
      </c>
      <c r="H146" s="175">
        <v>80</v>
      </c>
      <c r="I146" s="176"/>
      <c r="J146" s="177">
        <f>ROUND(I146*H146,0)</f>
        <v>0</v>
      </c>
      <c r="K146" s="173" t="s">
        <v>140</v>
      </c>
      <c r="L146" s="35"/>
      <c r="M146" s="178" t="s">
        <v>1</v>
      </c>
      <c r="N146" s="179" t="s">
        <v>39</v>
      </c>
      <c r="O146" s="57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AR146" s="14" t="s">
        <v>136</v>
      </c>
      <c r="AT146" s="14" t="s">
        <v>132</v>
      </c>
      <c r="AU146" s="14" t="s">
        <v>77</v>
      </c>
      <c r="AY146" s="14" t="s">
        <v>129</v>
      </c>
      <c r="BE146" s="182">
        <f>IF(N146="základní",J146,0)</f>
        <v>0</v>
      </c>
      <c r="BF146" s="182">
        <f>IF(N146="snížená",J146,0)</f>
        <v>0</v>
      </c>
      <c r="BG146" s="182">
        <f>IF(N146="zákl. přenesená",J146,0)</f>
        <v>0</v>
      </c>
      <c r="BH146" s="182">
        <f>IF(N146="sníž. přenesená",J146,0)</f>
        <v>0</v>
      </c>
      <c r="BI146" s="182">
        <f>IF(N146="nulová",J146,0)</f>
        <v>0</v>
      </c>
      <c r="BJ146" s="14" t="s">
        <v>8</v>
      </c>
      <c r="BK146" s="182">
        <f>ROUND(I146*H146,0)</f>
        <v>0</v>
      </c>
      <c r="BL146" s="14" t="s">
        <v>136</v>
      </c>
      <c r="BM146" s="14" t="s">
        <v>232</v>
      </c>
    </row>
    <row r="147" spans="2:65" s="1" customFormat="1" ht="16.5" customHeight="1">
      <c r="B147" s="31"/>
      <c r="C147" s="171" t="s">
        <v>186</v>
      </c>
      <c r="D147" s="171" t="s">
        <v>132</v>
      </c>
      <c r="E147" s="172" t="s">
        <v>240</v>
      </c>
      <c r="F147" s="173" t="s">
        <v>241</v>
      </c>
      <c r="G147" s="174" t="s">
        <v>139</v>
      </c>
      <c r="H147" s="175">
        <v>229.5</v>
      </c>
      <c r="I147" s="176"/>
      <c r="J147" s="177">
        <f>ROUND(I147*H147,0)</f>
        <v>0</v>
      </c>
      <c r="K147" s="173" t="s">
        <v>140</v>
      </c>
      <c r="L147" s="35"/>
      <c r="M147" s="178" t="s">
        <v>1</v>
      </c>
      <c r="N147" s="179" t="s">
        <v>39</v>
      </c>
      <c r="O147" s="57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AR147" s="14" t="s">
        <v>136</v>
      </c>
      <c r="AT147" s="14" t="s">
        <v>132</v>
      </c>
      <c r="AU147" s="14" t="s">
        <v>77</v>
      </c>
      <c r="AY147" s="14" t="s">
        <v>129</v>
      </c>
      <c r="BE147" s="182">
        <f>IF(N147="základní",J147,0)</f>
        <v>0</v>
      </c>
      <c r="BF147" s="182">
        <f>IF(N147="snížená",J147,0)</f>
        <v>0</v>
      </c>
      <c r="BG147" s="182">
        <f>IF(N147="zákl. přenesená",J147,0)</f>
        <v>0</v>
      </c>
      <c r="BH147" s="182">
        <f>IF(N147="sníž. přenesená",J147,0)</f>
        <v>0</v>
      </c>
      <c r="BI147" s="182">
        <f>IF(N147="nulová",J147,0)</f>
        <v>0</v>
      </c>
      <c r="BJ147" s="14" t="s">
        <v>8</v>
      </c>
      <c r="BK147" s="182">
        <f>ROUND(I147*H147,0)</f>
        <v>0</v>
      </c>
      <c r="BL147" s="14" t="s">
        <v>136</v>
      </c>
      <c r="BM147" s="14" t="s">
        <v>237</v>
      </c>
    </row>
    <row r="148" spans="2:65" s="11" customFormat="1" ht="11.25">
      <c r="B148" s="183"/>
      <c r="C148" s="184"/>
      <c r="D148" s="185" t="s">
        <v>141</v>
      </c>
      <c r="E148" s="186" t="s">
        <v>1</v>
      </c>
      <c r="F148" s="187" t="s">
        <v>489</v>
      </c>
      <c r="G148" s="184"/>
      <c r="H148" s="188">
        <v>229.5</v>
      </c>
      <c r="I148" s="189"/>
      <c r="J148" s="184"/>
      <c r="K148" s="184"/>
      <c r="L148" s="190"/>
      <c r="M148" s="191"/>
      <c r="N148" s="192"/>
      <c r="O148" s="192"/>
      <c r="P148" s="192"/>
      <c r="Q148" s="192"/>
      <c r="R148" s="192"/>
      <c r="S148" s="192"/>
      <c r="T148" s="193"/>
      <c r="AT148" s="194" t="s">
        <v>141</v>
      </c>
      <c r="AU148" s="194" t="s">
        <v>77</v>
      </c>
      <c r="AV148" s="11" t="s">
        <v>77</v>
      </c>
      <c r="AW148" s="11" t="s">
        <v>31</v>
      </c>
      <c r="AX148" s="11" t="s">
        <v>68</v>
      </c>
      <c r="AY148" s="194" t="s">
        <v>129</v>
      </c>
    </row>
    <row r="149" spans="2:65" s="12" customFormat="1" ht="11.25">
      <c r="B149" s="195"/>
      <c r="C149" s="196"/>
      <c r="D149" s="185" t="s">
        <v>141</v>
      </c>
      <c r="E149" s="197" t="s">
        <v>1</v>
      </c>
      <c r="F149" s="198" t="s">
        <v>143</v>
      </c>
      <c r="G149" s="196"/>
      <c r="H149" s="199">
        <v>229.5</v>
      </c>
      <c r="I149" s="200"/>
      <c r="J149" s="196"/>
      <c r="K149" s="196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141</v>
      </c>
      <c r="AU149" s="205" t="s">
        <v>77</v>
      </c>
      <c r="AV149" s="12" t="s">
        <v>136</v>
      </c>
      <c r="AW149" s="12" t="s">
        <v>31</v>
      </c>
      <c r="AX149" s="12" t="s">
        <v>8</v>
      </c>
      <c r="AY149" s="205" t="s">
        <v>129</v>
      </c>
    </row>
    <row r="150" spans="2:65" s="1" customFormat="1" ht="16.5" customHeight="1">
      <c r="B150" s="31"/>
      <c r="C150" s="206" t="s">
        <v>239</v>
      </c>
      <c r="D150" s="206" t="s">
        <v>207</v>
      </c>
      <c r="E150" s="207" t="s">
        <v>244</v>
      </c>
      <c r="F150" s="208" t="s">
        <v>245</v>
      </c>
      <c r="G150" s="209" t="s">
        <v>170</v>
      </c>
      <c r="H150" s="210">
        <v>6.3109999999999999</v>
      </c>
      <c r="I150" s="211"/>
      <c r="J150" s="212">
        <f>ROUND(I150*H150,0)</f>
        <v>0</v>
      </c>
      <c r="K150" s="208" t="s">
        <v>140</v>
      </c>
      <c r="L150" s="213"/>
      <c r="M150" s="214" t="s">
        <v>1</v>
      </c>
      <c r="N150" s="215" t="s">
        <v>39</v>
      </c>
      <c r="O150" s="57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AR150" s="14" t="s">
        <v>152</v>
      </c>
      <c r="AT150" s="14" t="s">
        <v>207</v>
      </c>
      <c r="AU150" s="14" t="s">
        <v>77</v>
      </c>
      <c r="AY150" s="14" t="s">
        <v>129</v>
      </c>
      <c r="BE150" s="182">
        <f>IF(N150="základní",J150,0)</f>
        <v>0</v>
      </c>
      <c r="BF150" s="182">
        <f>IF(N150="snížená",J150,0)</f>
        <v>0</v>
      </c>
      <c r="BG150" s="182">
        <f>IF(N150="zákl. přenesená",J150,0)</f>
        <v>0</v>
      </c>
      <c r="BH150" s="182">
        <f>IF(N150="sníž. přenesená",J150,0)</f>
        <v>0</v>
      </c>
      <c r="BI150" s="182">
        <f>IF(N150="nulová",J150,0)</f>
        <v>0</v>
      </c>
      <c r="BJ150" s="14" t="s">
        <v>8</v>
      </c>
      <c r="BK150" s="182">
        <f>ROUND(I150*H150,0)</f>
        <v>0</v>
      </c>
      <c r="BL150" s="14" t="s">
        <v>136</v>
      </c>
      <c r="BM150" s="14" t="s">
        <v>242</v>
      </c>
    </row>
    <row r="151" spans="2:65" s="11" customFormat="1" ht="11.25">
      <c r="B151" s="183"/>
      <c r="C151" s="184"/>
      <c r="D151" s="185" t="s">
        <v>141</v>
      </c>
      <c r="E151" s="186" t="s">
        <v>1</v>
      </c>
      <c r="F151" s="187" t="s">
        <v>490</v>
      </c>
      <c r="G151" s="184"/>
      <c r="H151" s="188">
        <v>6.3109999999999999</v>
      </c>
      <c r="I151" s="189"/>
      <c r="J151" s="184"/>
      <c r="K151" s="184"/>
      <c r="L151" s="190"/>
      <c r="M151" s="191"/>
      <c r="N151" s="192"/>
      <c r="O151" s="192"/>
      <c r="P151" s="192"/>
      <c r="Q151" s="192"/>
      <c r="R151" s="192"/>
      <c r="S151" s="192"/>
      <c r="T151" s="193"/>
      <c r="AT151" s="194" t="s">
        <v>141</v>
      </c>
      <c r="AU151" s="194" t="s">
        <v>77</v>
      </c>
      <c r="AV151" s="11" t="s">
        <v>77</v>
      </c>
      <c r="AW151" s="11" t="s">
        <v>31</v>
      </c>
      <c r="AX151" s="11" t="s">
        <v>68</v>
      </c>
      <c r="AY151" s="194" t="s">
        <v>129</v>
      </c>
    </row>
    <row r="152" spans="2:65" s="12" customFormat="1" ht="11.25">
      <c r="B152" s="195"/>
      <c r="C152" s="196"/>
      <c r="D152" s="185" t="s">
        <v>141</v>
      </c>
      <c r="E152" s="197" t="s">
        <v>1</v>
      </c>
      <c r="F152" s="198" t="s">
        <v>143</v>
      </c>
      <c r="G152" s="196"/>
      <c r="H152" s="199">
        <v>6.3109999999999999</v>
      </c>
      <c r="I152" s="200"/>
      <c r="J152" s="196"/>
      <c r="K152" s="196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141</v>
      </c>
      <c r="AU152" s="205" t="s">
        <v>77</v>
      </c>
      <c r="AV152" s="12" t="s">
        <v>136</v>
      </c>
      <c r="AW152" s="12" t="s">
        <v>31</v>
      </c>
      <c r="AX152" s="12" t="s">
        <v>8</v>
      </c>
      <c r="AY152" s="205" t="s">
        <v>129</v>
      </c>
    </row>
    <row r="153" spans="2:65" s="1" customFormat="1" ht="16.5" customHeight="1">
      <c r="B153" s="31"/>
      <c r="C153" s="171" t="s">
        <v>189</v>
      </c>
      <c r="D153" s="171" t="s">
        <v>132</v>
      </c>
      <c r="E153" s="172" t="s">
        <v>251</v>
      </c>
      <c r="F153" s="173" t="s">
        <v>252</v>
      </c>
      <c r="G153" s="174" t="s">
        <v>170</v>
      </c>
      <c r="H153" s="175">
        <v>6.3109999999999999</v>
      </c>
      <c r="I153" s="176"/>
      <c r="J153" s="177">
        <f>ROUND(I153*H153,0)</f>
        <v>0</v>
      </c>
      <c r="K153" s="173" t="s">
        <v>140</v>
      </c>
      <c r="L153" s="35"/>
      <c r="M153" s="178" t="s">
        <v>1</v>
      </c>
      <c r="N153" s="179" t="s">
        <v>39</v>
      </c>
      <c r="O153" s="57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AR153" s="14" t="s">
        <v>136</v>
      </c>
      <c r="AT153" s="14" t="s">
        <v>132</v>
      </c>
      <c r="AU153" s="14" t="s">
        <v>77</v>
      </c>
      <c r="AY153" s="14" t="s">
        <v>129</v>
      </c>
      <c r="BE153" s="182">
        <f>IF(N153="základní",J153,0)</f>
        <v>0</v>
      </c>
      <c r="BF153" s="182">
        <f>IF(N153="snížená",J153,0)</f>
        <v>0</v>
      </c>
      <c r="BG153" s="182">
        <f>IF(N153="zákl. přenesená",J153,0)</f>
        <v>0</v>
      </c>
      <c r="BH153" s="182">
        <f>IF(N153="sníž. přenesená",J153,0)</f>
        <v>0</v>
      </c>
      <c r="BI153" s="182">
        <f>IF(N153="nulová",J153,0)</f>
        <v>0</v>
      </c>
      <c r="BJ153" s="14" t="s">
        <v>8</v>
      </c>
      <c r="BK153" s="182">
        <f>ROUND(I153*H153,0)</f>
        <v>0</v>
      </c>
      <c r="BL153" s="14" t="s">
        <v>136</v>
      </c>
      <c r="BM153" s="14" t="s">
        <v>246</v>
      </c>
    </row>
    <row r="154" spans="2:65" s="1" customFormat="1" ht="16.5" customHeight="1">
      <c r="B154" s="31"/>
      <c r="C154" s="171" t="s">
        <v>247</v>
      </c>
      <c r="D154" s="171" t="s">
        <v>132</v>
      </c>
      <c r="E154" s="172" t="s">
        <v>491</v>
      </c>
      <c r="F154" s="173" t="s">
        <v>492</v>
      </c>
      <c r="G154" s="174" t="s">
        <v>226</v>
      </c>
      <c r="H154" s="216"/>
      <c r="I154" s="176"/>
      <c r="J154" s="177">
        <f>ROUND(I154*H154,0)</f>
        <v>0</v>
      </c>
      <c r="K154" s="173" t="s">
        <v>140</v>
      </c>
      <c r="L154" s="35"/>
      <c r="M154" s="178" t="s">
        <v>1</v>
      </c>
      <c r="N154" s="179" t="s">
        <v>39</v>
      </c>
      <c r="O154" s="57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AR154" s="14" t="s">
        <v>136</v>
      </c>
      <c r="AT154" s="14" t="s">
        <v>132</v>
      </c>
      <c r="AU154" s="14" t="s">
        <v>77</v>
      </c>
      <c r="AY154" s="14" t="s">
        <v>129</v>
      </c>
      <c r="BE154" s="182">
        <f>IF(N154="základní",J154,0)</f>
        <v>0</v>
      </c>
      <c r="BF154" s="182">
        <f>IF(N154="snížená",J154,0)</f>
        <v>0</v>
      </c>
      <c r="BG154" s="182">
        <f>IF(N154="zákl. přenesená",J154,0)</f>
        <v>0</v>
      </c>
      <c r="BH154" s="182">
        <f>IF(N154="sníž. přenesená",J154,0)</f>
        <v>0</v>
      </c>
      <c r="BI154" s="182">
        <f>IF(N154="nulová",J154,0)</f>
        <v>0</v>
      </c>
      <c r="BJ154" s="14" t="s">
        <v>8</v>
      </c>
      <c r="BK154" s="182">
        <f>ROUND(I154*H154,0)</f>
        <v>0</v>
      </c>
      <c r="BL154" s="14" t="s">
        <v>136</v>
      </c>
      <c r="BM154" s="14" t="s">
        <v>250</v>
      </c>
    </row>
    <row r="155" spans="2:65" s="10" customFormat="1" ht="22.9" customHeight="1">
      <c r="B155" s="155"/>
      <c r="C155" s="156"/>
      <c r="D155" s="157" t="s">
        <v>67</v>
      </c>
      <c r="E155" s="169" t="s">
        <v>259</v>
      </c>
      <c r="F155" s="169" t="s">
        <v>260</v>
      </c>
      <c r="G155" s="156"/>
      <c r="H155" s="156"/>
      <c r="I155" s="159"/>
      <c r="J155" s="170">
        <f>BK155</f>
        <v>0</v>
      </c>
      <c r="K155" s="156"/>
      <c r="L155" s="161"/>
      <c r="M155" s="162"/>
      <c r="N155" s="163"/>
      <c r="O155" s="163"/>
      <c r="P155" s="164">
        <f>SUM(P156:P185)</f>
        <v>0</v>
      </c>
      <c r="Q155" s="163"/>
      <c r="R155" s="164">
        <f>SUM(R156:R185)</f>
        <v>0.22319999999999998</v>
      </c>
      <c r="S155" s="163"/>
      <c r="T155" s="165">
        <f>SUM(T156:T185)</f>
        <v>0</v>
      </c>
      <c r="AR155" s="166" t="s">
        <v>8</v>
      </c>
      <c r="AT155" s="167" t="s">
        <v>67</v>
      </c>
      <c r="AU155" s="167" t="s">
        <v>8</v>
      </c>
      <c r="AY155" s="166" t="s">
        <v>129</v>
      </c>
      <c r="BK155" s="168">
        <f>SUM(BK156:BK185)</f>
        <v>0</v>
      </c>
    </row>
    <row r="156" spans="2:65" s="1" customFormat="1" ht="16.5" customHeight="1">
      <c r="B156" s="31"/>
      <c r="C156" s="171" t="s">
        <v>194</v>
      </c>
      <c r="D156" s="171" t="s">
        <v>132</v>
      </c>
      <c r="E156" s="172" t="s">
        <v>493</v>
      </c>
      <c r="F156" s="173" t="s">
        <v>494</v>
      </c>
      <c r="G156" s="174" t="s">
        <v>165</v>
      </c>
      <c r="H156" s="175">
        <v>18</v>
      </c>
      <c r="I156" s="176"/>
      <c r="J156" s="177">
        <f>ROUND(I156*H156,0)</f>
        <v>0</v>
      </c>
      <c r="K156" s="173" t="s">
        <v>140</v>
      </c>
      <c r="L156" s="35"/>
      <c r="M156" s="178" t="s">
        <v>1</v>
      </c>
      <c r="N156" s="179" t="s">
        <v>39</v>
      </c>
      <c r="O156" s="57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AR156" s="14" t="s">
        <v>136</v>
      </c>
      <c r="AT156" s="14" t="s">
        <v>132</v>
      </c>
      <c r="AU156" s="14" t="s">
        <v>77</v>
      </c>
      <c r="AY156" s="14" t="s">
        <v>129</v>
      </c>
      <c r="BE156" s="182">
        <f>IF(N156="základní",J156,0)</f>
        <v>0</v>
      </c>
      <c r="BF156" s="182">
        <f>IF(N156="snížená",J156,0)</f>
        <v>0</v>
      </c>
      <c r="BG156" s="182">
        <f>IF(N156="zákl. přenesená",J156,0)</f>
        <v>0</v>
      </c>
      <c r="BH156" s="182">
        <f>IF(N156="sníž. přenesená",J156,0)</f>
        <v>0</v>
      </c>
      <c r="BI156" s="182">
        <f>IF(N156="nulová",J156,0)</f>
        <v>0</v>
      </c>
      <c r="BJ156" s="14" t="s">
        <v>8</v>
      </c>
      <c r="BK156" s="182">
        <f>ROUND(I156*H156,0)</f>
        <v>0</v>
      </c>
      <c r="BL156" s="14" t="s">
        <v>136</v>
      </c>
      <c r="BM156" s="14" t="s">
        <v>253</v>
      </c>
    </row>
    <row r="157" spans="2:65" s="1" customFormat="1" ht="16.5" customHeight="1">
      <c r="B157" s="31"/>
      <c r="C157" s="171" t="s">
        <v>255</v>
      </c>
      <c r="D157" s="171" t="s">
        <v>132</v>
      </c>
      <c r="E157" s="172" t="s">
        <v>261</v>
      </c>
      <c r="F157" s="173" t="s">
        <v>262</v>
      </c>
      <c r="G157" s="174" t="s">
        <v>165</v>
      </c>
      <c r="H157" s="175">
        <v>86.5</v>
      </c>
      <c r="I157" s="176"/>
      <c r="J157" s="177">
        <f>ROUND(I157*H157,0)</f>
        <v>0</v>
      </c>
      <c r="K157" s="173" t="s">
        <v>140</v>
      </c>
      <c r="L157" s="35"/>
      <c r="M157" s="178" t="s">
        <v>1</v>
      </c>
      <c r="N157" s="179" t="s">
        <v>39</v>
      </c>
      <c r="O157" s="57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AR157" s="14" t="s">
        <v>136</v>
      </c>
      <c r="AT157" s="14" t="s">
        <v>132</v>
      </c>
      <c r="AU157" s="14" t="s">
        <v>77</v>
      </c>
      <c r="AY157" s="14" t="s">
        <v>129</v>
      </c>
      <c r="BE157" s="182">
        <f>IF(N157="základní",J157,0)</f>
        <v>0</v>
      </c>
      <c r="BF157" s="182">
        <f>IF(N157="snížená",J157,0)</f>
        <v>0</v>
      </c>
      <c r="BG157" s="182">
        <f>IF(N157="zákl. přenesená",J157,0)</f>
        <v>0</v>
      </c>
      <c r="BH157" s="182">
        <f>IF(N157="sníž. přenesená",J157,0)</f>
        <v>0</v>
      </c>
      <c r="BI157" s="182">
        <f>IF(N157="nulová",J157,0)</f>
        <v>0</v>
      </c>
      <c r="BJ157" s="14" t="s">
        <v>8</v>
      </c>
      <c r="BK157" s="182">
        <f>ROUND(I157*H157,0)</f>
        <v>0</v>
      </c>
      <c r="BL157" s="14" t="s">
        <v>136</v>
      </c>
      <c r="BM157" s="14" t="s">
        <v>258</v>
      </c>
    </row>
    <row r="158" spans="2:65" s="1" customFormat="1" ht="16.5" customHeight="1">
      <c r="B158" s="31"/>
      <c r="C158" s="171" t="s">
        <v>199</v>
      </c>
      <c r="D158" s="171" t="s">
        <v>132</v>
      </c>
      <c r="E158" s="172" t="s">
        <v>495</v>
      </c>
      <c r="F158" s="173" t="s">
        <v>496</v>
      </c>
      <c r="G158" s="174" t="s">
        <v>165</v>
      </c>
      <c r="H158" s="175">
        <v>94.6</v>
      </c>
      <c r="I158" s="176"/>
      <c r="J158" s="177">
        <f>ROUND(I158*H158,0)</f>
        <v>0</v>
      </c>
      <c r="K158" s="173" t="s">
        <v>140</v>
      </c>
      <c r="L158" s="35"/>
      <c r="M158" s="178" t="s">
        <v>1</v>
      </c>
      <c r="N158" s="179" t="s">
        <v>39</v>
      </c>
      <c r="O158" s="57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AR158" s="14" t="s">
        <v>136</v>
      </c>
      <c r="AT158" s="14" t="s">
        <v>132</v>
      </c>
      <c r="AU158" s="14" t="s">
        <v>77</v>
      </c>
      <c r="AY158" s="14" t="s">
        <v>129</v>
      </c>
      <c r="BE158" s="182">
        <f>IF(N158="základní",J158,0)</f>
        <v>0</v>
      </c>
      <c r="BF158" s="182">
        <f>IF(N158="snížená",J158,0)</f>
        <v>0</v>
      </c>
      <c r="BG158" s="182">
        <f>IF(N158="zákl. přenesená",J158,0)</f>
        <v>0</v>
      </c>
      <c r="BH158" s="182">
        <f>IF(N158="sníž. přenesená",J158,0)</f>
        <v>0</v>
      </c>
      <c r="BI158" s="182">
        <f>IF(N158="nulová",J158,0)</f>
        <v>0</v>
      </c>
      <c r="BJ158" s="14" t="s">
        <v>8</v>
      </c>
      <c r="BK158" s="182">
        <f>ROUND(I158*H158,0)</f>
        <v>0</v>
      </c>
      <c r="BL158" s="14" t="s">
        <v>136</v>
      </c>
      <c r="BM158" s="14" t="s">
        <v>263</v>
      </c>
    </row>
    <row r="159" spans="2:65" s="1" customFormat="1" ht="16.5" customHeight="1">
      <c r="B159" s="31"/>
      <c r="C159" s="171" t="s">
        <v>265</v>
      </c>
      <c r="D159" s="171" t="s">
        <v>132</v>
      </c>
      <c r="E159" s="172" t="s">
        <v>270</v>
      </c>
      <c r="F159" s="173" t="s">
        <v>271</v>
      </c>
      <c r="G159" s="174" t="s">
        <v>139</v>
      </c>
      <c r="H159" s="175">
        <v>19.899999999999999</v>
      </c>
      <c r="I159" s="176"/>
      <c r="J159" s="177">
        <f>ROUND(I159*H159,0)</f>
        <v>0</v>
      </c>
      <c r="K159" s="173" t="s">
        <v>140</v>
      </c>
      <c r="L159" s="35"/>
      <c r="M159" s="178" t="s">
        <v>1</v>
      </c>
      <c r="N159" s="179" t="s">
        <v>39</v>
      </c>
      <c r="O159" s="57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AR159" s="14" t="s">
        <v>136</v>
      </c>
      <c r="AT159" s="14" t="s">
        <v>132</v>
      </c>
      <c r="AU159" s="14" t="s">
        <v>77</v>
      </c>
      <c r="AY159" s="14" t="s">
        <v>129</v>
      </c>
      <c r="BE159" s="182">
        <f>IF(N159="základní",J159,0)</f>
        <v>0</v>
      </c>
      <c r="BF159" s="182">
        <f>IF(N159="snížená",J159,0)</f>
        <v>0</v>
      </c>
      <c r="BG159" s="182">
        <f>IF(N159="zákl. přenesená",J159,0)</f>
        <v>0</v>
      </c>
      <c r="BH159" s="182">
        <f>IF(N159="sníž. přenesená",J159,0)</f>
        <v>0</v>
      </c>
      <c r="BI159" s="182">
        <f>IF(N159="nulová",J159,0)</f>
        <v>0</v>
      </c>
      <c r="BJ159" s="14" t="s">
        <v>8</v>
      </c>
      <c r="BK159" s="182">
        <f>ROUND(I159*H159,0)</f>
        <v>0</v>
      </c>
      <c r="BL159" s="14" t="s">
        <v>136</v>
      </c>
      <c r="BM159" s="14" t="s">
        <v>268</v>
      </c>
    </row>
    <row r="160" spans="2:65" s="11" customFormat="1" ht="11.25">
      <c r="B160" s="183"/>
      <c r="C160" s="184"/>
      <c r="D160" s="185" t="s">
        <v>141</v>
      </c>
      <c r="E160" s="186" t="s">
        <v>1</v>
      </c>
      <c r="F160" s="187" t="s">
        <v>497</v>
      </c>
      <c r="G160" s="184"/>
      <c r="H160" s="188">
        <v>19.899999999999999</v>
      </c>
      <c r="I160" s="189"/>
      <c r="J160" s="184"/>
      <c r="K160" s="184"/>
      <c r="L160" s="190"/>
      <c r="M160" s="191"/>
      <c r="N160" s="192"/>
      <c r="O160" s="192"/>
      <c r="P160" s="192"/>
      <c r="Q160" s="192"/>
      <c r="R160" s="192"/>
      <c r="S160" s="192"/>
      <c r="T160" s="193"/>
      <c r="AT160" s="194" t="s">
        <v>141</v>
      </c>
      <c r="AU160" s="194" t="s">
        <v>77</v>
      </c>
      <c r="AV160" s="11" t="s">
        <v>77</v>
      </c>
      <c r="AW160" s="11" t="s">
        <v>31</v>
      </c>
      <c r="AX160" s="11" t="s">
        <v>68</v>
      </c>
      <c r="AY160" s="194" t="s">
        <v>129</v>
      </c>
    </row>
    <row r="161" spans="2:65" s="12" customFormat="1" ht="11.25">
      <c r="B161" s="195"/>
      <c r="C161" s="196"/>
      <c r="D161" s="185" t="s">
        <v>141</v>
      </c>
      <c r="E161" s="197" t="s">
        <v>1</v>
      </c>
      <c r="F161" s="198" t="s">
        <v>143</v>
      </c>
      <c r="G161" s="196"/>
      <c r="H161" s="199">
        <v>19.899999999999999</v>
      </c>
      <c r="I161" s="200"/>
      <c r="J161" s="196"/>
      <c r="K161" s="196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141</v>
      </c>
      <c r="AU161" s="205" t="s">
        <v>77</v>
      </c>
      <c r="AV161" s="12" t="s">
        <v>136</v>
      </c>
      <c r="AW161" s="12" t="s">
        <v>31</v>
      </c>
      <c r="AX161" s="12" t="s">
        <v>8</v>
      </c>
      <c r="AY161" s="205" t="s">
        <v>129</v>
      </c>
    </row>
    <row r="162" spans="2:65" s="1" customFormat="1" ht="16.5" customHeight="1">
      <c r="B162" s="31"/>
      <c r="C162" s="171" t="s">
        <v>206</v>
      </c>
      <c r="D162" s="171" t="s">
        <v>132</v>
      </c>
      <c r="E162" s="172" t="s">
        <v>275</v>
      </c>
      <c r="F162" s="173" t="s">
        <v>276</v>
      </c>
      <c r="G162" s="174" t="s">
        <v>277</v>
      </c>
      <c r="H162" s="175">
        <v>4</v>
      </c>
      <c r="I162" s="176"/>
      <c r="J162" s="177">
        <f>ROUND(I162*H162,0)</f>
        <v>0</v>
      </c>
      <c r="K162" s="173" t="s">
        <v>140</v>
      </c>
      <c r="L162" s="35"/>
      <c r="M162" s="178" t="s">
        <v>1</v>
      </c>
      <c r="N162" s="179" t="s">
        <v>39</v>
      </c>
      <c r="O162" s="57"/>
      <c r="P162" s="180">
        <f>O162*H162</f>
        <v>0</v>
      </c>
      <c r="Q162" s="180">
        <v>0</v>
      </c>
      <c r="R162" s="180">
        <f>Q162*H162</f>
        <v>0</v>
      </c>
      <c r="S162" s="180">
        <v>0</v>
      </c>
      <c r="T162" s="181">
        <f>S162*H162</f>
        <v>0</v>
      </c>
      <c r="AR162" s="14" t="s">
        <v>136</v>
      </c>
      <c r="AT162" s="14" t="s">
        <v>132</v>
      </c>
      <c r="AU162" s="14" t="s">
        <v>77</v>
      </c>
      <c r="AY162" s="14" t="s">
        <v>129</v>
      </c>
      <c r="BE162" s="182">
        <f>IF(N162="základní",J162,0)</f>
        <v>0</v>
      </c>
      <c r="BF162" s="182">
        <f>IF(N162="snížená",J162,0)</f>
        <v>0</v>
      </c>
      <c r="BG162" s="182">
        <f>IF(N162="zákl. přenesená",J162,0)</f>
        <v>0</v>
      </c>
      <c r="BH162" s="182">
        <f>IF(N162="sníž. přenesená",J162,0)</f>
        <v>0</v>
      </c>
      <c r="BI162" s="182">
        <f>IF(N162="nulová",J162,0)</f>
        <v>0</v>
      </c>
      <c r="BJ162" s="14" t="s">
        <v>8</v>
      </c>
      <c r="BK162" s="182">
        <f>ROUND(I162*H162,0)</f>
        <v>0</v>
      </c>
      <c r="BL162" s="14" t="s">
        <v>136</v>
      </c>
      <c r="BM162" s="14" t="s">
        <v>272</v>
      </c>
    </row>
    <row r="163" spans="2:65" s="1" customFormat="1" ht="16.5" customHeight="1">
      <c r="B163" s="31"/>
      <c r="C163" s="171" t="s">
        <v>274</v>
      </c>
      <c r="D163" s="171" t="s">
        <v>132</v>
      </c>
      <c r="E163" s="172" t="s">
        <v>279</v>
      </c>
      <c r="F163" s="173" t="s">
        <v>280</v>
      </c>
      <c r="G163" s="174" t="s">
        <v>165</v>
      </c>
      <c r="H163" s="175">
        <v>86.5</v>
      </c>
      <c r="I163" s="176"/>
      <c r="J163" s="177">
        <f>ROUND(I163*H163,0)</f>
        <v>0</v>
      </c>
      <c r="K163" s="173" t="s">
        <v>140</v>
      </c>
      <c r="L163" s="35"/>
      <c r="M163" s="178" t="s">
        <v>1</v>
      </c>
      <c r="N163" s="179" t="s">
        <v>39</v>
      </c>
      <c r="O163" s="57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AR163" s="14" t="s">
        <v>136</v>
      </c>
      <c r="AT163" s="14" t="s">
        <v>132</v>
      </c>
      <c r="AU163" s="14" t="s">
        <v>77</v>
      </c>
      <c r="AY163" s="14" t="s">
        <v>129</v>
      </c>
      <c r="BE163" s="182">
        <f>IF(N163="základní",J163,0)</f>
        <v>0</v>
      </c>
      <c r="BF163" s="182">
        <f>IF(N163="snížená",J163,0)</f>
        <v>0</v>
      </c>
      <c r="BG163" s="182">
        <f>IF(N163="zákl. přenesená",J163,0)</f>
        <v>0</v>
      </c>
      <c r="BH163" s="182">
        <f>IF(N163="sníž. přenesená",J163,0)</f>
        <v>0</v>
      </c>
      <c r="BI163" s="182">
        <f>IF(N163="nulová",J163,0)</f>
        <v>0</v>
      </c>
      <c r="BJ163" s="14" t="s">
        <v>8</v>
      </c>
      <c r="BK163" s="182">
        <f>ROUND(I163*H163,0)</f>
        <v>0</v>
      </c>
      <c r="BL163" s="14" t="s">
        <v>136</v>
      </c>
      <c r="BM163" s="14" t="s">
        <v>278</v>
      </c>
    </row>
    <row r="164" spans="2:65" s="1" customFormat="1" ht="16.5" customHeight="1">
      <c r="B164" s="31"/>
      <c r="C164" s="171" t="s">
        <v>210</v>
      </c>
      <c r="D164" s="171" t="s">
        <v>132</v>
      </c>
      <c r="E164" s="172" t="s">
        <v>283</v>
      </c>
      <c r="F164" s="173" t="s">
        <v>284</v>
      </c>
      <c r="G164" s="174" t="s">
        <v>165</v>
      </c>
      <c r="H164" s="175">
        <v>91.5</v>
      </c>
      <c r="I164" s="176"/>
      <c r="J164" s="177">
        <f>ROUND(I164*H164,0)</f>
        <v>0</v>
      </c>
      <c r="K164" s="173" t="s">
        <v>140</v>
      </c>
      <c r="L164" s="35"/>
      <c r="M164" s="178" t="s">
        <v>1</v>
      </c>
      <c r="N164" s="179" t="s">
        <v>39</v>
      </c>
      <c r="O164" s="57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AR164" s="14" t="s">
        <v>136</v>
      </c>
      <c r="AT164" s="14" t="s">
        <v>132</v>
      </c>
      <c r="AU164" s="14" t="s">
        <v>77</v>
      </c>
      <c r="AY164" s="14" t="s">
        <v>129</v>
      </c>
      <c r="BE164" s="182">
        <f>IF(N164="základní",J164,0)</f>
        <v>0</v>
      </c>
      <c r="BF164" s="182">
        <f>IF(N164="snížená",J164,0)</f>
        <v>0</v>
      </c>
      <c r="BG164" s="182">
        <f>IF(N164="zákl. přenesená",J164,0)</f>
        <v>0</v>
      </c>
      <c r="BH164" s="182">
        <f>IF(N164="sníž. přenesená",J164,0)</f>
        <v>0</v>
      </c>
      <c r="BI164" s="182">
        <f>IF(N164="nulová",J164,0)</f>
        <v>0</v>
      </c>
      <c r="BJ164" s="14" t="s">
        <v>8</v>
      </c>
      <c r="BK164" s="182">
        <f>ROUND(I164*H164,0)</f>
        <v>0</v>
      </c>
      <c r="BL164" s="14" t="s">
        <v>136</v>
      </c>
      <c r="BM164" s="14" t="s">
        <v>281</v>
      </c>
    </row>
    <row r="165" spans="2:65" s="1" customFormat="1" ht="16.5" customHeight="1">
      <c r="B165" s="31"/>
      <c r="C165" s="171" t="s">
        <v>282</v>
      </c>
      <c r="D165" s="171" t="s">
        <v>132</v>
      </c>
      <c r="E165" s="172" t="s">
        <v>498</v>
      </c>
      <c r="F165" s="173" t="s">
        <v>499</v>
      </c>
      <c r="G165" s="174" t="s">
        <v>165</v>
      </c>
      <c r="H165" s="175">
        <v>20.9</v>
      </c>
      <c r="I165" s="176"/>
      <c r="J165" s="177">
        <f>ROUND(I165*H165,0)</f>
        <v>0</v>
      </c>
      <c r="K165" s="173" t="s">
        <v>140</v>
      </c>
      <c r="L165" s="35"/>
      <c r="M165" s="178" t="s">
        <v>1</v>
      </c>
      <c r="N165" s="179" t="s">
        <v>39</v>
      </c>
      <c r="O165" s="57"/>
      <c r="P165" s="180">
        <f>O165*H165</f>
        <v>0</v>
      </c>
      <c r="Q165" s="180">
        <v>0</v>
      </c>
      <c r="R165" s="180">
        <f>Q165*H165</f>
        <v>0</v>
      </c>
      <c r="S165" s="180">
        <v>0</v>
      </c>
      <c r="T165" s="181">
        <f>S165*H165</f>
        <v>0</v>
      </c>
      <c r="AR165" s="14" t="s">
        <v>136</v>
      </c>
      <c r="AT165" s="14" t="s">
        <v>132</v>
      </c>
      <c r="AU165" s="14" t="s">
        <v>77</v>
      </c>
      <c r="AY165" s="14" t="s">
        <v>129</v>
      </c>
      <c r="BE165" s="182">
        <f>IF(N165="základní",J165,0)</f>
        <v>0</v>
      </c>
      <c r="BF165" s="182">
        <f>IF(N165="snížená",J165,0)</f>
        <v>0</v>
      </c>
      <c r="BG165" s="182">
        <f>IF(N165="zákl. přenesená",J165,0)</f>
        <v>0</v>
      </c>
      <c r="BH165" s="182">
        <f>IF(N165="sníž. přenesená",J165,0)</f>
        <v>0</v>
      </c>
      <c r="BI165" s="182">
        <f>IF(N165="nulová",J165,0)</f>
        <v>0</v>
      </c>
      <c r="BJ165" s="14" t="s">
        <v>8</v>
      </c>
      <c r="BK165" s="182">
        <f>ROUND(I165*H165,0)</f>
        <v>0</v>
      </c>
      <c r="BL165" s="14" t="s">
        <v>136</v>
      </c>
      <c r="BM165" s="14" t="s">
        <v>285</v>
      </c>
    </row>
    <row r="166" spans="2:65" s="11" customFormat="1" ht="11.25">
      <c r="B166" s="183"/>
      <c r="C166" s="184"/>
      <c r="D166" s="185" t="s">
        <v>141</v>
      </c>
      <c r="E166" s="186" t="s">
        <v>1</v>
      </c>
      <c r="F166" s="187" t="s">
        <v>500</v>
      </c>
      <c r="G166" s="184"/>
      <c r="H166" s="188">
        <v>20.9</v>
      </c>
      <c r="I166" s="189"/>
      <c r="J166" s="184"/>
      <c r="K166" s="184"/>
      <c r="L166" s="190"/>
      <c r="M166" s="191"/>
      <c r="N166" s="192"/>
      <c r="O166" s="192"/>
      <c r="P166" s="192"/>
      <c r="Q166" s="192"/>
      <c r="R166" s="192"/>
      <c r="S166" s="192"/>
      <c r="T166" s="193"/>
      <c r="AT166" s="194" t="s">
        <v>141</v>
      </c>
      <c r="AU166" s="194" t="s">
        <v>77</v>
      </c>
      <c r="AV166" s="11" t="s">
        <v>77</v>
      </c>
      <c r="AW166" s="11" t="s">
        <v>31</v>
      </c>
      <c r="AX166" s="11" t="s">
        <v>68</v>
      </c>
      <c r="AY166" s="194" t="s">
        <v>129</v>
      </c>
    </row>
    <row r="167" spans="2:65" s="12" customFormat="1" ht="11.25">
      <c r="B167" s="195"/>
      <c r="C167" s="196"/>
      <c r="D167" s="185" t="s">
        <v>141</v>
      </c>
      <c r="E167" s="197" t="s">
        <v>1</v>
      </c>
      <c r="F167" s="198" t="s">
        <v>143</v>
      </c>
      <c r="G167" s="196"/>
      <c r="H167" s="199">
        <v>20.9</v>
      </c>
      <c r="I167" s="200"/>
      <c r="J167" s="196"/>
      <c r="K167" s="196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141</v>
      </c>
      <c r="AU167" s="205" t="s">
        <v>77</v>
      </c>
      <c r="AV167" s="12" t="s">
        <v>136</v>
      </c>
      <c r="AW167" s="12" t="s">
        <v>31</v>
      </c>
      <c r="AX167" s="12" t="s">
        <v>8</v>
      </c>
      <c r="AY167" s="205" t="s">
        <v>129</v>
      </c>
    </row>
    <row r="168" spans="2:65" s="1" customFormat="1" ht="16.5" customHeight="1">
      <c r="B168" s="31"/>
      <c r="C168" s="171" t="s">
        <v>215</v>
      </c>
      <c r="D168" s="171" t="s">
        <v>132</v>
      </c>
      <c r="E168" s="172" t="s">
        <v>291</v>
      </c>
      <c r="F168" s="173" t="s">
        <v>292</v>
      </c>
      <c r="G168" s="174" t="s">
        <v>165</v>
      </c>
      <c r="H168" s="175">
        <v>54</v>
      </c>
      <c r="I168" s="176"/>
      <c r="J168" s="177">
        <f>ROUND(I168*H168,0)</f>
        <v>0</v>
      </c>
      <c r="K168" s="173" t="s">
        <v>140</v>
      </c>
      <c r="L168" s="35"/>
      <c r="M168" s="178" t="s">
        <v>1</v>
      </c>
      <c r="N168" s="179" t="s">
        <v>39</v>
      </c>
      <c r="O168" s="57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AR168" s="14" t="s">
        <v>136</v>
      </c>
      <c r="AT168" s="14" t="s">
        <v>132</v>
      </c>
      <c r="AU168" s="14" t="s">
        <v>77</v>
      </c>
      <c r="AY168" s="14" t="s">
        <v>129</v>
      </c>
      <c r="BE168" s="182">
        <f>IF(N168="základní",J168,0)</f>
        <v>0</v>
      </c>
      <c r="BF168" s="182">
        <f>IF(N168="snížená",J168,0)</f>
        <v>0</v>
      </c>
      <c r="BG168" s="182">
        <f>IF(N168="zákl. přenesená",J168,0)</f>
        <v>0</v>
      </c>
      <c r="BH168" s="182">
        <f>IF(N168="sníž. přenesená",J168,0)</f>
        <v>0</v>
      </c>
      <c r="BI168" s="182">
        <f>IF(N168="nulová",J168,0)</f>
        <v>0</v>
      </c>
      <c r="BJ168" s="14" t="s">
        <v>8</v>
      </c>
      <c r="BK168" s="182">
        <f>ROUND(I168*H168,0)</f>
        <v>0</v>
      </c>
      <c r="BL168" s="14" t="s">
        <v>136</v>
      </c>
      <c r="BM168" s="14" t="s">
        <v>288</v>
      </c>
    </row>
    <row r="169" spans="2:65" s="11" customFormat="1" ht="11.25">
      <c r="B169" s="183"/>
      <c r="C169" s="184"/>
      <c r="D169" s="185" t="s">
        <v>141</v>
      </c>
      <c r="E169" s="186" t="s">
        <v>1</v>
      </c>
      <c r="F169" s="187" t="s">
        <v>501</v>
      </c>
      <c r="G169" s="184"/>
      <c r="H169" s="188">
        <v>54</v>
      </c>
      <c r="I169" s="189"/>
      <c r="J169" s="184"/>
      <c r="K169" s="184"/>
      <c r="L169" s="190"/>
      <c r="M169" s="191"/>
      <c r="N169" s="192"/>
      <c r="O169" s="192"/>
      <c r="P169" s="192"/>
      <c r="Q169" s="192"/>
      <c r="R169" s="192"/>
      <c r="S169" s="192"/>
      <c r="T169" s="193"/>
      <c r="AT169" s="194" t="s">
        <v>141</v>
      </c>
      <c r="AU169" s="194" t="s">
        <v>77</v>
      </c>
      <c r="AV169" s="11" t="s">
        <v>77</v>
      </c>
      <c r="AW169" s="11" t="s">
        <v>31</v>
      </c>
      <c r="AX169" s="11" t="s">
        <v>68</v>
      </c>
      <c r="AY169" s="194" t="s">
        <v>129</v>
      </c>
    </row>
    <row r="170" spans="2:65" s="12" customFormat="1" ht="11.25">
      <c r="B170" s="195"/>
      <c r="C170" s="196"/>
      <c r="D170" s="185" t="s">
        <v>141</v>
      </c>
      <c r="E170" s="197" t="s">
        <v>1</v>
      </c>
      <c r="F170" s="198" t="s">
        <v>143</v>
      </c>
      <c r="G170" s="196"/>
      <c r="H170" s="199">
        <v>54</v>
      </c>
      <c r="I170" s="200"/>
      <c r="J170" s="196"/>
      <c r="K170" s="196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141</v>
      </c>
      <c r="AU170" s="205" t="s">
        <v>77</v>
      </c>
      <c r="AV170" s="12" t="s">
        <v>136</v>
      </c>
      <c r="AW170" s="12" t="s">
        <v>31</v>
      </c>
      <c r="AX170" s="12" t="s">
        <v>8</v>
      </c>
      <c r="AY170" s="205" t="s">
        <v>129</v>
      </c>
    </row>
    <row r="171" spans="2:65" s="1" customFormat="1" ht="16.5" customHeight="1">
      <c r="B171" s="31"/>
      <c r="C171" s="171" t="s">
        <v>290</v>
      </c>
      <c r="D171" s="171" t="s">
        <v>132</v>
      </c>
      <c r="E171" s="172" t="s">
        <v>295</v>
      </c>
      <c r="F171" s="173" t="s">
        <v>296</v>
      </c>
      <c r="G171" s="174" t="s">
        <v>165</v>
      </c>
      <c r="H171" s="175">
        <v>18</v>
      </c>
      <c r="I171" s="176"/>
      <c r="J171" s="177">
        <f>ROUND(I171*H171,0)</f>
        <v>0</v>
      </c>
      <c r="K171" s="173" t="s">
        <v>140</v>
      </c>
      <c r="L171" s="35"/>
      <c r="M171" s="178" t="s">
        <v>1</v>
      </c>
      <c r="N171" s="179" t="s">
        <v>39</v>
      </c>
      <c r="O171" s="57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AR171" s="14" t="s">
        <v>136</v>
      </c>
      <c r="AT171" s="14" t="s">
        <v>132</v>
      </c>
      <c r="AU171" s="14" t="s">
        <v>77</v>
      </c>
      <c r="AY171" s="14" t="s">
        <v>129</v>
      </c>
      <c r="BE171" s="182">
        <f>IF(N171="základní",J171,0)</f>
        <v>0</v>
      </c>
      <c r="BF171" s="182">
        <f>IF(N171="snížená",J171,0)</f>
        <v>0</v>
      </c>
      <c r="BG171" s="182">
        <f>IF(N171="zákl. přenesená",J171,0)</f>
        <v>0</v>
      </c>
      <c r="BH171" s="182">
        <f>IF(N171="sníž. přenesená",J171,0)</f>
        <v>0</v>
      </c>
      <c r="BI171" s="182">
        <f>IF(N171="nulová",J171,0)</f>
        <v>0</v>
      </c>
      <c r="BJ171" s="14" t="s">
        <v>8</v>
      </c>
      <c r="BK171" s="182">
        <f>ROUND(I171*H171,0)</f>
        <v>0</v>
      </c>
      <c r="BL171" s="14" t="s">
        <v>136</v>
      </c>
      <c r="BM171" s="14" t="s">
        <v>293</v>
      </c>
    </row>
    <row r="172" spans="2:65" s="11" customFormat="1" ht="11.25">
      <c r="B172" s="183"/>
      <c r="C172" s="184"/>
      <c r="D172" s="185" t="s">
        <v>141</v>
      </c>
      <c r="E172" s="186" t="s">
        <v>1</v>
      </c>
      <c r="F172" s="187" t="s">
        <v>502</v>
      </c>
      <c r="G172" s="184"/>
      <c r="H172" s="188">
        <v>18</v>
      </c>
      <c r="I172" s="189"/>
      <c r="J172" s="184"/>
      <c r="K172" s="184"/>
      <c r="L172" s="190"/>
      <c r="M172" s="191"/>
      <c r="N172" s="192"/>
      <c r="O172" s="192"/>
      <c r="P172" s="192"/>
      <c r="Q172" s="192"/>
      <c r="R172" s="192"/>
      <c r="S172" s="192"/>
      <c r="T172" s="193"/>
      <c r="AT172" s="194" t="s">
        <v>141</v>
      </c>
      <c r="AU172" s="194" t="s">
        <v>77</v>
      </c>
      <c r="AV172" s="11" t="s">
        <v>77</v>
      </c>
      <c r="AW172" s="11" t="s">
        <v>31</v>
      </c>
      <c r="AX172" s="11" t="s">
        <v>68</v>
      </c>
      <c r="AY172" s="194" t="s">
        <v>129</v>
      </c>
    </row>
    <row r="173" spans="2:65" s="12" customFormat="1" ht="11.25">
      <c r="B173" s="195"/>
      <c r="C173" s="196"/>
      <c r="D173" s="185" t="s">
        <v>141</v>
      </c>
      <c r="E173" s="197" t="s">
        <v>1</v>
      </c>
      <c r="F173" s="198" t="s">
        <v>143</v>
      </c>
      <c r="G173" s="196"/>
      <c r="H173" s="199">
        <v>18</v>
      </c>
      <c r="I173" s="200"/>
      <c r="J173" s="196"/>
      <c r="K173" s="196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141</v>
      </c>
      <c r="AU173" s="205" t="s">
        <v>77</v>
      </c>
      <c r="AV173" s="12" t="s">
        <v>136</v>
      </c>
      <c r="AW173" s="12" t="s">
        <v>31</v>
      </c>
      <c r="AX173" s="12" t="s">
        <v>8</v>
      </c>
      <c r="AY173" s="205" t="s">
        <v>129</v>
      </c>
    </row>
    <row r="174" spans="2:65" s="1" customFormat="1" ht="16.5" customHeight="1">
      <c r="B174" s="31"/>
      <c r="C174" s="171" t="s">
        <v>218</v>
      </c>
      <c r="D174" s="171" t="s">
        <v>132</v>
      </c>
      <c r="E174" s="172" t="s">
        <v>300</v>
      </c>
      <c r="F174" s="173" t="s">
        <v>441</v>
      </c>
      <c r="G174" s="174" t="s">
        <v>165</v>
      </c>
      <c r="H174" s="175">
        <v>88.4</v>
      </c>
      <c r="I174" s="176"/>
      <c r="J174" s="177">
        <f>ROUND(I174*H174,0)</f>
        <v>0</v>
      </c>
      <c r="K174" s="173" t="s">
        <v>140</v>
      </c>
      <c r="L174" s="35"/>
      <c r="M174" s="178" t="s">
        <v>1</v>
      </c>
      <c r="N174" s="179" t="s">
        <v>39</v>
      </c>
      <c r="O174" s="57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AR174" s="14" t="s">
        <v>136</v>
      </c>
      <c r="AT174" s="14" t="s">
        <v>132</v>
      </c>
      <c r="AU174" s="14" t="s">
        <v>77</v>
      </c>
      <c r="AY174" s="14" t="s">
        <v>129</v>
      </c>
      <c r="BE174" s="182">
        <f>IF(N174="základní",J174,0)</f>
        <v>0</v>
      </c>
      <c r="BF174" s="182">
        <f>IF(N174="snížená",J174,0)</f>
        <v>0</v>
      </c>
      <c r="BG174" s="182">
        <f>IF(N174="zákl. přenesená",J174,0)</f>
        <v>0</v>
      </c>
      <c r="BH174" s="182">
        <f>IF(N174="sníž. přenesená",J174,0)</f>
        <v>0</v>
      </c>
      <c r="BI174" s="182">
        <f>IF(N174="nulová",J174,0)</f>
        <v>0</v>
      </c>
      <c r="BJ174" s="14" t="s">
        <v>8</v>
      </c>
      <c r="BK174" s="182">
        <f>ROUND(I174*H174,0)</f>
        <v>0</v>
      </c>
      <c r="BL174" s="14" t="s">
        <v>136</v>
      </c>
      <c r="BM174" s="14" t="s">
        <v>297</v>
      </c>
    </row>
    <row r="175" spans="2:65" s="11" customFormat="1" ht="11.25">
      <c r="B175" s="183"/>
      <c r="C175" s="184"/>
      <c r="D175" s="185" t="s">
        <v>141</v>
      </c>
      <c r="E175" s="186" t="s">
        <v>1</v>
      </c>
      <c r="F175" s="187" t="s">
        <v>503</v>
      </c>
      <c r="G175" s="184"/>
      <c r="H175" s="188">
        <v>88.4</v>
      </c>
      <c r="I175" s="189"/>
      <c r="J175" s="184"/>
      <c r="K175" s="184"/>
      <c r="L175" s="190"/>
      <c r="M175" s="191"/>
      <c r="N175" s="192"/>
      <c r="O175" s="192"/>
      <c r="P175" s="192"/>
      <c r="Q175" s="192"/>
      <c r="R175" s="192"/>
      <c r="S175" s="192"/>
      <c r="T175" s="193"/>
      <c r="AT175" s="194" t="s">
        <v>141</v>
      </c>
      <c r="AU175" s="194" t="s">
        <v>77</v>
      </c>
      <c r="AV175" s="11" t="s">
        <v>77</v>
      </c>
      <c r="AW175" s="11" t="s">
        <v>31</v>
      </c>
      <c r="AX175" s="11" t="s">
        <v>68</v>
      </c>
      <c r="AY175" s="194" t="s">
        <v>129</v>
      </c>
    </row>
    <row r="176" spans="2:65" s="12" customFormat="1" ht="11.25">
      <c r="B176" s="195"/>
      <c r="C176" s="196"/>
      <c r="D176" s="185" t="s">
        <v>141</v>
      </c>
      <c r="E176" s="197" t="s">
        <v>1</v>
      </c>
      <c r="F176" s="198" t="s">
        <v>143</v>
      </c>
      <c r="G176" s="196"/>
      <c r="H176" s="199">
        <v>88.4</v>
      </c>
      <c r="I176" s="200"/>
      <c r="J176" s="196"/>
      <c r="K176" s="196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141</v>
      </c>
      <c r="AU176" s="205" t="s">
        <v>77</v>
      </c>
      <c r="AV176" s="12" t="s">
        <v>136</v>
      </c>
      <c r="AW176" s="12" t="s">
        <v>31</v>
      </c>
      <c r="AX176" s="12" t="s">
        <v>8</v>
      </c>
      <c r="AY176" s="205" t="s">
        <v>129</v>
      </c>
    </row>
    <row r="177" spans="2:65" s="1" customFormat="1" ht="16.5" customHeight="1">
      <c r="B177" s="31"/>
      <c r="C177" s="171" t="s">
        <v>281</v>
      </c>
      <c r="D177" s="171" t="s">
        <v>132</v>
      </c>
      <c r="E177" s="172" t="s">
        <v>504</v>
      </c>
      <c r="F177" s="173" t="s">
        <v>505</v>
      </c>
      <c r="G177" s="174" t="s">
        <v>139</v>
      </c>
      <c r="H177" s="175">
        <v>111.6</v>
      </c>
      <c r="I177" s="176"/>
      <c r="J177" s="177">
        <f>ROUND(I177*H177,0)</f>
        <v>0</v>
      </c>
      <c r="K177" s="173" t="s">
        <v>506</v>
      </c>
      <c r="L177" s="35"/>
      <c r="M177" s="178" t="s">
        <v>1</v>
      </c>
      <c r="N177" s="179" t="s">
        <v>39</v>
      </c>
      <c r="O177" s="57"/>
      <c r="P177" s="180">
        <f>O177*H177</f>
        <v>0</v>
      </c>
      <c r="Q177" s="180">
        <v>2E-3</v>
      </c>
      <c r="R177" s="180">
        <f>Q177*H177</f>
        <v>0.22319999999999998</v>
      </c>
      <c r="S177" s="180">
        <v>0</v>
      </c>
      <c r="T177" s="181">
        <f>S177*H177</f>
        <v>0</v>
      </c>
      <c r="AR177" s="14" t="s">
        <v>136</v>
      </c>
      <c r="AT177" s="14" t="s">
        <v>132</v>
      </c>
      <c r="AU177" s="14" t="s">
        <v>77</v>
      </c>
      <c r="AY177" s="14" t="s">
        <v>129</v>
      </c>
      <c r="BE177" s="182">
        <f>IF(N177="základní",J177,0)</f>
        <v>0</v>
      </c>
      <c r="BF177" s="182">
        <f>IF(N177="snížená",J177,0)</f>
        <v>0</v>
      </c>
      <c r="BG177" s="182">
        <f>IF(N177="zákl. přenesená",J177,0)</f>
        <v>0</v>
      </c>
      <c r="BH177" s="182">
        <f>IF(N177="sníž. přenesená",J177,0)</f>
        <v>0</v>
      </c>
      <c r="BI177" s="182">
        <f>IF(N177="nulová",J177,0)</f>
        <v>0</v>
      </c>
      <c r="BJ177" s="14" t="s">
        <v>8</v>
      </c>
      <c r="BK177" s="182">
        <f>ROUND(I177*H177,0)</f>
        <v>0</v>
      </c>
      <c r="BL177" s="14" t="s">
        <v>136</v>
      </c>
      <c r="BM177" s="14" t="s">
        <v>507</v>
      </c>
    </row>
    <row r="178" spans="2:65" s="11" customFormat="1" ht="11.25">
      <c r="B178" s="183"/>
      <c r="C178" s="184"/>
      <c r="D178" s="185" t="s">
        <v>141</v>
      </c>
      <c r="E178" s="186" t="s">
        <v>1</v>
      </c>
      <c r="F178" s="187" t="s">
        <v>508</v>
      </c>
      <c r="G178" s="184"/>
      <c r="H178" s="188">
        <v>111.6</v>
      </c>
      <c r="I178" s="189"/>
      <c r="J178" s="184"/>
      <c r="K178" s="184"/>
      <c r="L178" s="190"/>
      <c r="M178" s="191"/>
      <c r="N178" s="192"/>
      <c r="O178" s="192"/>
      <c r="P178" s="192"/>
      <c r="Q178" s="192"/>
      <c r="R178" s="192"/>
      <c r="S178" s="192"/>
      <c r="T178" s="193"/>
      <c r="AT178" s="194" t="s">
        <v>141</v>
      </c>
      <c r="AU178" s="194" t="s">
        <v>77</v>
      </c>
      <c r="AV178" s="11" t="s">
        <v>77</v>
      </c>
      <c r="AW178" s="11" t="s">
        <v>31</v>
      </c>
      <c r="AX178" s="11" t="s">
        <v>8</v>
      </c>
      <c r="AY178" s="194" t="s">
        <v>129</v>
      </c>
    </row>
    <row r="179" spans="2:65" s="1" customFormat="1" ht="16.5" customHeight="1">
      <c r="B179" s="31"/>
      <c r="C179" s="171" t="s">
        <v>299</v>
      </c>
      <c r="D179" s="171" t="s">
        <v>132</v>
      </c>
      <c r="E179" s="172" t="s">
        <v>313</v>
      </c>
      <c r="F179" s="173" t="s">
        <v>314</v>
      </c>
      <c r="G179" s="174" t="s">
        <v>165</v>
      </c>
      <c r="H179" s="175">
        <v>86</v>
      </c>
      <c r="I179" s="176"/>
      <c r="J179" s="177">
        <f>ROUND(I179*H179,0)</f>
        <v>0</v>
      </c>
      <c r="K179" s="173" t="s">
        <v>140</v>
      </c>
      <c r="L179" s="35"/>
      <c r="M179" s="178" t="s">
        <v>1</v>
      </c>
      <c r="N179" s="179" t="s">
        <v>39</v>
      </c>
      <c r="O179" s="57"/>
      <c r="P179" s="180">
        <f>O179*H179</f>
        <v>0</v>
      </c>
      <c r="Q179" s="180">
        <v>0</v>
      </c>
      <c r="R179" s="180">
        <f>Q179*H179</f>
        <v>0</v>
      </c>
      <c r="S179" s="180">
        <v>0</v>
      </c>
      <c r="T179" s="181">
        <f>S179*H179</f>
        <v>0</v>
      </c>
      <c r="AR179" s="14" t="s">
        <v>136</v>
      </c>
      <c r="AT179" s="14" t="s">
        <v>132</v>
      </c>
      <c r="AU179" s="14" t="s">
        <v>77</v>
      </c>
      <c r="AY179" s="14" t="s">
        <v>129</v>
      </c>
      <c r="BE179" s="182">
        <f>IF(N179="základní",J179,0)</f>
        <v>0</v>
      </c>
      <c r="BF179" s="182">
        <f>IF(N179="snížená",J179,0)</f>
        <v>0</v>
      </c>
      <c r="BG179" s="182">
        <f>IF(N179="zákl. přenesená",J179,0)</f>
        <v>0</v>
      </c>
      <c r="BH179" s="182">
        <f>IF(N179="sníž. přenesená",J179,0)</f>
        <v>0</v>
      </c>
      <c r="BI179" s="182">
        <f>IF(N179="nulová",J179,0)</f>
        <v>0</v>
      </c>
      <c r="BJ179" s="14" t="s">
        <v>8</v>
      </c>
      <c r="BK179" s="182">
        <f>ROUND(I179*H179,0)</f>
        <v>0</v>
      </c>
      <c r="BL179" s="14" t="s">
        <v>136</v>
      </c>
      <c r="BM179" s="14" t="s">
        <v>302</v>
      </c>
    </row>
    <row r="180" spans="2:65" s="11" customFormat="1" ht="11.25">
      <c r="B180" s="183"/>
      <c r="C180" s="184"/>
      <c r="D180" s="185" t="s">
        <v>141</v>
      </c>
      <c r="E180" s="186" t="s">
        <v>1</v>
      </c>
      <c r="F180" s="187" t="s">
        <v>509</v>
      </c>
      <c r="G180" s="184"/>
      <c r="H180" s="188">
        <v>86</v>
      </c>
      <c r="I180" s="189"/>
      <c r="J180" s="184"/>
      <c r="K180" s="184"/>
      <c r="L180" s="190"/>
      <c r="M180" s="191"/>
      <c r="N180" s="192"/>
      <c r="O180" s="192"/>
      <c r="P180" s="192"/>
      <c r="Q180" s="192"/>
      <c r="R180" s="192"/>
      <c r="S180" s="192"/>
      <c r="T180" s="193"/>
      <c r="AT180" s="194" t="s">
        <v>141</v>
      </c>
      <c r="AU180" s="194" t="s">
        <v>77</v>
      </c>
      <c r="AV180" s="11" t="s">
        <v>77</v>
      </c>
      <c r="AW180" s="11" t="s">
        <v>31</v>
      </c>
      <c r="AX180" s="11" t="s">
        <v>68</v>
      </c>
      <c r="AY180" s="194" t="s">
        <v>129</v>
      </c>
    </row>
    <row r="181" spans="2:65" s="12" customFormat="1" ht="11.25">
      <c r="B181" s="195"/>
      <c r="C181" s="196"/>
      <c r="D181" s="185" t="s">
        <v>141</v>
      </c>
      <c r="E181" s="197" t="s">
        <v>1</v>
      </c>
      <c r="F181" s="198" t="s">
        <v>143</v>
      </c>
      <c r="G181" s="196"/>
      <c r="H181" s="199">
        <v>86</v>
      </c>
      <c r="I181" s="200"/>
      <c r="J181" s="196"/>
      <c r="K181" s="196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141</v>
      </c>
      <c r="AU181" s="205" t="s">
        <v>77</v>
      </c>
      <c r="AV181" s="12" t="s">
        <v>136</v>
      </c>
      <c r="AW181" s="12" t="s">
        <v>31</v>
      </c>
      <c r="AX181" s="12" t="s">
        <v>8</v>
      </c>
      <c r="AY181" s="205" t="s">
        <v>129</v>
      </c>
    </row>
    <row r="182" spans="2:65" s="1" customFormat="1" ht="16.5" customHeight="1">
      <c r="B182" s="31"/>
      <c r="C182" s="171" t="s">
        <v>223</v>
      </c>
      <c r="D182" s="171" t="s">
        <v>132</v>
      </c>
      <c r="E182" s="172" t="s">
        <v>318</v>
      </c>
      <c r="F182" s="173" t="s">
        <v>319</v>
      </c>
      <c r="G182" s="174" t="s">
        <v>165</v>
      </c>
      <c r="H182" s="175">
        <v>99</v>
      </c>
      <c r="I182" s="176"/>
      <c r="J182" s="177">
        <f>ROUND(I182*H182,0)</f>
        <v>0</v>
      </c>
      <c r="K182" s="173" t="s">
        <v>140</v>
      </c>
      <c r="L182" s="35"/>
      <c r="M182" s="178" t="s">
        <v>1</v>
      </c>
      <c r="N182" s="179" t="s">
        <v>39</v>
      </c>
      <c r="O182" s="57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1">
        <f>S182*H182</f>
        <v>0</v>
      </c>
      <c r="AR182" s="14" t="s">
        <v>136</v>
      </c>
      <c r="AT182" s="14" t="s">
        <v>132</v>
      </c>
      <c r="AU182" s="14" t="s">
        <v>77</v>
      </c>
      <c r="AY182" s="14" t="s">
        <v>129</v>
      </c>
      <c r="BE182" s="182">
        <f>IF(N182="základní",J182,0)</f>
        <v>0</v>
      </c>
      <c r="BF182" s="182">
        <f>IF(N182="snížená",J182,0)</f>
        <v>0</v>
      </c>
      <c r="BG182" s="182">
        <f>IF(N182="zákl. přenesená",J182,0)</f>
        <v>0</v>
      </c>
      <c r="BH182" s="182">
        <f>IF(N182="sníž. přenesená",J182,0)</f>
        <v>0</v>
      </c>
      <c r="BI182" s="182">
        <f>IF(N182="nulová",J182,0)</f>
        <v>0</v>
      </c>
      <c r="BJ182" s="14" t="s">
        <v>8</v>
      </c>
      <c r="BK182" s="182">
        <f>ROUND(I182*H182,0)</f>
        <v>0</v>
      </c>
      <c r="BL182" s="14" t="s">
        <v>136</v>
      </c>
      <c r="BM182" s="14" t="s">
        <v>306</v>
      </c>
    </row>
    <row r="183" spans="2:65" s="11" customFormat="1" ht="11.25">
      <c r="B183" s="183"/>
      <c r="C183" s="184"/>
      <c r="D183" s="185" t="s">
        <v>141</v>
      </c>
      <c r="E183" s="186" t="s">
        <v>1</v>
      </c>
      <c r="F183" s="187" t="s">
        <v>510</v>
      </c>
      <c r="G183" s="184"/>
      <c r="H183" s="188">
        <v>99</v>
      </c>
      <c r="I183" s="189"/>
      <c r="J183" s="184"/>
      <c r="K183" s="184"/>
      <c r="L183" s="190"/>
      <c r="M183" s="191"/>
      <c r="N183" s="192"/>
      <c r="O183" s="192"/>
      <c r="P183" s="192"/>
      <c r="Q183" s="192"/>
      <c r="R183" s="192"/>
      <c r="S183" s="192"/>
      <c r="T183" s="193"/>
      <c r="AT183" s="194" t="s">
        <v>141</v>
      </c>
      <c r="AU183" s="194" t="s">
        <v>77</v>
      </c>
      <c r="AV183" s="11" t="s">
        <v>77</v>
      </c>
      <c r="AW183" s="11" t="s">
        <v>31</v>
      </c>
      <c r="AX183" s="11" t="s">
        <v>68</v>
      </c>
      <c r="AY183" s="194" t="s">
        <v>129</v>
      </c>
    </row>
    <row r="184" spans="2:65" s="12" customFormat="1" ht="11.25">
      <c r="B184" s="195"/>
      <c r="C184" s="196"/>
      <c r="D184" s="185" t="s">
        <v>141</v>
      </c>
      <c r="E184" s="197" t="s">
        <v>1</v>
      </c>
      <c r="F184" s="198" t="s">
        <v>143</v>
      </c>
      <c r="G184" s="196"/>
      <c r="H184" s="199">
        <v>99</v>
      </c>
      <c r="I184" s="200"/>
      <c r="J184" s="196"/>
      <c r="K184" s="196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141</v>
      </c>
      <c r="AU184" s="205" t="s">
        <v>77</v>
      </c>
      <c r="AV184" s="12" t="s">
        <v>136</v>
      </c>
      <c r="AW184" s="12" t="s">
        <v>31</v>
      </c>
      <c r="AX184" s="12" t="s">
        <v>8</v>
      </c>
      <c r="AY184" s="205" t="s">
        <v>129</v>
      </c>
    </row>
    <row r="185" spans="2:65" s="1" customFormat="1" ht="16.5" customHeight="1">
      <c r="B185" s="31"/>
      <c r="C185" s="171" t="s">
        <v>308</v>
      </c>
      <c r="D185" s="171" t="s">
        <v>132</v>
      </c>
      <c r="E185" s="172" t="s">
        <v>511</v>
      </c>
      <c r="F185" s="173" t="s">
        <v>512</v>
      </c>
      <c r="G185" s="174" t="s">
        <v>226</v>
      </c>
      <c r="H185" s="216"/>
      <c r="I185" s="176"/>
      <c r="J185" s="177">
        <f>ROUND(I185*H185,0)</f>
        <v>0</v>
      </c>
      <c r="K185" s="173" t="s">
        <v>140</v>
      </c>
      <c r="L185" s="35"/>
      <c r="M185" s="178" t="s">
        <v>1</v>
      </c>
      <c r="N185" s="179" t="s">
        <v>39</v>
      </c>
      <c r="O185" s="57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AR185" s="14" t="s">
        <v>136</v>
      </c>
      <c r="AT185" s="14" t="s">
        <v>132</v>
      </c>
      <c r="AU185" s="14" t="s">
        <v>77</v>
      </c>
      <c r="AY185" s="14" t="s">
        <v>129</v>
      </c>
      <c r="BE185" s="182">
        <f>IF(N185="základní",J185,0)</f>
        <v>0</v>
      </c>
      <c r="BF185" s="182">
        <f>IF(N185="snížená",J185,0)</f>
        <v>0</v>
      </c>
      <c r="BG185" s="182">
        <f>IF(N185="zákl. přenesená",J185,0)</f>
        <v>0</v>
      </c>
      <c r="BH185" s="182">
        <f>IF(N185="sníž. přenesená",J185,0)</f>
        <v>0</v>
      </c>
      <c r="BI185" s="182">
        <f>IF(N185="nulová",J185,0)</f>
        <v>0</v>
      </c>
      <c r="BJ185" s="14" t="s">
        <v>8</v>
      </c>
      <c r="BK185" s="182">
        <f>ROUND(I185*H185,0)</f>
        <v>0</v>
      </c>
      <c r="BL185" s="14" t="s">
        <v>136</v>
      </c>
      <c r="BM185" s="14" t="s">
        <v>311</v>
      </c>
    </row>
    <row r="186" spans="2:65" s="10" customFormat="1" ht="22.9" customHeight="1">
      <c r="B186" s="155"/>
      <c r="C186" s="156"/>
      <c r="D186" s="157" t="s">
        <v>67</v>
      </c>
      <c r="E186" s="169" t="s">
        <v>325</v>
      </c>
      <c r="F186" s="169" t="s">
        <v>326</v>
      </c>
      <c r="G186" s="156"/>
      <c r="H186" s="156"/>
      <c r="I186" s="159"/>
      <c r="J186" s="170">
        <f>BK186</f>
        <v>0</v>
      </c>
      <c r="K186" s="156"/>
      <c r="L186" s="161"/>
      <c r="M186" s="162"/>
      <c r="N186" s="163"/>
      <c r="O186" s="163"/>
      <c r="P186" s="164">
        <f>SUM(P187:P202)</f>
        <v>0</v>
      </c>
      <c r="Q186" s="163"/>
      <c r="R186" s="164">
        <f>SUM(R187:R202)</f>
        <v>0</v>
      </c>
      <c r="S186" s="163"/>
      <c r="T186" s="165">
        <f>SUM(T187:T202)</f>
        <v>0</v>
      </c>
      <c r="AR186" s="166" t="s">
        <v>8</v>
      </c>
      <c r="AT186" s="167" t="s">
        <v>67</v>
      </c>
      <c r="AU186" s="167" t="s">
        <v>8</v>
      </c>
      <c r="AY186" s="166" t="s">
        <v>129</v>
      </c>
      <c r="BK186" s="168">
        <f>SUM(BK187:BK202)</f>
        <v>0</v>
      </c>
    </row>
    <row r="187" spans="2:65" s="1" customFormat="1" ht="16.5" customHeight="1">
      <c r="B187" s="31"/>
      <c r="C187" s="171" t="s">
        <v>227</v>
      </c>
      <c r="D187" s="171" t="s">
        <v>132</v>
      </c>
      <c r="E187" s="172" t="s">
        <v>328</v>
      </c>
      <c r="F187" s="173" t="s">
        <v>329</v>
      </c>
      <c r="G187" s="174" t="s">
        <v>139</v>
      </c>
      <c r="H187" s="175">
        <v>459</v>
      </c>
      <c r="I187" s="176"/>
      <c r="J187" s="177">
        <f>ROUND(I187*H187,0)</f>
        <v>0</v>
      </c>
      <c r="K187" s="173" t="s">
        <v>1</v>
      </c>
      <c r="L187" s="35"/>
      <c r="M187" s="178" t="s">
        <v>1</v>
      </c>
      <c r="N187" s="179" t="s">
        <v>39</v>
      </c>
      <c r="O187" s="57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AR187" s="14" t="s">
        <v>136</v>
      </c>
      <c r="AT187" s="14" t="s">
        <v>132</v>
      </c>
      <c r="AU187" s="14" t="s">
        <v>77</v>
      </c>
      <c r="AY187" s="14" t="s">
        <v>129</v>
      </c>
      <c r="BE187" s="182">
        <f>IF(N187="základní",J187,0)</f>
        <v>0</v>
      </c>
      <c r="BF187" s="182">
        <f>IF(N187="snížená",J187,0)</f>
        <v>0</v>
      </c>
      <c r="BG187" s="182">
        <f>IF(N187="zákl. přenesená",J187,0)</f>
        <v>0</v>
      </c>
      <c r="BH187" s="182">
        <f>IF(N187="sníž. přenesená",J187,0)</f>
        <v>0</v>
      </c>
      <c r="BI187" s="182">
        <f>IF(N187="nulová",J187,0)</f>
        <v>0</v>
      </c>
      <c r="BJ187" s="14" t="s">
        <v>8</v>
      </c>
      <c r="BK187" s="182">
        <f>ROUND(I187*H187,0)</f>
        <v>0</v>
      </c>
      <c r="BL187" s="14" t="s">
        <v>136</v>
      </c>
      <c r="BM187" s="14" t="s">
        <v>315</v>
      </c>
    </row>
    <row r="188" spans="2:65" s="11" customFormat="1" ht="11.25">
      <c r="B188" s="183"/>
      <c r="C188" s="184"/>
      <c r="D188" s="185" t="s">
        <v>141</v>
      </c>
      <c r="E188" s="186" t="s">
        <v>1</v>
      </c>
      <c r="F188" s="187" t="s">
        <v>513</v>
      </c>
      <c r="G188" s="184"/>
      <c r="H188" s="188">
        <v>459</v>
      </c>
      <c r="I188" s="189"/>
      <c r="J188" s="184"/>
      <c r="K188" s="184"/>
      <c r="L188" s="190"/>
      <c r="M188" s="191"/>
      <c r="N188" s="192"/>
      <c r="O188" s="192"/>
      <c r="P188" s="192"/>
      <c r="Q188" s="192"/>
      <c r="R188" s="192"/>
      <c r="S188" s="192"/>
      <c r="T188" s="193"/>
      <c r="AT188" s="194" t="s">
        <v>141</v>
      </c>
      <c r="AU188" s="194" t="s">
        <v>77</v>
      </c>
      <c r="AV188" s="11" t="s">
        <v>77</v>
      </c>
      <c r="AW188" s="11" t="s">
        <v>31</v>
      </c>
      <c r="AX188" s="11" t="s">
        <v>68</v>
      </c>
      <c r="AY188" s="194" t="s">
        <v>129</v>
      </c>
    </row>
    <row r="189" spans="2:65" s="12" customFormat="1" ht="11.25">
      <c r="B189" s="195"/>
      <c r="C189" s="196"/>
      <c r="D189" s="185" t="s">
        <v>141</v>
      </c>
      <c r="E189" s="197" t="s">
        <v>1</v>
      </c>
      <c r="F189" s="198" t="s">
        <v>143</v>
      </c>
      <c r="G189" s="196"/>
      <c r="H189" s="199">
        <v>459</v>
      </c>
      <c r="I189" s="200"/>
      <c r="J189" s="196"/>
      <c r="K189" s="196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141</v>
      </c>
      <c r="AU189" s="205" t="s">
        <v>77</v>
      </c>
      <c r="AV189" s="12" t="s">
        <v>136</v>
      </c>
      <c r="AW189" s="12" t="s">
        <v>31</v>
      </c>
      <c r="AX189" s="12" t="s">
        <v>8</v>
      </c>
      <c r="AY189" s="205" t="s">
        <v>129</v>
      </c>
    </row>
    <row r="190" spans="2:65" s="1" customFormat="1" ht="16.5" customHeight="1">
      <c r="B190" s="31"/>
      <c r="C190" s="171" t="s">
        <v>317</v>
      </c>
      <c r="D190" s="171" t="s">
        <v>132</v>
      </c>
      <c r="E190" s="172" t="s">
        <v>332</v>
      </c>
      <c r="F190" s="173" t="s">
        <v>446</v>
      </c>
      <c r="G190" s="174" t="s">
        <v>135</v>
      </c>
      <c r="H190" s="175">
        <v>8</v>
      </c>
      <c r="I190" s="176"/>
      <c r="J190" s="177">
        <f>ROUND(I190*H190,0)</f>
        <v>0</v>
      </c>
      <c r="K190" s="173" t="s">
        <v>1</v>
      </c>
      <c r="L190" s="35"/>
      <c r="M190" s="178" t="s">
        <v>1</v>
      </c>
      <c r="N190" s="179" t="s">
        <v>39</v>
      </c>
      <c r="O190" s="57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AR190" s="14" t="s">
        <v>136</v>
      </c>
      <c r="AT190" s="14" t="s">
        <v>132</v>
      </c>
      <c r="AU190" s="14" t="s">
        <v>77</v>
      </c>
      <c r="AY190" s="14" t="s">
        <v>129</v>
      </c>
      <c r="BE190" s="182">
        <f>IF(N190="základní",J190,0)</f>
        <v>0</v>
      </c>
      <c r="BF190" s="182">
        <f>IF(N190="snížená",J190,0)</f>
        <v>0</v>
      </c>
      <c r="BG190" s="182">
        <f>IF(N190="zákl. přenesená",J190,0)</f>
        <v>0</v>
      </c>
      <c r="BH190" s="182">
        <f>IF(N190="sníž. přenesená",J190,0)</f>
        <v>0</v>
      </c>
      <c r="BI190" s="182">
        <f>IF(N190="nulová",J190,0)</f>
        <v>0</v>
      </c>
      <c r="BJ190" s="14" t="s">
        <v>8</v>
      </c>
      <c r="BK190" s="182">
        <f>ROUND(I190*H190,0)</f>
        <v>0</v>
      </c>
      <c r="BL190" s="14" t="s">
        <v>136</v>
      </c>
      <c r="BM190" s="14" t="s">
        <v>320</v>
      </c>
    </row>
    <row r="191" spans="2:65" s="11" customFormat="1" ht="11.25">
      <c r="B191" s="183"/>
      <c r="C191" s="184"/>
      <c r="D191" s="185" t="s">
        <v>141</v>
      </c>
      <c r="E191" s="186" t="s">
        <v>1</v>
      </c>
      <c r="F191" s="187" t="s">
        <v>447</v>
      </c>
      <c r="G191" s="184"/>
      <c r="H191" s="188">
        <v>8</v>
      </c>
      <c r="I191" s="189"/>
      <c r="J191" s="184"/>
      <c r="K191" s="184"/>
      <c r="L191" s="190"/>
      <c r="M191" s="191"/>
      <c r="N191" s="192"/>
      <c r="O191" s="192"/>
      <c r="P191" s="192"/>
      <c r="Q191" s="192"/>
      <c r="R191" s="192"/>
      <c r="S191" s="192"/>
      <c r="T191" s="193"/>
      <c r="AT191" s="194" t="s">
        <v>141</v>
      </c>
      <c r="AU191" s="194" t="s">
        <v>77</v>
      </c>
      <c r="AV191" s="11" t="s">
        <v>77</v>
      </c>
      <c r="AW191" s="11" t="s">
        <v>31</v>
      </c>
      <c r="AX191" s="11" t="s">
        <v>68</v>
      </c>
      <c r="AY191" s="194" t="s">
        <v>129</v>
      </c>
    </row>
    <row r="192" spans="2:65" s="12" customFormat="1" ht="11.25">
      <c r="B192" s="195"/>
      <c r="C192" s="196"/>
      <c r="D192" s="185" t="s">
        <v>141</v>
      </c>
      <c r="E192" s="197" t="s">
        <v>1</v>
      </c>
      <c r="F192" s="198" t="s">
        <v>143</v>
      </c>
      <c r="G192" s="196"/>
      <c r="H192" s="199">
        <v>8</v>
      </c>
      <c r="I192" s="200"/>
      <c r="J192" s="196"/>
      <c r="K192" s="196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141</v>
      </c>
      <c r="AU192" s="205" t="s">
        <v>77</v>
      </c>
      <c r="AV192" s="12" t="s">
        <v>136</v>
      </c>
      <c r="AW192" s="12" t="s">
        <v>31</v>
      </c>
      <c r="AX192" s="12" t="s">
        <v>8</v>
      </c>
      <c r="AY192" s="205" t="s">
        <v>129</v>
      </c>
    </row>
    <row r="193" spans="2:65" s="1" customFormat="1" ht="16.5" customHeight="1">
      <c r="B193" s="31"/>
      <c r="C193" s="171" t="s">
        <v>232</v>
      </c>
      <c r="D193" s="171" t="s">
        <v>132</v>
      </c>
      <c r="E193" s="172" t="s">
        <v>514</v>
      </c>
      <c r="F193" s="173" t="s">
        <v>515</v>
      </c>
      <c r="G193" s="174" t="s">
        <v>135</v>
      </c>
      <c r="H193" s="175">
        <v>7</v>
      </c>
      <c r="I193" s="176"/>
      <c r="J193" s="177">
        <f>ROUND(I193*H193,0)</f>
        <v>0</v>
      </c>
      <c r="K193" s="173" t="s">
        <v>1</v>
      </c>
      <c r="L193" s="35"/>
      <c r="M193" s="178" t="s">
        <v>1</v>
      </c>
      <c r="N193" s="179" t="s">
        <v>39</v>
      </c>
      <c r="O193" s="57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AR193" s="14" t="s">
        <v>136</v>
      </c>
      <c r="AT193" s="14" t="s">
        <v>132</v>
      </c>
      <c r="AU193" s="14" t="s">
        <v>77</v>
      </c>
      <c r="AY193" s="14" t="s">
        <v>129</v>
      </c>
      <c r="BE193" s="182">
        <f>IF(N193="základní",J193,0)</f>
        <v>0</v>
      </c>
      <c r="BF193" s="182">
        <f>IF(N193="snížená",J193,0)</f>
        <v>0</v>
      </c>
      <c r="BG193" s="182">
        <f>IF(N193="zákl. přenesená",J193,0)</f>
        <v>0</v>
      </c>
      <c r="BH193" s="182">
        <f>IF(N193="sníž. přenesená",J193,0)</f>
        <v>0</v>
      </c>
      <c r="BI193" s="182">
        <f>IF(N193="nulová",J193,0)</f>
        <v>0</v>
      </c>
      <c r="BJ193" s="14" t="s">
        <v>8</v>
      </c>
      <c r="BK193" s="182">
        <f>ROUND(I193*H193,0)</f>
        <v>0</v>
      </c>
      <c r="BL193" s="14" t="s">
        <v>136</v>
      </c>
      <c r="BM193" s="14" t="s">
        <v>324</v>
      </c>
    </row>
    <row r="194" spans="2:65" s="11" customFormat="1" ht="11.25">
      <c r="B194" s="183"/>
      <c r="C194" s="184"/>
      <c r="D194" s="185" t="s">
        <v>141</v>
      </c>
      <c r="E194" s="186" t="s">
        <v>1</v>
      </c>
      <c r="F194" s="187" t="s">
        <v>516</v>
      </c>
      <c r="G194" s="184"/>
      <c r="H194" s="188">
        <v>7</v>
      </c>
      <c r="I194" s="189"/>
      <c r="J194" s="184"/>
      <c r="K194" s="184"/>
      <c r="L194" s="190"/>
      <c r="M194" s="191"/>
      <c r="N194" s="192"/>
      <c r="O194" s="192"/>
      <c r="P194" s="192"/>
      <c r="Q194" s="192"/>
      <c r="R194" s="192"/>
      <c r="S194" s="192"/>
      <c r="T194" s="193"/>
      <c r="AT194" s="194" t="s">
        <v>141</v>
      </c>
      <c r="AU194" s="194" t="s">
        <v>77</v>
      </c>
      <c r="AV194" s="11" t="s">
        <v>77</v>
      </c>
      <c r="AW194" s="11" t="s">
        <v>31</v>
      </c>
      <c r="AX194" s="11" t="s">
        <v>68</v>
      </c>
      <c r="AY194" s="194" t="s">
        <v>129</v>
      </c>
    </row>
    <row r="195" spans="2:65" s="12" customFormat="1" ht="11.25">
      <c r="B195" s="195"/>
      <c r="C195" s="196"/>
      <c r="D195" s="185" t="s">
        <v>141</v>
      </c>
      <c r="E195" s="197" t="s">
        <v>1</v>
      </c>
      <c r="F195" s="198" t="s">
        <v>143</v>
      </c>
      <c r="G195" s="196"/>
      <c r="H195" s="199">
        <v>7</v>
      </c>
      <c r="I195" s="200"/>
      <c r="J195" s="196"/>
      <c r="K195" s="196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141</v>
      </c>
      <c r="AU195" s="205" t="s">
        <v>77</v>
      </c>
      <c r="AV195" s="12" t="s">
        <v>136</v>
      </c>
      <c r="AW195" s="12" t="s">
        <v>31</v>
      </c>
      <c r="AX195" s="12" t="s">
        <v>8</v>
      </c>
      <c r="AY195" s="205" t="s">
        <v>129</v>
      </c>
    </row>
    <row r="196" spans="2:65" s="1" customFormat="1" ht="16.5" customHeight="1">
      <c r="B196" s="31"/>
      <c r="C196" s="171" t="s">
        <v>327</v>
      </c>
      <c r="D196" s="171" t="s">
        <v>132</v>
      </c>
      <c r="E196" s="172" t="s">
        <v>337</v>
      </c>
      <c r="F196" s="173" t="s">
        <v>338</v>
      </c>
      <c r="G196" s="174" t="s">
        <v>139</v>
      </c>
      <c r="H196" s="175">
        <v>459</v>
      </c>
      <c r="I196" s="176"/>
      <c r="J196" s="177">
        <f>ROUND(I196*H196,0)</f>
        <v>0</v>
      </c>
      <c r="K196" s="173" t="s">
        <v>140</v>
      </c>
      <c r="L196" s="35"/>
      <c r="M196" s="178" t="s">
        <v>1</v>
      </c>
      <c r="N196" s="179" t="s">
        <v>39</v>
      </c>
      <c r="O196" s="57"/>
      <c r="P196" s="180">
        <f>O196*H196</f>
        <v>0</v>
      </c>
      <c r="Q196" s="180">
        <v>0</v>
      </c>
      <c r="R196" s="180">
        <f>Q196*H196</f>
        <v>0</v>
      </c>
      <c r="S196" s="180">
        <v>0</v>
      </c>
      <c r="T196" s="181">
        <f>S196*H196</f>
        <v>0</v>
      </c>
      <c r="AR196" s="14" t="s">
        <v>136</v>
      </c>
      <c r="AT196" s="14" t="s">
        <v>132</v>
      </c>
      <c r="AU196" s="14" t="s">
        <v>77</v>
      </c>
      <c r="AY196" s="14" t="s">
        <v>129</v>
      </c>
      <c r="BE196" s="182">
        <f>IF(N196="základní",J196,0)</f>
        <v>0</v>
      </c>
      <c r="BF196" s="182">
        <f>IF(N196="snížená",J196,0)</f>
        <v>0</v>
      </c>
      <c r="BG196" s="182">
        <f>IF(N196="zákl. přenesená",J196,0)</f>
        <v>0</v>
      </c>
      <c r="BH196" s="182">
        <f>IF(N196="sníž. přenesená",J196,0)</f>
        <v>0</v>
      </c>
      <c r="BI196" s="182">
        <f>IF(N196="nulová",J196,0)</f>
        <v>0</v>
      </c>
      <c r="BJ196" s="14" t="s">
        <v>8</v>
      </c>
      <c r="BK196" s="182">
        <f>ROUND(I196*H196,0)</f>
        <v>0</v>
      </c>
      <c r="BL196" s="14" t="s">
        <v>136</v>
      </c>
      <c r="BM196" s="14" t="s">
        <v>330</v>
      </c>
    </row>
    <row r="197" spans="2:65" s="1" customFormat="1" ht="16.5" customHeight="1">
      <c r="B197" s="31"/>
      <c r="C197" s="171" t="s">
        <v>237</v>
      </c>
      <c r="D197" s="171" t="s">
        <v>132</v>
      </c>
      <c r="E197" s="172" t="s">
        <v>340</v>
      </c>
      <c r="F197" s="173" t="s">
        <v>341</v>
      </c>
      <c r="G197" s="174" t="s">
        <v>165</v>
      </c>
      <c r="H197" s="175">
        <v>74.900000000000006</v>
      </c>
      <c r="I197" s="176"/>
      <c r="J197" s="177">
        <f>ROUND(I197*H197,0)</f>
        <v>0</v>
      </c>
      <c r="K197" s="173" t="s">
        <v>140</v>
      </c>
      <c r="L197" s="35"/>
      <c r="M197" s="178" t="s">
        <v>1</v>
      </c>
      <c r="N197" s="179" t="s">
        <v>39</v>
      </c>
      <c r="O197" s="57"/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AR197" s="14" t="s">
        <v>136</v>
      </c>
      <c r="AT197" s="14" t="s">
        <v>132</v>
      </c>
      <c r="AU197" s="14" t="s">
        <v>77</v>
      </c>
      <c r="AY197" s="14" t="s">
        <v>129</v>
      </c>
      <c r="BE197" s="182">
        <f>IF(N197="základní",J197,0)</f>
        <v>0</v>
      </c>
      <c r="BF197" s="182">
        <f>IF(N197="snížená",J197,0)</f>
        <v>0</v>
      </c>
      <c r="BG197" s="182">
        <f>IF(N197="zákl. přenesená",J197,0)</f>
        <v>0</v>
      </c>
      <c r="BH197" s="182">
        <f>IF(N197="sníž. přenesená",J197,0)</f>
        <v>0</v>
      </c>
      <c r="BI197" s="182">
        <f>IF(N197="nulová",J197,0)</f>
        <v>0</v>
      </c>
      <c r="BJ197" s="14" t="s">
        <v>8</v>
      </c>
      <c r="BK197" s="182">
        <f>ROUND(I197*H197,0)</f>
        <v>0</v>
      </c>
      <c r="BL197" s="14" t="s">
        <v>136</v>
      </c>
      <c r="BM197" s="14" t="s">
        <v>334</v>
      </c>
    </row>
    <row r="198" spans="2:65" s="11" customFormat="1" ht="11.25">
      <c r="B198" s="183"/>
      <c r="C198" s="184"/>
      <c r="D198" s="185" t="s">
        <v>141</v>
      </c>
      <c r="E198" s="186" t="s">
        <v>1</v>
      </c>
      <c r="F198" s="187" t="s">
        <v>517</v>
      </c>
      <c r="G198" s="184"/>
      <c r="H198" s="188">
        <v>74.900000000000006</v>
      </c>
      <c r="I198" s="189"/>
      <c r="J198" s="184"/>
      <c r="K198" s="184"/>
      <c r="L198" s="190"/>
      <c r="M198" s="191"/>
      <c r="N198" s="192"/>
      <c r="O198" s="192"/>
      <c r="P198" s="192"/>
      <c r="Q198" s="192"/>
      <c r="R198" s="192"/>
      <c r="S198" s="192"/>
      <c r="T198" s="193"/>
      <c r="AT198" s="194" t="s">
        <v>141</v>
      </c>
      <c r="AU198" s="194" t="s">
        <v>77</v>
      </c>
      <c r="AV198" s="11" t="s">
        <v>77</v>
      </c>
      <c r="AW198" s="11" t="s">
        <v>31</v>
      </c>
      <c r="AX198" s="11" t="s">
        <v>68</v>
      </c>
      <c r="AY198" s="194" t="s">
        <v>129</v>
      </c>
    </row>
    <row r="199" spans="2:65" s="12" customFormat="1" ht="11.25">
      <c r="B199" s="195"/>
      <c r="C199" s="196"/>
      <c r="D199" s="185" t="s">
        <v>141</v>
      </c>
      <c r="E199" s="197" t="s">
        <v>1</v>
      </c>
      <c r="F199" s="198" t="s">
        <v>143</v>
      </c>
      <c r="G199" s="196"/>
      <c r="H199" s="199">
        <v>74.900000000000006</v>
      </c>
      <c r="I199" s="200"/>
      <c r="J199" s="196"/>
      <c r="K199" s="196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141</v>
      </c>
      <c r="AU199" s="205" t="s">
        <v>77</v>
      </c>
      <c r="AV199" s="12" t="s">
        <v>136</v>
      </c>
      <c r="AW199" s="12" t="s">
        <v>31</v>
      </c>
      <c r="AX199" s="12" t="s">
        <v>8</v>
      </c>
      <c r="AY199" s="205" t="s">
        <v>129</v>
      </c>
    </row>
    <row r="200" spans="2:65" s="1" customFormat="1" ht="16.5" customHeight="1">
      <c r="B200" s="31"/>
      <c r="C200" s="171" t="s">
        <v>336</v>
      </c>
      <c r="D200" s="171" t="s">
        <v>132</v>
      </c>
      <c r="E200" s="172" t="s">
        <v>448</v>
      </c>
      <c r="F200" s="173" t="s">
        <v>449</v>
      </c>
      <c r="G200" s="174" t="s">
        <v>139</v>
      </c>
      <c r="H200" s="175">
        <v>459</v>
      </c>
      <c r="I200" s="176"/>
      <c r="J200" s="177">
        <f>ROUND(I200*H200,0)</f>
        <v>0</v>
      </c>
      <c r="K200" s="173" t="s">
        <v>140</v>
      </c>
      <c r="L200" s="35"/>
      <c r="M200" s="178" t="s">
        <v>1</v>
      </c>
      <c r="N200" s="179" t="s">
        <v>39</v>
      </c>
      <c r="O200" s="57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AR200" s="14" t="s">
        <v>136</v>
      </c>
      <c r="AT200" s="14" t="s">
        <v>132</v>
      </c>
      <c r="AU200" s="14" t="s">
        <v>77</v>
      </c>
      <c r="AY200" s="14" t="s">
        <v>129</v>
      </c>
      <c r="BE200" s="182">
        <f>IF(N200="základní",J200,0)</f>
        <v>0</v>
      </c>
      <c r="BF200" s="182">
        <f>IF(N200="snížená",J200,0)</f>
        <v>0</v>
      </c>
      <c r="BG200" s="182">
        <f>IF(N200="zákl. přenesená",J200,0)</f>
        <v>0</v>
      </c>
      <c r="BH200" s="182">
        <f>IF(N200="sníž. přenesená",J200,0)</f>
        <v>0</v>
      </c>
      <c r="BI200" s="182">
        <f>IF(N200="nulová",J200,0)</f>
        <v>0</v>
      </c>
      <c r="BJ200" s="14" t="s">
        <v>8</v>
      </c>
      <c r="BK200" s="182">
        <f>ROUND(I200*H200,0)</f>
        <v>0</v>
      </c>
      <c r="BL200" s="14" t="s">
        <v>136</v>
      </c>
      <c r="BM200" s="14" t="s">
        <v>339</v>
      </c>
    </row>
    <row r="201" spans="2:65" s="1" customFormat="1" ht="16.5" customHeight="1">
      <c r="B201" s="31"/>
      <c r="C201" s="171" t="s">
        <v>242</v>
      </c>
      <c r="D201" s="171" t="s">
        <v>132</v>
      </c>
      <c r="E201" s="172" t="s">
        <v>450</v>
      </c>
      <c r="F201" s="173" t="s">
        <v>451</v>
      </c>
      <c r="G201" s="174" t="s">
        <v>165</v>
      </c>
      <c r="H201" s="175">
        <v>74.900000000000006</v>
      </c>
      <c r="I201" s="176"/>
      <c r="J201" s="177">
        <f>ROUND(I201*H201,0)</f>
        <v>0</v>
      </c>
      <c r="K201" s="173" t="s">
        <v>140</v>
      </c>
      <c r="L201" s="35"/>
      <c r="M201" s="178" t="s">
        <v>1</v>
      </c>
      <c r="N201" s="179" t="s">
        <v>39</v>
      </c>
      <c r="O201" s="57"/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AR201" s="14" t="s">
        <v>136</v>
      </c>
      <c r="AT201" s="14" t="s">
        <v>132</v>
      </c>
      <c r="AU201" s="14" t="s">
        <v>77</v>
      </c>
      <c r="AY201" s="14" t="s">
        <v>129</v>
      </c>
      <c r="BE201" s="182">
        <f>IF(N201="základní",J201,0)</f>
        <v>0</v>
      </c>
      <c r="BF201" s="182">
        <f>IF(N201="snížená",J201,0)</f>
        <v>0</v>
      </c>
      <c r="BG201" s="182">
        <f>IF(N201="zákl. přenesená",J201,0)</f>
        <v>0</v>
      </c>
      <c r="BH201" s="182">
        <f>IF(N201="sníž. přenesená",J201,0)</f>
        <v>0</v>
      </c>
      <c r="BI201" s="182">
        <f>IF(N201="nulová",J201,0)</f>
        <v>0</v>
      </c>
      <c r="BJ201" s="14" t="s">
        <v>8</v>
      </c>
      <c r="BK201" s="182">
        <f>ROUND(I201*H201,0)</f>
        <v>0</v>
      </c>
      <c r="BL201" s="14" t="s">
        <v>136</v>
      </c>
      <c r="BM201" s="14" t="s">
        <v>342</v>
      </c>
    </row>
    <row r="202" spans="2:65" s="1" customFormat="1" ht="16.5" customHeight="1">
      <c r="B202" s="31"/>
      <c r="C202" s="171" t="s">
        <v>344</v>
      </c>
      <c r="D202" s="171" t="s">
        <v>132</v>
      </c>
      <c r="E202" s="172" t="s">
        <v>518</v>
      </c>
      <c r="F202" s="173" t="s">
        <v>519</v>
      </c>
      <c r="G202" s="174" t="s">
        <v>226</v>
      </c>
      <c r="H202" s="216"/>
      <c r="I202" s="176"/>
      <c r="J202" s="177">
        <f>ROUND(I202*H202,0)</f>
        <v>0</v>
      </c>
      <c r="K202" s="173" t="s">
        <v>140</v>
      </c>
      <c r="L202" s="35"/>
      <c r="M202" s="178" t="s">
        <v>1</v>
      </c>
      <c r="N202" s="179" t="s">
        <v>39</v>
      </c>
      <c r="O202" s="57"/>
      <c r="P202" s="180">
        <f>O202*H202</f>
        <v>0</v>
      </c>
      <c r="Q202" s="180">
        <v>0</v>
      </c>
      <c r="R202" s="180">
        <f>Q202*H202</f>
        <v>0</v>
      </c>
      <c r="S202" s="180">
        <v>0</v>
      </c>
      <c r="T202" s="181">
        <f>S202*H202</f>
        <v>0</v>
      </c>
      <c r="AR202" s="14" t="s">
        <v>136</v>
      </c>
      <c r="AT202" s="14" t="s">
        <v>132</v>
      </c>
      <c r="AU202" s="14" t="s">
        <v>77</v>
      </c>
      <c r="AY202" s="14" t="s">
        <v>129</v>
      </c>
      <c r="BE202" s="182">
        <f>IF(N202="základní",J202,0)</f>
        <v>0</v>
      </c>
      <c r="BF202" s="182">
        <f>IF(N202="snížená",J202,0)</f>
        <v>0</v>
      </c>
      <c r="BG202" s="182">
        <f>IF(N202="zákl. přenesená",J202,0)</f>
        <v>0</v>
      </c>
      <c r="BH202" s="182">
        <f>IF(N202="sníž. přenesená",J202,0)</f>
        <v>0</v>
      </c>
      <c r="BI202" s="182">
        <f>IF(N202="nulová",J202,0)</f>
        <v>0</v>
      </c>
      <c r="BJ202" s="14" t="s">
        <v>8</v>
      </c>
      <c r="BK202" s="182">
        <f>ROUND(I202*H202,0)</f>
        <v>0</v>
      </c>
      <c r="BL202" s="14" t="s">
        <v>136</v>
      </c>
      <c r="BM202" s="14" t="s">
        <v>347</v>
      </c>
    </row>
    <row r="203" spans="2:65" s="10" customFormat="1" ht="22.9" customHeight="1">
      <c r="B203" s="155"/>
      <c r="C203" s="156"/>
      <c r="D203" s="157" t="s">
        <v>67</v>
      </c>
      <c r="E203" s="169" t="s">
        <v>355</v>
      </c>
      <c r="F203" s="169" t="s">
        <v>356</v>
      </c>
      <c r="G203" s="156"/>
      <c r="H203" s="156"/>
      <c r="I203" s="159"/>
      <c r="J203" s="170">
        <f>BK203</f>
        <v>0</v>
      </c>
      <c r="K203" s="156"/>
      <c r="L203" s="161"/>
      <c r="M203" s="162"/>
      <c r="N203" s="163"/>
      <c r="O203" s="163"/>
      <c r="P203" s="164">
        <f>SUM(P204:P207)</f>
        <v>0</v>
      </c>
      <c r="Q203" s="163"/>
      <c r="R203" s="164">
        <f>SUM(R204:R207)</f>
        <v>0</v>
      </c>
      <c r="S203" s="163"/>
      <c r="T203" s="165">
        <f>SUM(T204:T207)</f>
        <v>0</v>
      </c>
      <c r="AR203" s="166" t="s">
        <v>8</v>
      </c>
      <c r="AT203" s="167" t="s">
        <v>67</v>
      </c>
      <c r="AU203" s="167" t="s">
        <v>8</v>
      </c>
      <c r="AY203" s="166" t="s">
        <v>129</v>
      </c>
      <c r="BK203" s="168">
        <f>SUM(BK204:BK207)</f>
        <v>0</v>
      </c>
    </row>
    <row r="204" spans="2:65" s="1" customFormat="1" ht="16.5" customHeight="1">
      <c r="B204" s="31"/>
      <c r="C204" s="171" t="s">
        <v>246</v>
      </c>
      <c r="D204" s="171" t="s">
        <v>132</v>
      </c>
      <c r="E204" s="172" t="s">
        <v>357</v>
      </c>
      <c r="F204" s="173" t="s">
        <v>520</v>
      </c>
      <c r="G204" s="174" t="s">
        <v>139</v>
      </c>
      <c r="H204" s="175">
        <v>7</v>
      </c>
      <c r="I204" s="176"/>
      <c r="J204" s="177">
        <f>ROUND(I204*H204,0)</f>
        <v>0</v>
      </c>
      <c r="K204" s="173" t="s">
        <v>1</v>
      </c>
      <c r="L204" s="35"/>
      <c r="M204" s="178" t="s">
        <v>1</v>
      </c>
      <c r="N204" s="179" t="s">
        <v>39</v>
      </c>
      <c r="O204" s="57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AR204" s="14" t="s">
        <v>136</v>
      </c>
      <c r="AT204" s="14" t="s">
        <v>132</v>
      </c>
      <c r="AU204" s="14" t="s">
        <v>77</v>
      </c>
      <c r="AY204" s="14" t="s">
        <v>129</v>
      </c>
      <c r="BE204" s="182">
        <f>IF(N204="základní",J204,0)</f>
        <v>0</v>
      </c>
      <c r="BF204" s="182">
        <f>IF(N204="snížená",J204,0)</f>
        <v>0</v>
      </c>
      <c r="BG204" s="182">
        <f>IF(N204="zákl. přenesená",J204,0)</f>
        <v>0</v>
      </c>
      <c r="BH204" s="182">
        <f>IF(N204="sníž. přenesená",J204,0)</f>
        <v>0</v>
      </c>
      <c r="BI204" s="182">
        <f>IF(N204="nulová",J204,0)</f>
        <v>0</v>
      </c>
      <c r="BJ204" s="14" t="s">
        <v>8</v>
      </c>
      <c r="BK204" s="182">
        <f>ROUND(I204*H204,0)</f>
        <v>0</v>
      </c>
      <c r="BL204" s="14" t="s">
        <v>136</v>
      </c>
      <c r="BM204" s="14" t="s">
        <v>350</v>
      </c>
    </row>
    <row r="205" spans="2:65" s="11" customFormat="1" ht="11.25">
      <c r="B205" s="183"/>
      <c r="C205" s="184"/>
      <c r="D205" s="185" t="s">
        <v>141</v>
      </c>
      <c r="E205" s="186" t="s">
        <v>1</v>
      </c>
      <c r="F205" s="187" t="s">
        <v>521</v>
      </c>
      <c r="G205" s="184"/>
      <c r="H205" s="188">
        <v>7</v>
      </c>
      <c r="I205" s="189"/>
      <c r="J205" s="184"/>
      <c r="K205" s="184"/>
      <c r="L205" s="190"/>
      <c r="M205" s="191"/>
      <c r="N205" s="192"/>
      <c r="O205" s="192"/>
      <c r="P205" s="192"/>
      <c r="Q205" s="192"/>
      <c r="R205" s="192"/>
      <c r="S205" s="192"/>
      <c r="T205" s="193"/>
      <c r="AT205" s="194" t="s">
        <v>141</v>
      </c>
      <c r="AU205" s="194" t="s">
        <v>77</v>
      </c>
      <c r="AV205" s="11" t="s">
        <v>77</v>
      </c>
      <c r="AW205" s="11" t="s">
        <v>31</v>
      </c>
      <c r="AX205" s="11" t="s">
        <v>68</v>
      </c>
      <c r="AY205" s="194" t="s">
        <v>129</v>
      </c>
    </row>
    <row r="206" spans="2:65" s="12" customFormat="1" ht="11.25">
      <c r="B206" s="195"/>
      <c r="C206" s="196"/>
      <c r="D206" s="185" t="s">
        <v>141</v>
      </c>
      <c r="E206" s="197" t="s">
        <v>1</v>
      </c>
      <c r="F206" s="198" t="s">
        <v>143</v>
      </c>
      <c r="G206" s="196"/>
      <c r="H206" s="199">
        <v>7</v>
      </c>
      <c r="I206" s="200"/>
      <c r="J206" s="196"/>
      <c r="K206" s="196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141</v>
      </c>
      <c r="AU206" s="205" t="s">
        <v>77</v>
      </c>
      <c r="AV206" s="12" t="s">
        <v>136</v>
      </c>
      <c r="AW206" s="12" t="s">
        <v>31</v>
      </c>
      <c r="AX206" s="12" t="s">
        <v>8</v>
      </c>
      <c r="AY206" s="205" t="s">
        <v>129</v>
      </c>
    </row>
    <row r="207" spans="2:65" s="1" customFormat="1" ht="16.5" customHeight="1">
      <c r="B207" s="31"/>
      <c r="C207" s="171" t="s">
        <v>351</v>
      </c>
      <c r="D207" s="171" t="s">
        <v>132</v>
      </c>
      <c r="E207" s="172" t="s">
        <v>522</v>
      </c>
      <c r="F207" s="173" t="s">
        <v>523</v>
      </c>
      <c r="G207" s="174" t="s">
        <v>226</v>
      </c>
      <c r="H207" s="216"/>
      <c r="I207" s="176"/>
      <c r="J207" s="177">
        <f>ROUND(I207*H207,0)</f>
        <v>0</v>
      </c>
      <c r="K207" s="173" t="s">
        <v>140</v>
      </c>
      <c r="L207" s="35"/>
      <c r="M207" s="178" t="s">
        <v>1</v>
      </c>
      <c r="N207" s="179" t="s">
        <v>39</v>
      </c>
      <c r="O207" s="57"/>
      <c r="P207" s="180">
        <f>O207*H207</f>
        <v>0</v>
      </c>
      <c r="Q207" s="180">
        <v>0</v>
      </c>
      <c r="R207" s="180">
        <f>Q207*H207</f>
        <v>0</v>
      </c>
      <c r="S207" s="180">
        <v>0</v>
      </c>
      <c r="T207" s="181">
        <f>S207*H207</f>
        <v>0</v>
      </c>
      <c r="AR207" s="14" t="s">
        <v>136</v>
      </c>
      <c r="AT207" s="14" t="s">
        <v>132</v>
      </c>
      <c r="AU207" s="14" t="s">
        <v>77</v>
      </c>
      <c r="AY207" s="14" t="s">
        <v>129</v>
      </c>
      <c r="BE207" s="182">
        <f>IF(N207="základní",J207,0)</f>
        <v>0</v>
      </c>
      <c r="BF207" s="182">
        <f>IF(N207="snížená",J207,0)</f>
        <v>0</v>
      </c>
      <c r="BG207" s="182">
        <f>IF(N207="zákl. přenesená",J207,0)</f>
        <v>0</v>
      </c>
      <c r="BH207" s="182">
        <f>IF(N207="sníž. přenesená",J207,0)</f>
        <v>0</v>
      </c>
      <c r="BI207" s="182">
        <f>IF(N207="nulová",J207,0)</f>
        <v>0</v>
      </c>
      <c r="BJ207" s="14" t="s">
        <v>8</v>
      </c>
      <c r="BK207" s="182">
        <f>ROUND(I207*H207,0)</f>
        <v>0</v>
      </c>
      <c r="BL207" s="14" t="s">
        <v>136</v>
      </c>
      <c r="BM207" s="14" t="s">
        <v>354</v>
      </c>
    </row>
    <row r="208" spans="2:65" s="10" customFormat="1" ht="22.9" customHeight="1">
      <c r="B208" s="155"/>
      <c r="C208" s="156"/>
      <c r="D208" s="157" t="s">
        <v>67</v>
      </c>
      <c r="E208" s="169" t="s">
        <v>365</v>
      </c>
      <c r="F208" s="169" t="s">
        <v>366</v>
      </c>
      <c r="G208" s="156"/>
      <c r="H208" s="156"/>
      <c r="I208" s="159"/>
      <c r="J208" s="170">
        <f>BK208</f>
        <v>0</v>
      </c>
      <c r="K208" s="156"/>
      <c r="L208" s="161"/>
      <c r="M208" s="162"/>
      <c r="N208" s="163"/>
      <c r="O208" s="163"/>
      <c r="P208" s="164">
        <f>SUM(P209:P222)</f>
        <v>0</v>
      </c>
      <c r="Q208" s="163"/>
      <c r="R208" s="164">
        <f>SUM(R209:R222)</f>
        <v>0</v>
      </c>
      <c r="S208" s="163"/>
      <c r="T208" s="165">
        <f>SUM(T209:T222)</f>
        <v>0</v>
      </c>
      <c r="AR208" s="166" t="s">
        <v>8</v>
      </c>
      <c r="AT208" s="167" t="s">
        <v>67</v>
      </c>
      <c r="AU208" s="167" t="s">
        <v>8</v>
      </c>
      <c r="AY208" s="166" t="s">
        <v>129</v>
      </c>
      <c r="BK208" s="168">
        <f>SUM(BK209:BK222)</f>
        <v>0</v>
      </c>
    </row>
    <row r="209" spans="2:65" s="1" customFormat="1" ht="16.5" customHeight="1">
      <c r="B209" s="31"/>
      <c r="C209" s="171" t="s">
        <v>250</v>
      </c>
      <c r="D209" s="171" t="s">
        <v>132</v>
      </c>
      <c r="E209" s="172" t="s">
        <v>367</v>
      </c>
      <c r="F209" s="173" t="s">
        <v>524</v>
      </c>
      <c r="G209" s="174" t="s">
        <v>135</v>
      </c>
      <c r="H209" s="175">
        <v>1</v>
      </c>
      <c r="I209" s="176"/>
      <c r="J209" s="177">
        <f>ROUND(I209*H209,0)</f>
        <v>0</v>
      </c>
      <c r="K209" s="173" t="s">
        <v>1</v>
      </c>
      <c r="L209" s="35"/>
      <c r="M209" s="178" t="s">
        <v>1</v>
      </c>
      <c r="N209" s="179" t="s">
        <v>39</v>
      </c>
      <c r="O209" s="57"/>
      <c r="P209" s="180">
        <f>O209*H209</f>
        <v>0</v>
      </c>
      <c r="Q209" s="180">
        <v>0</v>
      </c>
      <c r="R209" s="180">
        <f>Q209*H209</f>
        <v>0</v>
      </c>
      <c r="S209" s="180">
        <v>0</v>
      </c>
      <c r="T209" s="181">
        <f>S209*H209</f>
        <v>0</v>
      </c>
      <c r="AR209" s="14" t="s">
        <v>136</v>
      </c>
      <c r="AT209" s="14" t="s">
        <v>132</v>
      </c>
      <c r="AU209" s="14" t="s">
        <v>77</v>
      </c>
      <c r="AY209" s="14" t="s">
        <v>129</v>
      </c>
      <c r="BE209" s="182">
        <f>IF(N209="základní",J209,0)</f>
        <v>0</v>
      </c>
      <c r="BF209" s="182">
        <f>IF(N209="snížená",J209,0)</f>
        <v>0</v>
      </c>
      <c r="BG209" s="182">
        <f>IF(N209="zákl. přenesená",J209,0)</f>
        <v>0</v>
      </c>
      <c r="BH209" s="182">
        <f>IF(N209="sníž. přenesená",J209,0)</f>
        <v>0</v>
      </c>
      <c r="BI209" s="182">
        <f>IF(N209="nulová",J209,0)</f>
        <v>0</v>
      </c>
      <c r="BJ209" s="14" t="s">
        <v>8</v>
      </c>
      <c r="BK209" s="182">
        <f>ROUND(I209*H209,0)</f>
        <v>0</v>
      </c>
      <c r="BL209" s="14" t="s">
        <v>136</v>
      </c>
      <c r="BM209" s="14" t="s">
        <v>359</v>
      </c>
    </row>
    <row r="210" spans="2:65" s="1" customFormat="1" ht="16.5" customHeight="1">
      <c r="B210" s="31"/>
      <c r="C210" s="171" t="s">
        <v>361</v>
      </c>
      <c r="D210" s="171" t="s">
        <v>132</v>
      </c>
      <c r="E210" s="172" t="s">
        <v>371</v>
      </c>
      <c r="F210" s="173" t="s">
        <v>525</v>
      </c>
      <c r="G210" s="174" t="s">
        <v>135</v>
      </c>
      <c r="H210" s="175">
        <v>3</v>
      </c>
      <c r="I210" s="176"/>
      <c r="J210" s="177">
        <f>ROUND(I210*H210,0)</f>
        <v>0</v>
      </c>
      <c r="K210" s="173" t="s">
        <v>1</v>
      </c>
      <c r="L210" s="35"/>
      <c r="M210" s="178" t="s">
        <v>1</v>
      </c>
      <c r="N210" s="179" t="s">
        <v>39</v>
      </c>
      <c r="O210" s="57"/>
      <c r="P210" s="180">
        <f>O210*H210</f>
        <v>0</v>
      </c>
      <c r="Q210" s="180">
        <v>0</v>
      </c>
      <c r="R210" s="180">
        <f>Q210*H210</f>
        <v>0</v>
      </c>
      <c r="S210" s="180">
        <v>0</v>
      </c>
      <c r="T210" s="181">
        <f>S210*H210</f>
        <v>0</v>
      </c>
      <c r="AR210" s="14" t="s">
        <v>136</v>
      </c>
      <c r="AT210" s="14" t="s">
        <v>132</v>
      </c>
      <c r="AU210" s="14" t="s">
        <v>77</v>
      </c>
      <c r="AY210" s="14" t="s">
        <v>129</v>
      </c>
      <c r="BE210" s="182">
        <f>IF(N210="základní",J210,0)</f>
        <v>0</v>
      </c>
      <c r="BF210" s="182">
        <f>IF(N210="snížená",J210,0)</f>
        <v>0</v>
      </c>
      <c r="BG210" s="182">
        <f>IF(N210="zákl. přenesená",J210,0)</f>
        <v>0</v>
      </c>
      <c r="BH210" s="182">
        <f>IF(N210="sníž. přenesená",J210,0)</f>
        <v>0</v>
      </c>
      <c r="BI210" s="182">
        <f>IF(N210="nulová",J210,0)</f>
        <v>0</v>
      </c>
      <c r="BJ210" s="14" t="s">
        <v>8</v>
      </c>
      <c r="BK210" s="182">
        <f>ROUND(I210*H210,0)</f>
        <v>0</v>
      </c>
      <c r="BL210" s="14" t="s">
        <v>136</v>
      </c>
      <c r="BM210" s="14" t="s">
        <v>364</v>
      </c>
    </row>
    <row r="211" spans="2:65" s="1" customFormat="1" ht="16.5" customHeight="1">
      <c r="B211" s="31"/>
      <c r="C211" s="171" t="s">
        <v>253</v>
      </c>
      <c r="D211" s="171" t="s">
        <v>132</v>
      </c>
      <c r="E211" s="172" t="s">
        <v>374</v>
      </c>
      <c r="F211" s="173" t="s">
        <v>526</v>
      </c>
      <c r="G211" s="174" t="s">
        <v>135</v>
      </c>
      <c r="H211" s="175">
        <v>1</v>
      </c>
      <c r="I211" s="176"/>
      <c r="J211" s="177">
        <f>ROUND(I211*H211,0)</f>
        <v>0</v>
      </c>
      <c r="K211" s="173" t="s">
        <v>1</v>
      </c>
      <c r="L211" s="35"/>
      <c r="M211" s="178" t="s">
        <v>1</v>
      </c>
      <c r="N211" s="179" t="s">
        <v>39</v>
      </c>
      <c r="O211" s="57"/>
      <c r="P211" s="180">
        <f>O211*H211</f>
        <v>0</v>
      </c>
      <c r="Q211" s="180">
        <v>0</v>
      </c>
      <c r="R211" s="180">
        <f>Q211*H211</f>
        <v>0</v>
      </c>
      <c r="S211" s="180">
        <v>0</v>
      </c>
      <c r="T211" s="181">
        <f>S211*H211</f>
        <v>0</v>
      </c>
      <c r="AR211" s="14" t="s">
        <v>136</v>
      </c>
      <c r="AT211" s="14" t="s">
        <v>132</v>
      </c>
      <c r="AU211" s="14" t="s">
        <v>77</v>
      </c>
      <c r="AY211" s="14" t="s">
        <v>129</v>
      </c>
      <c r="BE211" s="182">
        <f>IF(N211="základní",J211,0)</f>
        <v>0</v>
      </c>
      <c r="BF211" s="182">
        <f>IF(N211="snížená",J211,0)</f>
        <v>0</v>
      </c>
      <c r="BG211" s="182">
        <f>IF(N211="zákl. přenesená",J211,0)</f>
        <v>0</v>
      </c>
      <c r="BH211" s="182">
        <f>IF(N211="sníž. přenesená",J211,0)</f>
        <v>0</v>
      </c>
      <c r="BI211" s="182">
        <f>IF(N211="nulová",J211,0)</f>
        <v>0</v>
      </c>
      <c r="BJ211" s="14" t="s">
        <v>8</v>
      </c>
      <c r="BK211" s="182">
        <f>ROUND(I211*H211,0)</f>
        <v>0</v>
      </c>
      <c r="BL211" s="14" t="s">
        <v>136</v>
      </c>
      <c r="BM211" s="14" t="s">
        <v>369</v>
      </c>
    </row>
    <row r="212" spans="2:65" s="11" customFormat="1" ht="11.25">
      <c r="B212" s="183"/>
      <c r="C212" s="184"/>
      <c r="D212" s="185" t="s">
        <v>141</v>
      </c>
      <c r="E212" s="186" t="s">
        <v>1</v>
      </c>
      <c r="F212" s="187" t="s">
        <v>527</v>
      </c>
      <c r="G212" s="184"/>
      <c r="H212" s="188">
        <v>1</v>
      </c>
      <c r="I212" s="189"/>
      <c r="J212" s="184"/>
      <c r="K212" s="184"/>
      <c r="L212" s="190"/>
      <c r="M212" s="191"/>
      <c r="N212" s="192"/>
      <c r="O212" s="192"/>
      <c r="P212" s="192"/>
      <c r="Q212" s="192"/>
      <c r="R212" s="192"/>
      <c r="S212" s="192"/>
      <c r="T212" s="193"/>
      <c r="AT212" s="194" t="s">
        <v>141</v>
      </c>
      <c r="AU212" s="194" t="s">
        <v>77</v>
      </c>
      <c r="AV212" s="11" t="s">
        <v>77</v>
      </c>
      <c r="AW212" s="11" t="s">
        <v>31</v>
      </c>
      <c r="AX212" s="11" t="s">
        <v>68</v>
      </c>
      <c r="AY212" s="194" t="s">
        <v>129</v>
      </c>
    </row>
    <row r="213" spans="2:65" s="12" customFormat="1" ht="11.25">
      <c r="B213" s="195"/>
      <c r="C213" s="196"/>
      <c r="D213" s="185" t="s">
        <v>141</v>
      </c>
      <c r="E213" s="197" t="s">
        <v>1</v>
      </c>
      <c r="F213" s="198" t="s">
        <v>143</v>
      </c>
      <c r="G213" s="196"/>
      <c r="H213" s="199">
        <v>1</v>
      </c>
      <c r="I213" s="200"/>
      <c r="J213" s="196"/>
      <c r="K213" s="196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141</v>
      </c>
      <c r="AU213" s="205" t="s">
        <v>77</v>
      </c>
      <c r="AV213" s="12" t="s">
        <v>136</v>
      </c>
      <c r="AW213" s="12" t="s">
        <v>31</v>
      </c>
      <c r="AX213" s="12" t="s">
        <v>8</v>
      </c>
      <c r="AY213" s="205" t="s">
        <v>129</v>
      </c>
    </row>
    <row r="214" spans="2:65" s="1" customFormat="1" ht="16.5" customHeight="1">
      <c r="B214" s="31"/>
      <c r="C214" s="171" t="s">
        <v>370</v>
      </c>
      <c r="D214" s="171" t="s">
        <v>132</v>
      </c>
      <c r="E214" s="172" t="s">
        <v>378</v>
      </c>
      <c r="F214" s="173" t="s">
        <v>528</v>
      </c>
      <c r="G214" s="174" t="s">
        <v>135</v>
      </c>
      <c r="H214" s="175">
        <v>2</v>
      </c>
      <c r="I214" s="176"/>
      <c r="J214" s="177">
        <f>ROUND(I214*H214,0)</f>
        <v>0</v>
      </c>
      <c r="K214" s="173" t="s">
        <v>1</v>
      </c>
      <c r="L214" s="35"/>
      <c r="M214" s="178" t="s">
        <v>1</v>
      </c>
      <c r="N214" s="179" t="s">
        <v>39</v>
      </c>
      <c r="O214" s="57"/>
      <c r="P214" s="180">
        <f>O214*H214</f>
        <v>0</v>
      </c>
      <c r="Q214" s="180">
        <v>0</v>
      </c>
      <c r="R214" s="180">
        <f>Q214*H214</f>
        <v>0</v>
      </c>
      <c r="S214" s="180">
        <v>0</v>
      </c>
      <c r="T214" s="181">
        <f>S214*H214</f>
        <v>0</v>
      </c>
      <c r="AR214" s="14" t="s">
        <v>136</v>
      </c>
      <c r="AT214" s="14" t="s">
        <v>132</v>
      </c>
      <c r="AU214" s="14" t="s">
        <v>77</v>
      </c>
      <c r="AY214" s="14" t="s">
        <v>129</v>
      </c>
      <c r="BE214" s="182">
        <f>IF(N214="základní",J214,0)</f>
        <v>0</v>
      </c>
      <c r="BF214" s="182">
        <f>IF(N214="snížená",J214,0)</f>
        <v>0</v>
      </c>
      <c r="BG214" s="182">
        <f>IF(N214="zákl. přenesená",J214,0)</f>
        <v>0</v>
      </c>
      <c r="BH214" s="182">
        <f>IF(N214="sníž. přenesená",J214,0)</f>
        <v>0</v>
      </c>
      <c r="BI214" s="182">
        <f>IF(N214="nulová",J214,0)</f>
        <v>0</v>
      </c>
      <c r="BJ214" s="14" t="s">
        <v>8</v>
      </c>
      <c r="BK214" s="182">
        <f>ROUND(I214*H214,0)</f>
        <v>0</v>
      </c>
      <c r="BL214" s="14" t="s">
        <v>136</v>
      </c>
      <c r="BM214" s="14" t="s">
        <v>373</v>
      </c>
    </row>
    <row r="215" spans="2:65" s="1" customFormat="1" ht="16.5" customHeight="1">
      <c r="B215" s="31"/>
      <c r="C215" s="171" t="s">
        <v>258</v>
      </c>
      <c r="D215" s="171" t="s">
        <v>132</v>
      </c>
      <c r="E215" s="172" t="s">
        <v>529</v>
      </c>
      <c r="F215" s="173" t="s">
        <v>379</v>
      </c>
      <c r="G215" s="174" t="s">
        <v>135</v>
      </c>
      <c r="H215" s="175">
        <v>2</v>
      </c>
      <c r="I215" s="176"/>
      <c r="J215" s="177">
        <f>ROUND(I215*H215,0)</f>
        <v>0</v>
      </c>
      <c r="K215" s="173" t="s">
        <v>1</v>
      </c>
      <c r="L215" s="35"/>
      <c r="M215" s="178" t="s">
        <v>1</v>
      </c>
      <c r="N215" s="179" t="s">
        <v>39</v>
      </c>
      <c r="O215" s="57"/>
      <c r="P215" s="180">
        <f>O215*H215</f>
        <v>0</v>
      </c>
      <c r="Q215" s="180">
        <v>0</v>
      </c>
      <c r="R215" s="180">
        <f>Q215*H215</f>
        <v>0</v>
      </c>
      <c r="S215" s="180">
        <v>0</v>
      </c>
      <c r="T215" s="181">
        <f>S215*H215</f>
        <v>0</v>
      </c>
      <c r="AR215" s="14" t="s">
        <v>136</v>
      </c>
      <c r="AT215" s="14" t="s">
        <v>132</v>
      </c>
      <c r="AU215" s="14" t="s">
        <v>77</v>
      </c>
      <c r="AY215" s="14" t="s">
        <v>129</v>
      </c>
      <c r="BE215" s="182">
        <f>IF(N215="základní",J215,0)</f>
        <v>0</v>
      </c>
      <c r="BF215" s="182">
        <f>IF(N215="snížená",J215,0)</f>
        <v>0</v>
      </c>
      <c r="BG215" s="182">
        <f>IF(N215="zákl. přenesená",J215,0)</f>
        <v>0</v>
      </c>
      <c r="BH215" s="182">
        <f>IF(N215="sníž. přenesená",J215,0)</f>
        <v>0</v>
      </c>
      <c r="BI215" s="182">
        <f>IF(N215="nulová",J215,0)</f>
        <v>0</v>
      </c>
      <c r="BJ215" s="14" t="s">
        <v>8</v>
      </c>
      <c r="BK215" s="182">
        <f>ROUND(I215*H215,0)</f>
        <v>0</v>
      </c>
      <c r="BL215" s="14" t="s">
        <v>136</v>
      </c>
      <c r="BM215" s="14" t="s">
        <v>376</v>
      </c>
    </row>
    <row r="216" spans="2:65" s="11" customFormat="1" ht="11.25">
      <c r="B216" s="183"/>
      <c r="C216" s="184"/>
      <c r="D216" s="185" t="s">
        <v>141</v>
      </c>
      <c r="E216" s="186" t="s">
        <v>1</v>
      </c>
      <c r="F216" s="187" t="s">
        <v>530</v>
      </c>
      <c r="G216" s="184"/>
      <c r="H216" s="188">
        <v>2</v>
      </c>
      <c r="I216" s="189"/>
      <c r="J216" s="184"/>
      <c r="K216" s="184"/>
      <c r="L216" s="190"/>
      <c r="M216" s="191"/>
      <c r="N216" s="192"/>
      <c r="O216" s="192"/>
      <c r="P216" s="192"/>
      <c r="Q216" s="192"/>
      <c r="R216" s="192"/>
      <c r="S216" s="192"/>
      <c r="T216" s="193"/>
      <c r="AT216" s="194" t="s">
        <v>141</v>
      </c>
      <c r="AU216" s="194" t="s">
        <v>77</v>
      </c>
      <c r="AV216" s="11" t="s">
        <v>77</v>
      </c>
      <c r="AW216" s="11" t="s">
        <v>31</v>
      </c>
      <c r="AX216" s="11" t="s">
        <v>68</v>
      </c>
      <c r="AY216" s="194" t="s">
        <v>129</v>
      </c>
    </row>
    <row r="217" spans="2:65" s="12" customFormat="1" ht="11.25">
      <c r="B217" s="195"/>
      <c r="C217" s="196"/>
      <c r="D217" s="185" t="s">
        <v>141</v>
      </c>
      <c r="E217" s="197" t="s">
        <v>1</v>
      </c>
      <c r="F217" s="198" t="s">
        <v>143</v>
      </c>
      <c r="G217" s="196"/>
      <c r="H217" s="199">
        <v>2</v>
      </c>
      <c r="I217" s="200"/>
      <c r="J217" s="196"/>
      <c r="K217" s="196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141</v>
      </c>
      <c r="AU217" s="205" t="s">
        <v>77</v>
      </c>
      <c r="AV217" s="12" t="s">
        <v>136</v>
      </c>
      <c r="AW217" s="12" t="s">
        <v>31</v>
      </c>
      <c r="AX217" s="12" t="s">
        <v>8</v>
      </c>
      <c r="AY217" s="205" t="s">
        <v>129</v>
      </c>
    </row>
    <row r="218" spans="2:65" s="1" customFormat="1" ht="16.5" customHeight="1">
      <c r="B218" s="31"/>
      <c r="C218" s="171" t="s">
        <v>377</v>
      </c>
      <c r="D218" s="171" t="s">
        <v>132</v>
      </c>
      <c r="E218" s="172" t="s">
        <v>381</v>
      </c>
      <c r="F218" s="173" t="s">
        <v>382</v>
      </c>
      <c r="G218" s="174" t="s">
        <v>139</v>
      </c>
      <c r="H218" s="175">
        <v>2.88</v>
      </c>
      <c r="I218" s="176"/>
      <c r="J218" s="177">
        <f>ROUND(I218*H218,0)</f>
        <v>0</v>
      </c>
      <c r="K218" s="173" t="s">
        <v>140</v>
      </c>
      <c r="L218" s="35"/>
      <c r="M218" s="178" t="s">
        <v>1</v>
      </c>
      <c r="N218" s="179" t="s">
        <v>39</v>
      </c>
      <c r="O218" s="57"/>
      <c r="P218" s="180">
        <f>O218*H218</f>
        <v>0</v>
      </c>
      <c r="Q218" s="180">
        <v>0</v>
      </c>
      <c r="R218" s="180">
        <f>Q218*H218</f>
        <v>0</v>
      </c>
      <c r="S218" s="180">
        <v>0</v>
      </c>
      <c r="T218" s="181">
        <f>S218*H218</f>
        <v>0</v>
      </c>
      <c r="AR218" s="14" t="s">
        <v>136</v>
      </c>
      <c r="AT218" s="14" t="s">
        <v>132</v>
      </c>
      <c r="AU218" s="14" t="s">
        <v>77</v>
      </c>
      <c r="AY218" s="14" t="s">
        <v>129</v>
      </c>
      <c r="BE218" s="182">
        <f>IF(N218="základní",J218,0)</f>
        <v>0</v>
      </c>
      <c r="BF218" s="182">
        <f>IF(N218="snížená",J218,0)</f>
        <v>0</v>
      </c>
      <c r="BG218" s="182">
        <f>IF(N218="zákl. přenesená",J218,0)</f>
        <v>0</v>
      </c>
      <c r="BH218" s="182">
        <f>IF(N218="sníž. přenesená",J218,0)</f>
        <v>0</v>
      </c>
      <c r="BI218" s="182">
        <f>IF(N218="nulová",J218,0)</f>
        <v>0</v>
      </c>
      <c r="BJ218" s="14" t="s">
        <v>8</v>
      </c>
      <c r="BK218" s="182">
        <f>ROUND(I218*H218,0)</f>
        <v>0</v>
      </c>
      <c r="BL218" s="14" t="s">
        <v>136</v>
      </c>
      <c r="BM218" s="14" t="s">
        <v>380</v>
      </c>
    </row>
    <row r="219" spans="2:65" s="11" customFormat="1" ht="11.25">
      <c r="B219" s="183"/>
      <c r="C219" s="184"/>
      <c r="D219" s="185" t="s">
        <v>141</v>
      </c>
      <c r="E219" s="186" t="s">
        <v>1</v>
      </c>
      <c r="F219" s="187" t="s">
        <v>531</v>
      </c>
      <c r="G219" s="184"/>
      <c r="H219" s="188">
        <v>2.88</v>
      </c>
      <c r="I219" s="189"/>
      <c r="J219" s="184"/>
      <c r="K219" s="184"/>
      <c r="L219" s="190"/>
      <c r="M219" s="191"/>
      <c r="N219" s="192"/>
      <c r="O219" s="192"/>
      <c r="P219" s="192"/>
      <c r="Q219" s="192"/>
      <c r="R219" s="192"/>
      <c r="S219" s="192"/>
      <c r="T219" s="193"/>
      <c r="AT219" s="194" t="s">
        <v>141</v>
      </c>
      <c r="AU219" s="194" t="s">
        <v>77</v>
      </c>
      <c r="AV219" s="11" t="s">
        <v>77</v>
      </c>
      <c r="AW219" s="11" t="s">
        <v>31</v>
      </c>
      <c r="AX219" s="11" t="s">
        <v>68</v>
      </c>
      <c r="AY219" s="194" t="s">
        <v>129</v>
      </c>
    </row>
    <row r="220" spans="2:65" s="12" customFormat="1" ht="11.25">
      <c r="B220" s="195"/>
      <c r="C220" s="196"/>
      <c r="D220" s="185" t="s">
        <v>141</v>
      </c>
      <c r="E220" s="197" t="s">
        <v>1</v>
      </c>
      <c r="F220" s="198" t="s">
        <v>143</v>
      </c>
      <c r="G220" s="196"/>
      <c r="H220" s="199">
        <v>2.88</v>
      </c>
      <c r="I220" s="200"/>
      <c r="J220" s="196"/>
      <c r="K220" s="196"/>
      <c r="L220" s="201"/>
      <c r="M220" s="202"/>
      <c r="N220" s="203"/>
      <c r="O220" s="203"/>
      <c r="P220" s="203"/>
      <c r="Q220" s="203"/>
      <c r="R220" s="203"/>
      <c r="S220" s="203"/>
      <c r="T220" s="204"/>
      <c r="AT220" s="205" t="s">
        <v>141</v>
      </c>
      <c r="AU220" s="205" t="s">
        <v>77</v>
      </c>
      <c r="AV220" s="12" t="s">
        <v>136</v>
      </c>
      <c r="AW220" s="12" t="s">
        <v>31</v>
      </c>
      <c r="AX220" s="12" t="s">
        <v>8</v>
      </c>
      <c r="AY220" s="205" t="s">
        <v>129</v>
      </c>
    </row>
    <row r="221" spans="2:65" s="1" customFormat="1" ht="16.5" customHeight="1">
      <c r="B221" s="31"/>
      <c r="C221" s="171" t="s">
        <v>263</v>
      </c>
      <c r="D221" s="171" t="s">
        <v>132</v>
      </c>
      <c r="E221" s="172" t="s">
        <v>532</v>
      </c>
      <c r="F221" s="173" t="s">
        <v>533</v>
      </c>
      <c r="G221" s="174" t="s">
        <v>165</v>
      </c>
      <c r="H221" s="175">
        <v>12</v>
      </c>
      <c r="I221" s="176"/>
      <c r="J221" s="177">
        <f>ROUND(I221*H221,0)</f>
        <v>0</v>
      </c>
      <c r="K221" s="173" t="s">
        <v>140</v>
      </c>
      <c r="L221" s="35"/>
      <c r="M221" s="178" t="s">
        <v>1</v>
      </c>
      <c r="N221" s="179" t="s">
        <v>39</v>
      </c>
      <c r="O221" s="57"/>
      <c r="P221" s="180">
        <f>O221*H221</f>
        <v>0</v>
      </c>
      <c r="Q221" s="180">
        <v>0</v>
      </c>
      <c r="R221" s="180">
        <f>Q221*H221</f>
        <v>0</v>
      </c>
      <c r="S221" s="180">
        <v>0</v>
      </c>
      <c r="T221" s="181">
        <f>S221*H221</f>
        <v>0</v>
      </c>
      <c r="AR221" s="14" t="s">
        <v>136</v>
      </c>
      <c r="AT221" s="14" t="s">
        <v>132</v>
      </c>
      <c r="AU221" s="14" t="s">
        <v>77</v>
      </c>
      <c r="AY221" s="14" t="s">
        <v>129</v>
      </c>
      <c r="BE221" s="182">
        <f>IF(N221="základní",J221,0)</f>
        <v>0</v>
      </c>
      <c r="BF221" s="182">
        <f>IF(N221="snížená",J221,0)</f>
        <v>0</v>
      </c>
      <c r="BG221" s="182">
        <f>IF(N221="zákl. přenesená",J221,0)</f>
        <v>0</v>
      </c>
      <c r="BH221" s="182">
        <f>IF(N221="sníž. přenesená",J221,0)</f>
        <v>0</v>
      </c>
      <c r="BI221" s="182">
        <f>IF(N221="nulová",J221,0)</f>
        <v>0</v>
      </c>
      <c r="BJ221" s="14" t="s">
        <v>8</v>
      </c>
      <c r="BK221" s="182">
        <f>ROUND(I221*H221,0)</f>
        <v>0</v>
      </c>
      <c r="BL221" s="14" t="s">
        <v>136</v>
      </c>
      <c r="BM221" s="14" t="s">
        <v>383</v>
      </c>
    </row>
    <row r="222" spans="2:65" s="1" customFormat="1" ht="16.5" customHeight="1">
      <c r="B222" s="31"/>
      <c r="C222" s="171" t="s">
        <v>385</v>
      </c>
      <c r="D222" s="171" t="s">
        <v>132</v>
      </c>
      <c r="E222" s="172" t="s">
        <v>534</v>
      </c>
      <c r="F222" s="173" t="s">
        <v>535</v>
      </c>
      <c r="G222" s="174" t="s">
        <v>226</v>
      </c>
      <c r="H222" s="216"/>
      <c r="I222" s="176"/>
      <c r="J222" s="177">
        <f>ROUND(I222*H222,0)</f>
        <v>0</v>
      </c>
      <c r="K222" s="173" t="s">
        <v>140</v>
      </c>
      <c r="L222" s="35"/>
      <c r="M222" s="178" t="s">
        <v>1</v>
      </c>
      <c r="N222" s="179" t="s">
        <v>39</v>
      </c>
      <c r="O222" s="57"/>
      <c r="P222" s="180">
        <f>O222*H222</f>
        <v>0</v>
      </c>
      <c r="Q222" s="180">
        <v>0</v>
      </c>
      <c r="R222" s="180">
        <f>Q222*H222</f>
        <v>0</v>
      </c>
      <c r="S222" s="180">
        <v>0</v>
      </c>
      <c r="T222" s="181">
        <f>S222*H222</f>
        <v>0</v>
      </c>
      <c r="AR222" s="14" t="s">
        <v>136</v>
      </c>
      <c r="AT222" s="14" t="s">
        <v>132</v>
      </c>
      <c r="AU222" s="14" t="s">
        <v>77</v>
      </c>
      <c r="AY222" s="14" t="s">
        <v>129</v>
      </c>
      <c r="BE222" s="182">
        <f>IF(N222="základní",J222,0)</f>
        <v>0</v>
      </c>
      <c r="BF222" s="182">
        <f>IF(N222="snížená",J222,0)</f>
        <v>0</v>
      </c>
      <c r="BG222" s="182">
        <f>IF(N222="zákl. přenesená",J222,0)</f>
        <v>0</v>
      </c>
      <c r="BH222" s="182">
        <f>IF(N222="sníž. přenesená",J222,0)</f>
        <v>0</v>
      </c>
      <c r="BI222" s="182">
        <f>IF(N222="nulová",J222,0)</f>
        <v>0</v>
      </c>
      <c r="BJ222" s="14" t="s">
        <v>8</v>
      </c>
      <c r="BK222" s="182">
        <f>ROUND(I222*H222,0)</f>
        <v>0</v>
      </c>
      <c r="BL222" s="14" t="s">
        <v>136</v>
      </c>
      <c r="BM222" s="14" t="s">
        <v>388</v>
      </c>
    </row>
    <row r="223" spans="2:65" s="10" customFormat="1" ht="25.9" customHeight="1">
      <c r="B223" s="155"/>
      <c r="C223" s="156"/>
      <c r="D223" s="157" t="s">
        <v>67</v>
      </c>
      <c r="E223" s="158" t="s">
        <v>389</v>
      </c>
      <c r="F223" s="158" t="s">
        <v>390</v>
      </c>
      <c r="G223" s="156"/>
      <c r="H223" s="156"/>
      <c r="I223" s="159"/>
      <c r="J223" s="160">
        <f>BK223</f>
        <v>0</v>
      </c>
      <c r="K223" s="156"/>
      <c r="L223" s="161"/>
      <c r="M223" s="162"/>
      <c r="N223" s="163"/>
      <c r="O223" s="163"/>
      <c r="P223" s="164">
        <f>P224+P226+P231</f>
        <v>0</v>
      </c>
      <c r="Q223" s="163"/>
      <c r="R223" s="164">
        <f>R224+R226+R231</f>
        <v>0</v>
      </c>
      <c r="S223" s="163"/>
      <c r="T223" s="165">
        <f>T224+T226+T231</f>
        <v>0</v>
      </c>
      <c r="AR223" s="166" t="s">
        <v>8</v>
      </c>
      <c r="AT223" s="167" t="s">
        <v>67</v>
      </c>
      <c r="AU223" s="167" t="s">
        <v>68</v>
      </c>
      <c r="AY223" s="166" t="s">
        <v>129</v>
      </c>
      <c r="BK223" s="168">
        <f>BK224+BK226+BK231</f>
        <v>0</v>
      </c>
    </row>
    <row r="224" spans="2:65" s="10" customFormat="1" ht="22.9" customHeight="1">
      <c r="B224" s="155"/>
      <c r="C224" s="156"/>
      <c r="D224" s="157" t="s">
        <v>67</v>
      </c>
      <c r="E224" s="169" t="s">
        <v>391</v>
      </c>
      <c r="F224" s="169" t="s">
        <v>392</v>
      </c>
      <c r="G224" s="156"/>
      <c r="H224" s="156"/>
      <c r="I224" s="159"/>
      <c r="J224" s="170">
        <f>BK224</f>
        <v>0</v>
      </c>
      <c r="K224" s="156"/>
      <c r="L224" s="161"/>
      <c r="M224" s="162"/>
      <c r="N224" s="163"/>
      <c r="O224" s="163"/>
      <c r="P224" s="164">
        <f>P225</f>
        <v>0</v>
      </c>
      <c r="Q224" s="163"/>
      <c r="R224" s="164">
        <f>R225</f>
        <v>0</v>
      </c>
      <c r="S224" s="163"/>
      <c r="T224" s="165">
        <f>T225</f>
        <v>0</v>
      </c>
      <c r="AR224" s="166" t="s">
        <v>8</v>
      </c>
      <c r="AT224" s="167" t="s">
        <v>67</v>
      </c>
      <c r="AU224" s="167" t="s">
        <v>8</v>
      </c>
      <c r="AY224" s="166" t="s">
        <v>129</v>
      </c>
      <c r="BK224" s="168">
        <f>BK225</f>
        <v>0</v>
      </c>
    </row>
    <row r="225" spans="2:65" s="1" customFormat="1" ht="16.5" customHeight="1">
      <c r="B225" s="31"/>
      <c r="C225" s="171" t="s">
        <v>268</v>
      </c>
      <c r="D225" s="171" t="s">
        <v>132</v>
      </c>
      <c r="E225" s="172" t="s">
        <v>393</v>
      </c>
      <c r="F225" s="173" t="s">
        <v>394</v>
      </c>
      <c r="G225" s="174" t="s">
        <v>395</v>
      </c>
      <c r="H225" s="175">
        <v>1</v>
      </c>
      <c r="I225" s="176"/>
      <c r="J225" s="177">
        <f>ROUND(I225*H225,0)</f>
        <v>0</v>
      </c>
      <c r="K225" s="173" t="s">
        <v>140</v>
      </c>
      <c r="L225" s="35"/>
      <c r="M225" s="178" t="s">
        <v>1</v>
      </c>
      <c r="N225" s="179" t="s">
        <v>39</v>
      </c>
      <c r="O225" s="57"/>
      <c r="P225" s="180">
        <f>O225*H225</f>
        <v>0</v>
      </c>
      <c r="Q225" s="180">
        <v>0</v>
      </c>
      <c r="R225" s="180">
        <f>Q225*H225</f>
        <v>0</v>
      </c>
      <c r="S225" s="180">
        <v>0</v>
      </c>
      <c r="T225" s="181">
        <f>S225*H225</f>
        <v>0</v>
      </c>
      <c r="AR225" s="14" t="s">
        <v>136</v>
      </c>
      <c r="AT225" s="14" t="s">
        <v>132</v>
      </c>
      <c r="AU225" s="14" t="s">
        <v>77</v>
      </c>
      <c r="AY225" s="14" t="s">
        <v>129</v>
      </c>
      <c r="BE225" s="182">
        <f>IF(N225="základní",J225,0)</f>
        <v>0</v>
      </c>
      <c r="BF225" s="182">
        <f>IF(N225="snížená",J225,0)</f>
        <v>0</v>
      </c>
      <c r="BG225" s="182">
        <f>IF(N225="zákl. přenesená",J225,0)</f>
        <v>0</v>
      </c>
      <c r="BH225" s="182">
        <f>IF(N225="sníž. přenesená",J225,0)</f>
        <v>0</v>
      </c>
      <c r="BI225" s="182">
        <f>IF(N225="nulová",J225,0)</f>
        <v>0</v>
      </c>
      <c r="BJ225" s="14" t="s">
        <v>8</v>
      </c>
      <c r="BK225" s="182">
        <f>ROUND(I225*H225,0)</f>
        <v>0</v>
      </c>
      <c r="BL225" s="14" t="s">
        <v>136</v>
      </c>
      <c r="BM225" s="14" t="s">
        <v>396</v>
      </c>
    </row>
    <row r="226" spans="2:65" s="10" customFormat="1" ht="22.9" customHeight="1">
      <c r="B226" s="155"/>
      <c r="C226" s="156"/>
      <c r="D226" s="157" t="s">
        <v>67</v>
      </c>
      <c r="E226" s="169" t="s">
        <v>397</v>
      </c>
      <c r="F226" s="169" t="s">
        <v>398</v>
      </c>
      <c r="G226" s="156"/>
      <c r="H226" s="156"/>
      <c r="I226" s="159"/>
      <c r="J226" s="170">
        <f>BK226</f>
        <v>0</v>
      </c>
      <c r="K226" s="156"/>
      <c r="L226" s="161"/>
      <c r="M226" s="162"/>
      <c r="N226" s="163"/>
      <c r="O226" s="163"/>
      <c r="P226" s="164">
        <f>SUM(P227:P230)</f>
        <v>0</v>
      </c>
      <c r="Q226" s="163"/>
      <c r="R226" s="164">
        <f>SUM(R227:R230)</f>
        <v>0</v>
      </c>
      <c r="S226" s="163"/>
      <c r="T226" s="165">
        <f>SUM(T227:T230)</f>
        <v>0</v>
      </c>
      <c r="AR226" s="166" t="s">
        <v>8</v>
      </c>
      <c r="AT226" s="167" t="s">
        <v>67</v>
      </c>
      <c r="AU226" s="167" t="s">
        <v>8</v>
      </c>
      <c r="AY226" s="166" t="s">
        <v>129</v>
      </c>
      <c r="BK226" s="168">
        <f>SUM(BK227:BK230)</f>
        <v>0</v>
      </c>
    </row>
    <row r="227" spans="2:65" s="1" customFormat="1" ht="16.5" customHeight="1">
      <c r="B227" s="31"/>
      <c r="C227" s="171" t="s">
        <v>399</v>
      </c>
      <c r="D227" s="171" t="s">
        <v>132</v>
      </c>
      <c r="E227" s="172" t="s">
        <v>400</v>
      </c>
      <c r="F227" s="173" t="s">
        <v>401</v>
      </c>
      <c r="G227" s="174" t="s">
        <v>395</v>
      </c>
      <c r="H227" s="175">
        <v>1</v>
      </c>
      <c r="I227" s="176"/>
      <c r="J227" s="177">
        <f>ROUND(I227*H227,0)</f>
        <v>0</v>
      </c>
      <c r="K227" s="173" t="s">
        <v>140</v>
      </c>
      <c r="L227" s="35"/>
      <c r="M227" s="178" t="s">
        <v>1</v>
      </c>
      <c r="N227" s="179" t="s">
        <v>39</v>
      </c>
      <c r="O227" s="57"/>
      <c r="P227" s="180">
        <f>O227*H227</f>
        <v>0</v>
      </c>
      <c r="Q227" s="180">
        <v>0</v>
      </c>
      <c r="R227" s="180">
        <f>Q227*H227</f>
        <v>0</v>
      </c>
      <c r="S227" s="180">
        <v>0</v>
      </c>
      <c r="T227" s="181">
        <f>S227*H227</f>
        <v>0</v>
      </c>
      <c r="AR227" s="14" t="s">
        <v>136</v>
      </c>
      <c r="AT227" s="14" t="s">
        <v>132</v>
      </c>
      <c r="AU227" s="14" t="s">
        <v>77</v>
      </c>
      <c r="AY227" s="14" t="s">
        <v>129</v>
      </c>
      <c r="BE227" s="182">
        <f>IF(N227="základní",J227,0)</f>
        <v>0</v>
      </c>
      <c r="BF227" s="182">
        <f>IF(N227="snížená",J227,0)</f>
        <v>0</v>
      </c>
      <c r="BG227" s="182">
        <f>IF(N227="zákl. přenesená",J227,0)</f>
        <v>0</v>
      </c>
      <c r="BH227" s="182">
        <f>IF(N227="sníž. přenesená",J227,0)</f>
        <v>0</v>
      </c>
      <c r="BI227" s="182">
        <f>IF(N227="nulová",J227,0)</f>
        <v>0</v>
      </c>
      <c r="BJ227" s="14" t="s">
        <v>8</v>
      </c>
      <c r="BK227" s="182">
        <f>ROUND(I227*H227,0)</f>
        <v>0</v>
      </c>
      <c r="BL227" s="14" t="s">
        <v>136</v>
      </c>
      <c r="BM227" s="14" t="s">
        <v>402</v>
      </c>
    </row>
    <row r="228" spans="2:65" s="1" customFormat="1" ht="16.5" customHeight="1">
      <c r="B228" s="31"/>
      <c r="C228" s="171" t="s">
        <v>272</v>
      </c>
      <c r="D228" s="171" t="s">
        <v>132</v>
      </c>
      <c r="E228" s="172" t="s">
        <v>403</v>
      </c>
      <c r="F228" s="173" t="s">
        <v>404</v>
      </c>
      <c r="G228" s="174" t="s">
        <v>395</v>
      </c>
      <c r="H228" s="175">
        <v>1</v>
      </c>
      <c r="I228" s="176"/>
      <c r="J228" s="177">
        <f>ROUND(I228*H228,0)</f>
        <v>0</v>
      </c>
      <c r="K228" s="173" t="s">
        <v>140</v>
      </c>
      <c r="L228" s="35"/>
      <c r="M228" s="178" t="s">
        <v>1</v>
      </c>
      <c r="N228" s="179" t="s">
        <v>39</v>
      </c>
      <c r="O228" s="57"/>
      <c r="P228" s="180">
        <f>O228*H228</f>
        <v>0</v>
      </c>
      <c r="Q228" s="180">
        <v>0</v>
      </c>
      <c r="R228" s="180">
        <f>Q228*H228</f>
        <v>0</v>
      </c>
      <c r="S228" s="180">
        <v>0</v>
      </c>
      <c r="T228" s="181">
        <f>S228*H228</f>
        <v>0</v>
      </c>
      <c r="AR228" s="14" t="s">
        <v>136</v>
      </c>
      <c r="AT228" s="14" t="s">
        <v>132</v>
      </c>
      <c r="AU228" s="14" t="s">
        <v>77</v>
      </c>
      <c r="AY228" s="14" t="s">
        <v>129</v>
      </c>
      <c r="BE228" s="182">
        <f>IF(N228="základní",J228,0)</f>
        <v>0</v>
      </c>
      <c r="BF228" s="182">
        <f>IF(N228="snížená",J228,0)</f>
        <v>0</v>
      </c>
      <c r="BG228" s="182">
        <f>IF(N228="zákl. přenesená",J228,0)</f>
        <v>0</v>
      </c>
      <c r="BH228" s="182">
        <f>IF(N228="sníž. přenesená",J228,0)</f>
        <v>0</v>
      </c>
      <c r="BI228" s="182">
        <f>IF(N228="nulová",J228,0)</f>
        <v>0</v>
      </c>
      <c r="BJ228" s="14" t="s">
        <v>8</v>
      </c>
      <c r="BK228" s="182">
        <f>ROUND(I228*H228,0)</f>
        <v>0</v>
      </c>
      <c r="BL228" s="14" t="s">
        <v>136</v>
      </c>
      <c r="BM228" s="14" t="s">
        <v>405</v>
      </c>
    </row>
    <row r="229" spans="2:65" s="1" customFormat="1" ht="16.5" customHeight="1">
      <c r="B229" s="31"/>
      <c r="C229" s="171" t="s">
        <v>406</v>
      </c>
      <c r="D229" s="171" t="s">
        <v>132</v>
      </c>
      <c r="E229" s="172" t="s">
        <v>407</v>
      </c>
      <c r="F229" s="173" t="s">
        <v>408</v>
      </c>
      <c r="G229" s="174" t="s">
        <v>395</v>
      </c>
      <c r="H229" s="175">
        <v>1</v>
      </c>
      <c r="I229" s="176"/>
      <c r="J229" s="177">
        <f>ROUND(I229*H229,0)</f>
        <v>0</v>
      </c>
      <c r="K229" s="173" t="s">
        <v>140</v>
      </c>
      <c r="L229" s="35"/>
      <c r="M229" s="178" t="s">
        <v>1</v>
      </c>
      <c r="N229" s="179" t="s">
        <v>39</v>
      </c>
      <c r="O229" s="57"/>
      <c r="P229" s="180">
        <f>O229*H229</f>
        <v>0</v>
      </c>
      <c r="Q229" s="180">
        <v>0</v>
      </c>
      <c r="R229" s="180">
        <f>Q229*H229</f>
        <v>0</v>
      </c>
      <c r="S229" s="180">
        <v>0</v>
      </c>
      <c r="T229" s="181">
        <f>S229*H229</f>
        <v>0</v>
      </c>
      <c r="AR229" s="14" t="s">
        <v>136</v>
      </c>
      <c r="AT229" s="14" t="s">
        <v>132</v>
      </c>
      <c r="AU229" s="14" t="s">
        <v>77</v>
      </c>
      <c r="AY229" s="14" t="s">
        <v>129</v>
      </c>
      <c r="BE229" s="182">
        <f>IF(N229="základní",J229,0)</f>
        <v>0</v>
      </c>
      <c r="BF229" s="182">
        <f>IF(N229="snížená",J229,0)</f>
        <v>0</v>
      </c>
      <c r="BG229" s="182">
        <f>IF(N229="zákl. přenesená",J229,0)</f>
        <v>0</v>
      </c>
      <c r="BH229" s="182">
        <f>IF(N229="sníž. přenesená",J229,0)</f>
        <v>0</v>
      </c>
      <c r="BI229" s="182">
        <f>IF(N229="nulová",J229,0)</f>
        <v>0</v>
      </c>
      <c r="BJ229" s="14" t="s">
        <v>8</v>
      </c>
      <c r="BK229" s="182">
        <f>ROUND(I229*H229,0)</f>
        <v>0</v>
      </c>
      <c r="BL229" s="14" t="s">
        <v>136</v>
      </c>
      <c r="BM229" s="14" t="s">
        <v>409</v>
      </c>
    </row>
    <row r="230" spans="2:65" s="1" customFormat="1" ht="16.5" customHeight="1">
      <c r="B230" s="31"/>
      <c r="C230" s="171" t="s">
        <v>278</v>
      </c>
      <c r="D230" s="171" t="s">
        <v>132</v>
      </c>
      <c r="E230" s="172" t="s">
        <v>410</v>
      </c>
      <c r="F230" s="173" t="s">
        <v>411</v>
      </c>
      <c r="G230" s="174" t="s">
        <v>395</v>
      </c>
      <c r="H230" s="175">
        <v>1</v>
      </c>
      <c r="I230" s="176"/>
      <c r="J230" s="177">
        <f>ROUND(I230*H230,0)</f>
        <v>0</v>
      </c>
      <c r="K230" s="173" t="s">
        <v>140</v>
      </c>
      <c r="L230" s="35"/>
      <c r="M230" s="178" t="s">
        <v>1</v>
      </c>
      <c r="N230" s="179" t="s">
        <v>39</v>
      </c>
      <c r="O230" s="57"/>
      <c r="P230" s="180">
        <f>O230*H230</f>
        <v>0</v>
      </c>
      <c r="Q230" s="180">
        <v>0</v>
      </c>
      <c r="R230" s="180">
        <f>Q230*H230</f>
        <v>0</v>
      </c>
      <c r="S230" s="180">
        <v>0</v>
      </c>
      <c r="T230" s="181">
        <f>S230*H230</f>
        <v>0</v>
      </c>
      <c r="AR230" s="14" t="s">
        <v>136</v>
      </c>
      <c r="AT230" s="14" t="s">
        <v>132</v>
      </c>
      <c r="AU230" s="14" t="s">
        <v>77</v>
      </c>
      <c r="AY230" s="14" t="s">
        <v>129</v>
      </c>
      <c r="BE230" s="182">
        <f>IF(N230="základní",J230,0)</f>
        <v>0</v>
      </c>
      <c r="BF230" s="182">
        <f>IF(N230="snížená",J230,0)</f>
        <v>0</v>
      </c>
      <c r="BG230" s="182">
        <f>IF(N230="zákl. přenesená",J230,0)</f>
        <v>0</v>
      </c>
      <c r="BH230" s="182">
        <f>IF(N230="sníž. přenesená",J230,0)</f>
        <v>0</v>
      </c>
      <c r="BI230" s="182">
        <f>IF(N230="nulová",J230,0)</f>
        <v>0</v>
      </c>
      <c r="BJ230" s="14" t="s">
        <v>8</v>
      </c>
      <c r="BK230" s="182">
        <f>ROUND(I230*H230,0)</f>
        <v>0</v>
      </c>
      <c r="BL230" s="14" t="s">
        <v>136</v>
      </c>
      <c r="BM230" s="14" t="s">
        <v>412</v>
      </c>
    </row>
    <row r="231" spans="2:65" s="10" customFormat="1" ht="22.9" customHeight="1">
      <c r="B231" s="155"/>
      <c r="C231" s="156"/>
      <c r="D231" s="157" t="s">
        <v>67</v>
      </c>
      <c r="E231" s="169" t="s">
        <v>413</v>
      </c>
      <c r="F231" s="169" t="s">
        <v>414</v>
      </c>
      <c r="G231" s="156"/>
      <c r="H231" s="156"/>
      <c r="I231" s="159"/>
      <c r="J231" s="170">
        <f>BK231</f>
        <v>0</v>
      </c>
      <c r="K231" s="156"/>
      <c r="L231" s="161"/>
      <c r="M231" s="162"/>
      <c r="N231" s="163"/>
      <c r="O231" s="163"/>
      <c r="P231" s="164">
        <f>P232</f>
        <v>0</v>
      </c>
      <c r="Q231" s="163"/>
      <c r="R231" s="164">
        <f>R232</f>
        <v>0</v>
      </c>
      <c r="S231" s="163"/>
      <c r="T231" s="165">
        <f>T232</f>
        <v>0</v>
      </c>
      <c r="AR231" s="166" t="s">
        <v>8</v>
      </c>
      <c r="AT231" s="167" t="s">
        <v>67</v>
      </c>
      <c r="AU231" s="167" t="s">
        <v>8</v>
      </c>
      <c r="AY231" s="166" t="s">
        <v>129</v>
      </c>
      <c r="BK231" s="168">
        <f>BK232</f>
        <v>0</v>
      </c>
    </row>
    <row r="232" spans="2:65" s="1" customFormat="1" ht="16.5" customHeight="1">
      <c r="B232" s="31"/>
      <c r="C232" s="171" t="s">
        <v>415</v>
      </c>
      <c r="D232" s="171" t="s">
        <v>132</v>
      </c>
      <c r="E232" s="172" t="s">
        <v>416</v>
      </c>
      <c r="F232" s="173" t="s">
        <v>417</v>
      </c>
      <c r="G232" s="174" t="s">
        <v>395</v>
      </c>
      <c r="H232" s="175">
        <v>1</v>
      </c>
      <c r="I232" s="176"/>
      <c r="J232" s="177">
        <f>ROUND(I232*H232,0)</f>
        <v>0</v>
      </c>
      <c r="K232" s="173" t="s">
        <v>140</v>
      </c>
      <c r="L232" s="35"/>
      <c r="M232" s="217" t="s">
        <v>1</v>
      </c>
      <c r="N232" s="218" t="s">
        <v>39</v>
      </c>
      <c r="O232" s="219"/>
      <c r="P232" s="220">
        <f>O232*H232</f>
        <v>0</v>
      </c>
      <c r="Q232" s="220">
        <v>0</v>
      </c>
      <c r="R232" s="220">
        <f>Q232*H232</f>
        <v>0</v>
      </c>
      <c r="S232" s="220">
        <v>0</v>
      </c>
      <c r="T232" s="221">
        <f>S232*H232</f>
        <v>0</v>
      </c>
      <c r="AR232" s="14" t="s">
        <v>136</v>
      </c>
      <c r="AT232" s="14" t="s">
        <v>132</v>
      </c>
      <c r="AU232" s="14" t="s">
        <v>77</v>
      </c>
      <c r="AY232" s="14" t="s">
        <v>129</v>
      </c>
      <c r="BE232" s="182">
        <f>IF(N232="základní",J232,0)</f>
        <v>0</v>
      </c>
      <c r="BF232" s="182">
        <f>IF(N232="snížená",J232,0)</f>
        <v>0</v>
      </c>
      <c r="BG232" s="182">
        <f>IF(N232="zákl. přenesená",J232,0)</f>
        <v>0</v>
      </c>
      <c r="BH232" s="182">
        <f>IF(N232="sníž. přenesená",J232,0)</f>
        <v>0</v>
      </c>
      <c r="BI232" s="182">
        <f>IF(N232="nulová",J232,0)</f>
        <v>0</v>
      </c>
      <c r="BJ232" s="14" t="s">
        <v>8</v>
      </c>
      <c r="BK232" s="182">
        <f>ROUND(I232*H232,0)</f>
        <v>0</v>
      </c>
      <c r="BL232" s="14" t="s">
        <v>136</v>
      </c>
      <c r="BM232" s="14" t="s">
        <v>418</v>
      </c>
    </row>
    <row r="233" spans="2:65" s="1" customFormat="1" ht="6.95" customHeight="1">
      <c r="B233" s="43"/>
      <c r="C233" s="44"/>
      <c r="D233" s="44"/>
      <c r="E233" s="44"/>
      <c r="F233" s="44"/>
      <c r="G233" s="44"/>
      <c r="H233" s="44"/>
      <c r="I233" s="122"/>
      <c r="J233" s="44"/>
      <c r="K233" s="44"/>
      <c r="L233" s="35"/>
    </row>
  </sheetData>
  <sheetProtection algorithmName="SHA-512" hashValue="k/Ikr9qFib/bEC3/mAVefurAxhM85G7dtuk2xkg/wtkSnIoD/oFLqR3CTcicAQrzGyj+/zzUeyNC8/hNXJOU0A==" saltValue="lUkzViThN/0hUadMFcvmIFyIxRRqZrUOBD5ikPTCr0B3QWgvQP6EjcuocL0/T96CMshdCv1GM4PEKgFbM1h/eg==" spinCount="100000" sheet="1" objects="1" scenarios="1" formatColumns="0" formatRows="0" autoFilter="0"/>
  <autoFilter ref="C94:K232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0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4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4" t="s">
        <v>86</v>
      </c>
    </row>
    <row r="3" spans="2:46" ht="6.95" customHeight="1">
      <c r="B3" s="95"/>
      <c r="C3" s="96"/>
      <c r="D3" s="96"/>
      <c r="E3" s="96"/>
      <c r="F3" s="96"/>
      <c r="G3" s="96"/>
      <c r="H3" s="96"/>
      <c r="I3" s="97"/>
      <c r="J3" s="96"/>
      <c r="K3" s="96"/>
      <c r="L3" s="17"/>
      <c r="AT3" s="14" t="s">
        <v>77</v>
      </c>
    </row>
    <row r="4" spans="2:46" ht="24.95" customHeight="1">
      <c r="B4" s="17"/>
      <c r="D4" s="98" t="s">
        <v>90</v>
      </c>
      <c r="L4" s="17"/>
      <c r="M4" s="21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99" t="s">
        <v>17</v>
      </c>
      <c r="L6" s="17"/>
    </row>
    <row r="7" spans="2:46" ht="16.5" customHeight="1">
      <c r="B7" s="17"/>
      <c r="E7" s="267" t="str">
        <f>'Rekapitulace stavby'!K6</f>
        <v>ZŠ NOVÝ HRADEC KRÁLOVÉ - OPRAVA STŘECH NA OBJEKTECH Č. P. 144, 145, 146 A VÝMĚNA VENKOVNÍ BETONOVÉ DLAŽBY NA DVOŘE</v>
      </c>
      <c r="F7" s="268"/>
      <c r="G7" s="268"/>
      <c r="H7" s="268"/>
      <c r="L7" s="17"/>
    </row>
    <row r="8" spans="2:46" s="1" customFormat="1" ht="12" customHeight="1">
      <c r="B8" s="35"/>
      <c r="D8" s="99" t="s">
        <v>91</v>
      </c>
      <c r="I8" s="100"/>
      <c r="L8" s="35"/>
    </row>
    <row r="9" spans="2:46" s="1" customFormat="1" ht="36.950000000000003" customHeight="1">
      <c r="B9" s="35"/>
      <c r="E9" s="269" t="s">
        <v>536</v>
      </c>
      <c r="F9" s="270"/>
      <c r="G9" s="270"/>
      <c r="H9" s="270"/>
      <c r="I9" s="100"/>
      <c r="L9" s="35"/>
    </row>
    <row r="10" spans="2:46" s="1" customFormat="1" ht="11.25">
      <c r="B10" s="35"/>
      <c r="I10" s="100"/>
      <c r="L10" s="35"/>
    </row>
    <row r="11" spans="2:46" s="1" customFormat="1" ht="12" customHeight="1">
      <c r="B11" s="35"/>
      <c r="D11" s="99" t="s">
        <v>19</v>
      </c>
      <c r="F11" s="14" t="s">
        <v>1</v>
      </c>
      <c r="I11" s="101" t="s">
        <v>20</v>
      </c>
      <c r="J11" s="14" t="s">
        <v>1</v>
      </c>
      <c r="L11" s="35"/>
    </row>
    <row r="12" spans="2:46" s="1" customFormat="1" ht="12" customHeight="1">
      <c r="B12" s="35"/>
      <c r="D12" s="99" t="s">
        <v>21</v>
      </c>
      <c r="F12" s="14" t="s">
        <v>22</v>
      </c>
      <c r="I12" s="101" t="s">
        <v>23</v>
      </c>
      <c r="J12" s="102" t="str">
        <f>'Rekapitulace stavby'!AN8</f>
        <v>4. 1. 2019</v>
      </c>
      <c r="L12" s="35"/>
    </row>
    <row r="13" spans="2:46" s="1" customFormat="1" ht="10.9" customHeight="1">
      <c r="B13" s="35"/>
      <c r="I13" s="100"/>
      <c r="L13" s="35"/>
    </row>
    <row r="14" spans="2:46" s="1" customFormat="1" ht="12" customHeight="1">
      <c r="B14" s="35"/>
      <c r="D14" s="99" t="s">
        <v>25</v>
      </c>
      <c r="I14" s="101" t="s">
        <v>26</v>
      </c>
      <c r="J14" s="14" t="str">
        <f>IF('Rekapitulace stavby'!AN10="","",'Rekapitulace stavby'!AN10)</f>
        <v/>
      </c>
      <c r="L14" s="35"/>
    </row>
    <row r="15" spans="2:46" s="1" customFormat="1" ht="18" customHeight="1">
      <c r="B15" s="35"/>
      <c r="E15" s="14" t="str">
        <f>IF('Rekapitulace stavby'!E11="","",'Rekapitulace stavby'!E11)</f>
        <v xml:space="preserve"> </v>
      </c>
      <c r="I15" s="101" t="s">
        <v>27</v>
      </c>
      <c r="J15" s="14" t="str">
        <f>IF('Rekapitulace stavby'!AN11="","",'Rekapitulace stavby'!AN11)</f>
        <v/>
      </c>
      <c r="L15" s="35"/>
    </row>
    <row r="16" spans="2:46" s="1" customFormat="1" ht="6.95" customHeight="1">
      <c r="B16" s="35"/>
      <c r="I16" s="100"/>
      <c r="L16" s="35"/>
    </row>
    <row r="17" spans="2:12" s="1" customFormat="1" ht="12" customHeight="1">
      <c r="B17" s="35"/>
      <c r="D17" s="99" t="s">
        <v>28</v>
      </c>
      <c r="I17" s="101" t="s">
        <v>26</v>
      </c>
      <c r="J17" s="27" t="str">
        <f>'Rekapitulace stavby'!AN13</f>
        <v>Vyplň údaj</v>
      </c>
      <c r="L17" s="35"/>
    </row>
    <row r="18" spans="2:12" s="1" customFormat="1" ht="18" customHeight="1">
      <c r="B18" s="35"/>
      <c r="E18" s="271" t="str">
        <f>'Rekapitulace stavby'!E14</f>
        <v>Vyplň údaj</v>
      </c>
      <c r="F18" s="272"/>
      <c r="G18" s="272"/>
      <c r="H18" s="272"/>
      <c r="I18" s="101" t="s">
        <v>27</v>
      </c>
      <c r="J18" s="27" t="str">
        <f>'Rekapitulace stavby'!AN14</f>
        <v>Vyplň údaj</v>
      </c>
      <c r="L18" s="35"/>
    </row>
    <row r="19" spans="2:12" s="1" customFormat="1" ht="6.95" customHeight="1">
      <c r="B19" s="35"/>
      <c r="I19" s="100"/>
      <c r="L19" s="35"/>
    </row>
    <row r="20" spans="2:12" s="1" customFormat="1" ht="12" customHeight="1">
      <c r="B20" s="35"/>
      <c r="D20" s="99" t="s">
        <v>30</v>
      </c>
      <c r="I20" s="101" t="s">
        <v>26</v>
      </c>
      <c r="J20" s="14" t="str">
        <f>IF('Rekapitulace stavby'!AN16="","",'Rekapitulace stavby'!AN16)</f>
        <v/>
      </c>
      <c r="L20" s="35"/>
    </row>
    <row r="21" spans="2:12" s="1" customFormat="1" ht="18" customHeight="1">
      <c r="B21" s="35"/>
      <c r="E21" s="14" t="str">
        <f>IF('Rekapitulace stavby'!E17="","",'Rekapitulace stavby'!E17)</f>
        <v xml:space="preserve"> </v>
      </c>
      <c r="I21" s="101" t="s">
        <v>27</v>
      </c>
      <c r="J21" s="14" t="str">
        <f>IF('Rekapitulace stavby'!AN17="","",'Rekapitulace stavby'!AN17)</f>
        <v/>
      </c>
      <c r="L21" s="35"/>
    </row>
    <row r="22" spans="2:12" s="1" customFormat="1" ht="6.95" customHeight="1">
      <c r="B22" s="35"/>
      <c r="I22" s="100"/>
      <c r="L22" s="35"/>
    </row>
    <row r="23" spans="2:12" s="1" customFormat="1" ht="12" customHeight="1">
      <c r="B23" s="35"/>
      <c r="D23" s="99" t="s">
        <v>32</v>
      </c>
      <c r="I23" s="101" t="s">
        <v>26</v>
      </c>
      <c r="J23" s="14" t="str">
        <f>IF('Rekapitulace stavby'!AN19="","",'Rekapitulace stavby'!AN19)</f>
        <v/>
      </c>
      <c r="L23" s="35"/>
    </row>
    <row r="24" spans="2:12" s="1" customFormat="1" ht="18" customHeight="1">
      <c r="B24" s="35"/>
      <c r="E24" s="14" t="str">
        <f>IF('Rekapitulace stavby'!E20="","",'Rekapitulace stavby'!E20)</f>
        <v xml:space="preserve"> </v>
      </c>
      <c r="I24" s="101" t="s">
        <v>27</v>
      </c>
      <c r="J24" s="14" t="str">
        <f>IF('Rekapitulace stavby'!AN20="","",'Rekapitulace stavby'!AN20)</f>
        <v/>
      </c>
      <c r="L24" s="35"/>
    </row>
    <row r="25" spans="2:12" s="1" customFormat="1" ht="6.95" customHeight="1">
      <c r="B25" s="35"/>
      <c r="I25" s="100"/>
      <c r="L25" s="35"/>
    </row>
    <row r="26" spans="2:12" s="1" customFormat="1" ht="12" customHeight="1">
      <c r="B26" s="35"/>
      <c r="D26" s="99" t="s">
        <v>33</v>
      </c>
      <c r="I26" s="100"/>
      <c r="L26" s="35"/>
    </row>
    <row r="27" spans="2:12" s="6" customFormat="1" ht="16.5" customHeight="1">
      <c r="B27" s="103"/>
      <c r="E27" s="273" t="s">
        <v>1</v>
      </c>
      <c r="F27" s="273"/>
      <c r="G27" s="273"/>
      <c r="H27" s="273"/>
      <c r="I27" s="104"/>
      <c r="L27" s="103"/>
    </row>
    <row r="28" spans="2:12" s="1" customFormat="1" ht="6.95" customHeight="1">
      <c r="B28" s="35"/>
      <c r="I28" s="100"/>
      <c r="L28" s="35"/>
    </row>
    <row r="29" spans="2:12" s="1" customFormat="1" ht="6.95" customHeight="1">
      <c r="B29" s="35"/>
      <c r="D29" s="53"/>
      <c r="E29" s="53"/>
      <c r="F29" s="53"/>
      <c r="G29" s="53"/>
      <c r="H29" s="53"/>
      <c r="I29" s="105"/>
      <c r="J29" s="53"/>
      <c r="K29" s="53"/>
      <c r="L29" s="35"/>
    </row>
    <row r="30" spans="2:12" s="1" customFormat="1" ht="25.35" customHeight="1">
      <c r="B30" s="35"/>
      <c r="D30" s="106" t="s">
        <v>34</v>
      </c>
      <c r="I30" s="100"/>
      <c r="J30" s="107">
        <f>ROUND(J81, 2)</f>
        <v>0</v>
      </c>
      <c r="L30" s="35"/>
    </row>
    <row r="31" spans="2:12" s="1" customFormat="1" ht="6.95" customHeight="1">
      <c r="B31" s="35"/>
      <c r="D31" s="53"/>
      <c r="E31" s="53"/>
      <c r="F31" s="53"/>
      <c r="G31" s="53"/>
      <c r="H31" s="53"/>
      <c r="I31" s="105"/>
      <c r="J31" s="53"/>
      <c r="K31" s="53"/>
      <c r="L31" s="35"/>
    </row>
    <row r="32" spans="2:12" s="1" customFormat="1" ht="14.45" customHeight="1">
      <c r="B32" s="35"/>
      <c r="F32" s="108" t="s">
        <v>36</v>
      </c>
      <c r="I32" s="109" t="s">
        <v>35</v>
      </c>
      <c r="J32" s="108" t="s">
        <v>37</v>
      </c>
      <c r="L32" s="35"/>
    </row>
    <row r="33" spans="2:12" s="1" customFormat="1" ht="14.45" customHeight="1">
      <c r="B33" s="35"/>
      <c r="D33" s="99" t="s">
        <v>38</v>
      </c>
      <c r="E33" s="99" t="s">
        <v>39</v>
      </c>
      <c r="F33" s="110">
        <f>ROUND((SUM(BE81:BE106)),  2)</f>
        <v>0</v>
      </c>
      <c r="I33" s="111">
        <v>0.21</v>
      </c>
      <c r="J33" s="110">
        <f>ROUND(((SUM(BE81:BE106))*I33),  2)</f>
        <v>0</v>
      </c>
      <c r="L33" s="35"/>
    </row>
    <row r="34" spans="2:12" s="1" customFormat="1" ht="14.45" customHeight="1">
      <c r="B34" s="35"/>
      <c r="E34" s="99" t="s">
        <v>40</v>
      </c>
      <c r="F34" s="110">
        <f>ROUND((SUM(BF81:BF106)),  2)</f>
        <v>0</v>
      </c>
      <c r="I34" s="111">
        <v>0.15</v>
      </c>
      <c r="J34" s="110">
        <f>ROUND(((SUM(BF81:BF106))*I34),  2)</f>
        <v>0</v>
      </c>
      <c r="L34" s="35"/>
    </row>
    <row r="35" spans="2:12" s="1" customFormat="1" ht="14.45" hidden="1" customHeight="1">
      <c r="B35" s="35"/>
      <c r="E35" s="99" t="s">
        <v>41</v>
      </c>
      <c r="F35" s="110">
        <f>ROUND((SUM(BG81:BG106)),  2)</f>
        <v>0</v>
      </c>
      <c r="I35" s="111">
        <v>0.21</v>
      </c>
      <c r="J35" s="110">
        <f>0</f>
        <v>0</v>
      </c>
      <c r="L35" s="35"/>
    </row>
    <row r="36" spans="2:12" s="1" customFormat="1" ht="14.45" hidden="1" customHeight="1">
      <c r="B36" s="35"/>
      <c r="E36" s="99" t="s">
        <v>42</v>
      </c>
      <c r="F36" s="110">
        <f>ROUND((SUM(BH81:BH106)),  2)</f>
        <v>0</v>
      </c>
      <c r="I36" s="111">
        <v>0.15</v>
      </c>
      <c r="J36" s="110">
        <f>0</f>
        <v>0</v>
      </c>
      <c r="L36" s="35"/>
    </row>
    <row r="37" spans="2:12" s="1" customFormat="1" ht="14.45" hidden="1" customHeight="1">
      <c r="B37" s="35"/>
      <c r="E37" s="99" t="s">
        <v>43</v>
      </c>
      <c r="F37" s="110">
        <f>ROUND((SUM(BI81:BI106)),  2)</f>
        <v>0</v>
      </c>
      <c r="I37" s="111">
        <v>0</v>
      </c>
      <c r="J37" s="110">
        <f>0</f>
        <v>0</v>
      </c>
      <c r="L37" s="35"/>
    </row>
    <row r="38" spans="2:12" s="1" customFormat="1" ht="6.95" customHeight="1">
      <c r="B38" s="35"/>
      <c r="I38" s="100"/>
      <c r="L38" s="35"/>
    </row>
    <row r="39" spans="2:12" s="1" customFormat="1" ht="25.35" customHeight="1">
      <c r="B39" s="35"/>
      <c r="C39" s="112"/>
      <c r="D39" s="113" t="s">
        <v>44</v>
      </c>
      <c r="E39" s="114"/>
      <c r="F39" s="114"/>
      <c r="G39" s="115" t="s">
        <v>45</v>
      </c>
      <c r="H39" s="116" t="s">
        <v>46</v>
      </c>
      <c r="I39" s="117"/>
      <c r="J39" s="118">
        <f>SUM(J30:J37)</f>
        <v>0</v>
      </c>
      <c r="K39" s="119"/>
      <c r="L39" s="35"/>
    </row>
    <row r="40" spans="2:12" s="1" customFormat="1" ht="14.45" customHeight="1">
      <c r="B40" s="120"/>
      <c r="C40" s="121"/>
      <c r="D40" s="121"/>
      <c r="E40" s="121"/>
      <c r="F40" s="121"/>
      <c r="G40" s="121"/>
      <c r="H40" s="121"/>
      <c r="I40" s="122"/>
      <c r="J40" s="121"/>
      <c r="K40" s="121"/>
      <c r="L40" s="35"/>
    </row>
    <row r="44" spans="2:12" s="1" customFormat="1" ht="6.95" hidden="1" customHeight="1">
      <c r="B44" s="123"/>
      <c r="C44" s="124"/>
      <c r="D44" s="124"/>
      <c r="E44" s="124"/>
      <c r="F44" s="124"/>
      <c r="G44" s="124"/>
      <c r="H44" s="124"/>
      <c r="I44" s="125"/>
      <c r="J44" s="124"/>
      <c r="K44" s="124"/>
      <c r="L44" s="35"/>
    </row>
    <row r="45" spans="2:12" s="1" customFormat="1" ht="24.95" hidden="1" customHeight="1">
      <c r="B45" s="31"/>
      <c r="C45" s="20" t="s">
        <v>93</v>
      </c>
      <c r="D45" s="32"/>
      <c r="E45" s="32"/>
      <c r="F45" s="32"/>
      <c r="G45" s="32"/>
      <c r="H45" s="32"/>
      <c r="I45" s="100"/>
      <c r="J45" s="32"/>
      <c r="K45" s="32"/>
      <c r="L45" s="35"/>
    </row>
    <row r="46" spans="2:12" s="1" customFormat="1" ht="6.95" hidden="1" customHeight="1">
      <c r="B46" s="31"/>
      <c r="C46" s="32"/>
      <c r="D46" s="32"/>
      <c r="E46" s="32"/>
      <c r="F46" s="32"/>
      <c r="G46" s="32"/>
      <c r="H46" s="32"/>
      <c r="I46" s="100"/>
      <c r="J46" s="32"/>
      <c r="K46" s="32"/>
      <c r="L46" s="35"/>
    </row>
    <row r="47" spans="2:12" s="1" customFormat="1" ht="12" hidden="1" customHeight="1">
      <c r="B47" s="31"/>
      <c r="C47" s="26" t="s">
        <v>17</v>
      </c>
      <c r="D47" s="32"/>
      <c r="E47" s="32"/>
      <c r="F47" s="32"/>
      <c r="G47" s="32"/>
      <c r="H47" s="32"/>
      <c r="I47" s="100"/>
      <c r="J47" s="32"/>
      <c r="K47" s="32"/>
      <c r="L47" s="35"/>
    </row>
    <row r="48" spans="2:12" s="1" customFormat="1" ht="16.5" hidden="1" customHeight="1">
      <c r="B48" s="31"/>
      <c r="C48" s="32"/>
      <c r="D48" s="32"/>
      <c r="E48" s="274" t="str">
        <f>E7</f>
        <v>ZŠ NOVÝ HRADEC KRÁLOVÉ - OPRAVA STŘECH NA OBJEKTECH Č. P. 144, 145, 146 A VÝMĚNA VENKOVNÍ BETONOVÉ DLAŽBY NA DVOŘE</v>
      </c>
      <c r="F48" s="275"/>
      <c r="G48" s="275"/>
      <c r="H48" s="275"/>
      <c r="I48" s="100"/>
      <c r="J48" s="32"/>
      <c r="K48" s="32"/>
      <c r="L48" s="35"/>
    </row>
    <row r="49" spans="2:47" s="1" customFormat="1" ht="12" hidden="1" customHeight="1">
      <c r="B49" s="31"/>
      <c r="C49" s="26" t="s">
        <v>91</v>
      </c>
      <c r="D49" s="32"/>
      <c r="E49" s="32"/>
      <c r="F49" s="32"/>
      <c r="G49" s="32"/>
      <c r="H49" s="32"/>
      <c r="I49" s="100"/>
      <c r="J49" s="32"/>
      <c r="K49" s="32"/>
      <c r="L49" s="35"/>
    </row>
    <row r="50" spans="2:47" s="1" customFormat="1" ht="16.5" hidden="1" customHeight="1">
      <c r="B50" s="31"/>
      <c r="C50" s="32"/>
      <c r="D50" s="32"/>
      <c r="E50" s="246" t="str">
        <f>E9</f>
        <v>SO 04 - Hromosvody</v>
      </c>
      <c r="F50" s="245"/>
      <c r="G50" s="245"/>
      <c r="H50" s="245"/>
      <c r="I50" s="100"/>
      <c r="J50" s="32"/>
      <c r="K50" s="32"/>
      <c r="L50" s="35"/>
    </row>
    <row r="51" spans="2:47" s="1" customFormat="1" ht="6.95" hidden="1" customHeight="1">
      <c r="B51" s="31"/>
      <c r="C51" s="32"/>
      <c r="D51" s="32"/>
      <c r="E51" s="32"/>
      <c r="F51" s="32"/>
      <c r="G51" s="32"/>
      <c r="H51" s="32"/>
      <c r="I51" s="100"/>
      <c r="J51" s="32"/>
      <c r="K51" s="32"/>
      <c r="L51" s="35"/>
    </row>
    <row r="52" spans="2:47" s="1" customFormat="1" ht="12" hidden="1" customHeight="1">
      <c r="B52" s="31"/>
      <c r="C52" s="26" t="s">
        <v>21</v>
      </c>
      <c r="D52" s="32"/>
      <c r="E52" s="32"/>
      <c r="F52" s="24" t="str">
        <f>F12</f>
        <v xml:space="preserve"> </v>
      </c>
      <c r="G52" s="32"/>
      <c r="H52" s="32"/>
      <c r="I52" s="101" t="s">
        <v>23</v>
      </c>
      <c r="J52" s="52" t="str">
        <f>IF(J12="","",J12)</f>
        <v>4. 1. 2019</v>
      </c>
      <c r="K52" s="32"/>
      <c r="L52" s="35"/>
    </row>
    <row r="53" spans="2:47" s="1" customFormat="1" ht="6.95" hidden="1" customHeight="1">
      <c r="B53" s="31"/>
      <c r="C53" s="32"/>
      <c r="D53" s="32"/>
      <c r="E53" s="32"/>
      <c r="F53" s="32"/>
      <c r="G53" s="32"/>
      <c r="H53" s="32"/>
      <c r="I53" s="100"/>
      <c r="J53" s="32"/>
      <c r="K53" s="32"/>
      <c r="L53" s="35"/>
    </row>
    <row r="54" spans="2:47" s="1" customFormat="1" ht="13.7" hidden="1" customHeight="1">
      <c r="B54" s="31"/>
      <c r="C54" s="26" t="s">
        <v>25</v>
      </c>
      <c r="D54" s="32"/>
      <c r="E54" s="32"/>
      <c r="F54" s="24" t="str">
        <f>E15</f>
        <v xml:space="preserve"> </v>
      </c>
      <c r="G54" s="32"/>
      <c r="H54" s="32"/>
      <c r="I54" s="101" t="s">
        <v>30</v>
      </c>
      <c r="J54" s="29" t="str">
        <f>E21</f>
        <v xml:space="preserve"> </v>
      </c>
      <c r="K54" s="32"/>
      <c r="L54" s="35"/>
    </row>
    <row r="55" spans="2:47" s="1" customFormat="1" ht="13.7" hidden="1" customHeight="1">
      <c r="B55" s="31"/>
      <c r="C55" s="26" t="s">
        <v>28</v>
      </c>
      <c r="D55" s="32"/>
      <c r="E55" s="32"/>
      <c r="F55" s="24" t="str">
        <f>IF(E18="","",E18)</f>
        <v>Vyplň údaj</v>
      </c>
      <c r="G55" s="32"/>
      <c r="H55" s="32"/>
      <c r="I55" s="101" t="s">
        <v>32</v>
      </c>
      <c r="J55" s="29" t="str">
        <f>E24</f>
        <v xml:space="preserve"> </v>
      </c>
      <c r="K55" s="32"/>
      <c r="L55" s="35"/>
    </row>
    <row r="56" spans="2:47" s="1" customFormat="1" ht="10.35" hidden="1" customHeight="1">
      <c r="B56" s="31"/>
      <c r="C56" s="32"/>
      <c r="D56" s="32"/>
      <c r="E56" s="32"/>
      <c r="F56" s="32"/>
      <c r="G56" s="32"/>
      <c r="H56" s="32"/>
      <c r="I56" s="100"/>
      <c r="J56" s="32"/>
      <c r="K56" s="32"/>
      <c r="L56" s="35"/>
    </row>
    <row r="57" spans="2:47" s="1" customFormat="1" ht="29.25" hidden="1" customHeight="1">
      <c r="B57" s="31"/>
      <c r="C57" s="126" t="s">
        <v>94</v>
      </c>
      <c r="D57" s="127"/>
      <c r="E57" s="127"/>
      <c r="F57" s="127"/>
      <c r="G57" s="127"/>
      <c r="H57" s="127"/>
      <c r="I57" s="128"/>
      <c r="J57" s="129" t="s">
        <v>95</v>
      </c>
      <c r="K57" s="127"/>
      <c r="L57" s="35"/>
    </row>
    <row r="58" spans="2:47" s="1" customFormat="1" ht="10.35" hidden="1" customHeight="1">
      <c r="B58" s="31"/>
      <c r="C58" s="32"/>
      <c r="D58" s="32"/>
      <c r="E58" s="32"/>
      <c r="F58" s="32"/>
      <c r="G58" s="32"/>
      <c r="H58" s="32"/>
      <c r="I58" s="100"/>
      <c r="J58" s="32"/>
      <c r="K58" s="32"/>
      <c r="L58" s="35"/>
    </row>
    <row r="59" spans="2:47" s="1" customFormat="1" ht="22.9" hidden="1" customHeight="1">
      <c r="B59" s="31"/>
      <c r="C59" s="130" t="s">
        <v>96</v>
      </c>
      <c r="D59" s="32"/>
      <c r="E59" s="32"/>
      <c r="F59" s="32"/>
      <c r="G59" s="32"/>
      <c r="H59" s="32"/>
      <c r="I59" s="100"/>
      <c r="J59" s="70">
        <f>J81</f>
        <v>0</v>
      </c>
      <c r="K59" s="32"/>
      <c r="L59" s="35"/>
      <c r="AU59" s="14" t="s">
        <v>97</v>
      </c>
    </row>
    <row r="60" spans="2:47" s="7" customFormat="1" ht="24.95" hidden="1" customHeight="1">
      <c r="B60" s="131"/>
      <c r="C60" s="132"/>
      <c r="D60" s="133" t="s">
        <v>537</v>
      </c>
      <c r="E60" s="134"/>
      <c r="F60" s="134"/>
      <c r="G60" s="134"/>
      <c r="H60" s="134"/>
      <c r="I60" s="135"/>
      <c r="J60" s="136">
        <f>J82</f>
        <v>0</v>
      </c>
      <c r="K60" s="132"/>
      <c r="L60" s="137"/>
    </row>
    <row r="61" spans="2:47" s="7" customFormat="1" ht="24.95" hidden="1" customHeight="1">
      <c r="B61" s="131"/>
      <c r="C61" s="132"/>
      <c r="D61" s="133" t="s">
        <v>538</v>
      </c>
      <c r="E61" s="134"/>
      <c r="F61" s="134"/>
      <c r="G61" s="134"/>
      <c r="H61" s="134"/>
      <c r="I61" s="135"/>
      <c r="J61" s="136">
        <f>J103</f>
        <v>0</v>
      </c>
      <c r="K61" s="132"/>
      <c r="L61" s="137"/>
    </row>
    <row r="62" spans="2:47" s="1" customFormat="1" ht="21.75" hidden="1" customHeight="1">
      <c r="B62" s="31"/>
      <c r="C62" s="32"/>
      <c r="D62" s="32"/>
      <c r="E62" s="32"/>
      <c r="F62" s="32"/>
      <c r="G62" s="32"/>
      <c r="H62" s="32"/>
      <c r="I62" s="100"/>
      <c r="J62" s="32"/>
      <c r="K62" s="32"/>
      <c r="L62" s="35"/>
    </row>
    <row r="63" spans="2:47" s="1" customFormat="1" ht="6.95" hidden="1" customHeight="1">
      <c r="B63" s="43"/>
      <c r="C63" s="44"/>
      <c r="D63" s="44"/>
      <c r="E63" s="44"/>
      <c r="F63" s="44"/>
      <c r="G63" s="44"/>
      <c r="H63" s="44"/>
      <c r="I63" s="122"/>
      <c r="J63" s="44"/>
      <c r="K63" s="44"/>
      <c r="L63" s="35"/>
    </row>
    <row r="64" spans="2:47" ht="11.25" hidden="1"/>
    <row r="65" spans="2:20" ht="11.25" hidden="1"/>
    <row r="66" spans="2:20" ht="11.25" hidden="1"/>
    <row r="67" spans="2:20" s="1" customFormat="1" ht="6.95" customHeight="1">
      <c r="B67" s="45"/>
      <c r="C67" s="46"/>
      <c r="D67" s="46"/>
      <c r="E67" s="46"/>
      <c r="F67" s="46"/>
      <c r="G67" s="46"/>
      <c r="H67" s="46"/>
      <c r="I67" s="125"/>
      <c r="J67" s="46"/>
      <c r="K67" s="46"/>
      <c r="L67" s="35"/>
    </row>
    <row r="68" spans="2:20" s="1" customFormat="1" ht="24.95" customHeight="1">
      <c r="B68" s="31"/>
      <c r="C68" s="20" t="s">
        <v>114</v>
      </c>
      <c r="D68" s="32"/>
      <c r="E68" s="32"/>
      <c r="F68" s="32"/>
      <c r="G68" s="32"/>
      <c r="H68" s="32"/>
      <c r="I68" s="100"/>
      <c r="J68" s="32"/>
      <c r="K68" s="32"/>
      <c r="L68" s="35"/>
    </row>
    <row r="69" spans="2:20" s="1" customFormat="1" ht="6.95" customHeight="1">
      <c r="B69" s="31"/>
      <c r="C69" s="32"/>
      <c r="D69" s="32"/>
      <c r="E69" s="32"/>
      <c r="F69" s="32"/>
      <c r="G69" s="32"/>
      <c r="H69" s="32"/>
      <c r="I69" s="100"/>
      <c r="J69" s="32"/>
      <c r="K69" s="32"/>
      <c r="L69" s="35"/>
    </row>
    <row r="70" spans="2:20" s="1" customFormat="1" ht="12" customHeight="1">
      <c r="B70" s="31"/>
      <c r="C70" s="26" t="s">
        <v>17</v>
      </c>
      <c r="D70" s="32"/>
      <c r="E70" s="32"/>
      <c r="F70" s="32"/>
      <c r="G70" s="32"/>
      <c r="H70" s="32"/>
      <c r="I70" s="100"/>
      <c r="J70" s="32"/>
      <c r="K70" s="32"/>
      <c r="L70" s="35"/>
    </row>
    <row r="71" spans="2:20" s="1" customFormat="1" ht="16.5" customHeight="1">
      <c r="B71" s="31"/>
      <c r="C71" s="32"/>
      <c r="D71" s="32"/>
      <c r="E71" s="274" t="str">
        <f>E7</f>
        <v>ZŠ NOVÝ HRADEC KRÁLOVÉ - OPRAVA STŘECH NA OBJEKTECH Č. P. 144, 145, 146 A VÝMĚNA VENKOVNÍ BETONOVÉ DLAŽBY NA DVOŘE</v>
      </c>
      <c r="F71" s="275"/>
      <c r="G71" s="275"/>
      <c r="H71" s="275"/>
      <c r="I71" s="100"/>
      <c r="J71" s="32"/>
      <c r="K71" s="32"/>
      <c r="L71" s="35"/>
    </row>
    <row r="72" spans="2:20" s="1" customFormat="1" ht="12" customHeight="1">
      <c r="B72" s="31"/>
      <c r="C72" s="26" t="s">
        <v>91</v>
      </c>
      <c r="D72" s="32"/>
      <c r="E72" s="32"/>
      <c r="F72" s="32"/>
      <c r="G72" s="32"/>
      <c r="H72" s="32"/>
      <c r="I72" s="100"/>
      <c r="J72" s="32"/>
      <c r="K72" s="32"/>
      <c r="L72" s="35"/>
    </row>
    <row r="73" spans="2:20" s="1" customFormat="1" ht="16.5" customHeight="1">
      <c r="B73" s="31"/>
      <c r="C73" s="32"/>
      <c r="D73" s="32"/>
      <c r="E73" s="246" t="str">
        <f>E9</f>
        <v>SO 04 - Hromosvody</v>
      </c>
      <c r="F73" s="245"/>
      <c r="G73" s="245"/>
      <c r="H73" s="245"/>
      <c r="I73" s="100"/>
      <c r="J73" s="32"/>
      <c r="K73" s="32"/>
      <c r="L73" s="35"/>
    </row>
    <row r="74" spans="2:20" s="1" customFormat="1" ht="6.95" customHeight="1">
      <c r="B74" s="31"/>
      <c r="C74" s="32"/>
      <c r="D74" s="32"/>
      <c r="E74" s="32"/>
      <c r="F74" s="32"/>
      <c r="G74" s="32"/>
      <c r="H74" s="32"/>
      <c r="I74" s="100"/>
      <c r="J74" s="32"/>
      <c r="K74" s="32"/>
      <c r="L74" s="35"/>
    </row>
    <row r="75" spans="2:20" s="1" customFormat="1" ht="12" customHeight="1">
      <c r="B75" s="31"/>
      <c r="C75" s="26" t="s">
        <v>21</v>
      </c>
      <c r="D75" s="32"/>
      <c r="E75" s="32"/>
      <c r="F75" s="24" t="str">
        <f>F12</f>
        <v xml:space="preserve"> </v>
      </c>
      <c r="G75" s="32"/>
      <c r="H75" s="32"/>
      <c r="I75" s="101" t="s">
        <v>23</v>
      </c>
      <c r="J75" s="52" t="str">
        <f>IF(J12="","",J12)</f>
        <v>4. 1. 2019</v>
      </c>
      <c r="K75" s="32"/>
      <c r="L75" s="35"/>
    </row>
    <row r="76" spans="2:20" s="1" customFormat="1" ht="6.95" customHeight="1">
      <c r="B76" s="31"/>
      <c r="C76" s="32"/>
      <c r="D76" s="32"/>
      <c r="E76" s="32"/>
      <c r="F76" s="32"/>
      <c r="G76" s="32"/>
      <c r="H76" s="32"/>
      <c r="I76" s="100"/>
      <c r="J76" s="32"/>
      <c r="K76" s="32"/>
      <c r="L76" s="35"/>
    </row>
    <row r="77" spans="2:20" s="1" customFormat="1" ht="13.7" customHeight="1">
      <c r="B77" s="31"/>
      <c r="C77" s="26" t="s">
        <v>25</v>
      </c>
      <c r="D77" s="32"/>
      <c r="E77" s="32"/>
      <c r="F77" s="24" t="str">
        <f>E15</f>
        <v xml:space="preserve"> </v>
      </c>
      <c r="G77" s="32"/>
      <c r="H77" s="32"/>
      <c r="I77" s="101" t="s">
        <v>30</v>
      </c>
      <c r="J77" s="29" t="str">
        <f>E21</f>
        <v xml:space="preserve"> </v>
      </c>
      <c r="K77" s="32"/>
      <c r="L77" s="35"/>
    </row>
    <row r="78" spans="2:20" s="1" customFormat="1" ht="13.7" customHeight="1">
      <c r="B78" s="31"/>
      <c r="C78" s="26" t="s">
        <v>28</v>
      </c>
      <c r="D78" s="32"/>
      <c r="E78" s="32"/>
      <c r="F78" s="24" t="str">
        <f>IF(E18="","",E18)</f>
        <v>Vyplň údaj</v>
      </c>
      <c r="G78" s="32"/>
      <c r="H78" s="32"/>
      <c r="I78" s="101" t="s">
        <v>32</v>
      </c>
      <c r="J78" s="29" t="str">
        <f>E24</f>
        <v xml:space="preserve"> </v>
      </c>
      <c r="K78" s="32"/>
      <c r="L78" s="35"/>
    </row>
    <row r="79" spans="2:20" s="1" customFormat="1" ht="10.35" customHeight="1">
      <c r="B79" s="31"/>
      <c r="C79" s="32"/>
      <c r="D79" s="32"/>
      <c r="E79" s="32"/>
      <c r="F79" s="32"/>
      <c r="G79" s="32"/>
      <c r="H79" s="32"/>
      <c r="I79" s="100"/>
      <c r="J79" s="32"/>
      <c r="K79" s="32"/>
      <c r="L79" s="35"/>
    </row>
    <row r="80" spans="2:20" s="9" customFormat="1" ht="29.25" customHeight="1">
      <c r="B80" s="145"/>
      <c r="C80" s="146" t="s">
        <v>115</v>
      </c>
      <c r="D80" s="147" t="s">
        <v>53</v>
      </c>
      <c r="E80" s="147" t="s">
        <v>49</v>
      </c>
      <c r="F80" s="147" t="s">
        <v>50</v>
      </c>
      <c r="G80" s="147" t="s">
        <v>116</v>
      </c>
      <c r="H80" s="147" t="s">
        <v>117</v>
      </c>
      <c r="I80" s="148" t="s">
        <v>118</v>
      </c>
      <c r="J80" s="147" t="s">
        <v>95</v>
      </c>
      <c r="K80" s="149" t="s">
        <v>119</v>
      </c>
      <c r="L80" s="150"/>
      <c r="M80" s="61" t="s">
        <v>1</v>
      </c>
      <c r="N80" s="62" t="s">
        <v>38</v>
      </c>
      <c r="O80" s="62" t="s">
        <v>120</v>
      </c>
      <c r="P80" s="62" t="s">
        <v>121</v>
      </c>
      <c r="Q80" s="62" t="s">
        <v>122</v>
      </c>
      <c r="R80" s="62" t="s">
        <v>123</v>
      </c>
      <c r="S80" s="62" t="s">
        <v>124</v>
      </c>
      <c r="T80" s="63" t="s">
        <v>125</v>
      </c>
    </row>
    <row r="81" spans="2:65" s="1" customFormat="1" ht="22.9" customHeight="1">
      <c r="B81" s="31"/>
      <c r="C81" s="68" t="s">
        <v>126</v>
      </c>
      <c r="D81" s="32"/>
      <c r="E81" s="32"/>
      <c r="F81" s="32"/>
      <c r="G81" s="32"/>
      <c r="H81" s="32"/>
      <c r="I81" s="100"/>
      <c r="J81" s="151">
        <f>BK81</f>
        <v>0</v>
      </c>
      <c r="K81" s="32"/>
      <c r="L81" s="35"/>
      <c r="M81" s="64"/>
      <c r="N81" s="65"/>
      <c r="O81" s="65"/>
      <c r="P81" s="152">
        <f>P82+P103</f>
        <v>0</v>
      </c>
      <c r="Q81" s="65"/>
      <c r="R81" s="152">
        <f>R82+R103</f>
        <v>0</v>
      </c>
      <c r="S81" s="65"/>
      <c r="T81" s="153">
        <f>T82+T103</f>
        <v>0</v>
      </c>
      <c r="AT81" s="14" t="s">
        <v>67</v>
      </c>
      <c r="AU81" s="14" t="s">
        <v>97</v>
      </c>
      <c r="BK81" s="154">
        <f>BK82+BK103</f>
        <v>0</v>
      </c>
    </row>
    <row r="82" spans="2:65" s="10" customFormat="1" ht="25.9" customHeight="1">
      <c r="B82" s="155"/>
      <c r="C82" s="156"/>
      <c r="D82" s="157" t="s">
        <v>67</v>
      </c>
      <c r="E82" s="158" t="s">
        <v>539</v>
      </c>
      <c r="F82" s="158" t="s">
        <v>540</v>
      </c>
      <c r="G82" s="156"/>
      <c r="H82" s="156"/>
      <c r="I82" s="159"/>
      <c r="J82" s="160">
        <f>BK82</f>
        <v>0</v>
      </c>
      <c r="K82" s="156"/>
      <c r="L82" s="161"/>
      <c r="M82" s="162"/>
      <c r="N82" s="163"/>
      <c r="O82" s="163"/>
      <c r="P82" s="164">
        <f>SUM(P83:P102)</f>
        <v>0</v>
      </c>
      <c r="Q82" s="163"/>
      <c r="R82" s="164">
        <f>SUM(R83:R102)</f>
        <v>0</v>
      </c>
      <c r="S82" s="163"/>
      <c r="T82" s="165">
        <f>SUM(T83:T102)</f>
        <v>0</v>
      </c>
      <c r="AR82" s="166" t="s">
        <v>8</v>
      </c>
      <c r="AT82" s="167" t="s">
        <v>67</v>
      </c>
      <c r="AU82" s="167" t="s">
        <v>68</v>
      </c>
      <c r="AY82" s="166" t="s">
        <v>129</v>
      </c>
      <c r="BK82" s="168">
        <f>SUM(BK83:BK102)</f>
        <v>0</v>
      </c>
    </row>
    <row r="83" spans="2:65" s="1" customFormat="1" ht="16.5" customHeight="1">
      <c r="B83" s="31"/>
      <c r="C83" s="206" t="s">
        <v>8</v>
      </c>
      <c r="D83" s="206" t="s">
        <v>207</v>
      </c>
      <c r="E83" s="207" t="s">
        <v>541</v>
      </c>
      <c r="F83" s="208" t="s">
        <v>542</v>
      </c>
      <c r="G83" s="209" t="s">
        <v>543</v>
      </c>
      <c r="H83" s="210">
        <v>39.700000000000003</v>
      </c>
      <c r="I83" s="211"/>
      <c r="J83" s="212">
        <f t="shared" ref="J83:J102" si="0">ROUND(I83*H83,0)</f>
        <v>0</v>
      </c>
      <c r="K83" s="208" t="s">
        <v>1</v>
      </c>
      <c r="L83" s="213"/>
      <c r="M83" s="214" t="s">
        <v>1</v>
      </c>
      <c r="N83" s="215" t="s">
        <v>39</v>
      </c>
      <c r="O83" s="57"/>
      <c r="P83" s="180">
        <f t="shared" ref="P83:P102" si="1">O83*H83</f>
        <v>0</v>
      </c>
      <c r="Q83" s="180">
        <v>0</v>
      </c>
      <c r="R83" s="180">
        <f t="shared" ref="R83:R102" si="2">Q83*H83</f>
        <v>0</v>
      </c>
      <c r="S83" s="180">
        <v>0</v>
      </c>
      <c r="T83" s="181">
        <f t="shared" ref="T83:T102" si="3">S83*H83</f>
        <v>0</v>
      </c>
      <c r="AR83" s="14" t="s">
        <v>152</v>
      </c>
      <c r="AT83" s="14" t="s">
        <v>207</v>
      </c>
      <c r="AU83" s="14" t="s">
        <v>8</v>
      </c>
      <c r="AY83" s="14" t="s">
        <v>129</v>
      </c>
      <c r="BE83" s="182">
        <f t="shared" ref="BE83:BE102" si="4">IF(N83="základní",J83,0)</f>
        <v>0</v>
      </c>
      <c r="BF83" s="182">
        <f t="shared" ref="BF83:BF102" si="5">IF(N83="snížená",J83,0)</f>
        <v>0</v>
      </c>
      <c r="BG83" s="182">
        <f t="shared" ref="BG83:BG102" si="6">IF(N83="zákl. přenesená",J83,0)</f>
        <v>0</v>
      </c>
      <c r="BH83" s="182">
        <f t="shared" ref="BH83:BH102" si="7">IF(N83="sníž. přenesená",J83,0)</f>
        <v>0</v>
      </c>
      <c r="BI83" s="182">
        <f t="shared" ref="BI83:BI102" si="8">IF(N83="nulová",J83,0)</f>
        <v>0</v>
      </c>
      <c r="BJ83" s="14" t="s">
        <v>8</v>
      </c>
      <c r="BK83" s="182">
        <f t="shared" ref="BK83:BK102" si="9">ROUND(I83*H83,0)</f>
        <v>0</v>
      </c>
      <c r="BL83" s="14" t="s">
        <v>136</v>
      </c>
      <c r="BM83" s="14" t="s">
        <v>544</v>
      </c>
    </row>
    <row r="84" spans="2:65" s="1" customFormat="1" ht="16.5" customHeight="1">
      <c r="B84" s="31"/>
      <c r="C84" s="206" t="s">
        <v>77</v>
      </c>
      <c r="D84" s="206" t="s">
        <v>207</v>
      </c>
      <c r="E84" s="207" t="s">
        <v>545</v>
      </c>
      <c r="F84" s="208" t="s">
        <v>546</v>
      </c>
      <c r="G84" s="209" t="s">
        <v>135</v>
      </c>
      <c r="H84" s="210">
        <v>104</v>
      </c>
      <c r="I84" s="211"/>
      <c r="J84" s="212">
        <f t="shared" si="0"/>
        <v>0</v>
      </c>
      <c r="K84" s="208" t="s">
        <v>1</v>
      </c>
      <c r="L84" s="213"/>
      <c r="M84" s="214" t="s">
        <v>1</v>
      </c>
      <c r="N84" s="215" t="s">
        <v>39</v>
      </c>
      <c r="O84" s="57"/>
      <c r="P84" s="180">
        <f t="shared" si="1"/>
        <v>0</v>
      </c>
      <c r="Q84" s="180">
        <v>0</v>
      </c>
      <c r="R84" s="180">
        <f t="shared" si="2"/>
        <v>0</v>
      </c>
      <c r="S84" s="180">
        <v>0</v>
      </c>
      <c r="T84" s="181">
        <f t="shared" si="3"/>
        <v>0</v>
      </c>
      <c r="AR84" s="14" t="s">
        <v>152</v>
      </c>
      <c r="AT84" s="14" t="s">
        <v>207</v>
      </c>
      <c r="AU84" s="14" t="s">
        <v>8</v>
      </c>
      <c r="AY84" s="14" t="s">
        <v>129</v>
      </c>
      <c r="BE84" s="182">
        <f t="shared" si="4"/>
        <v>0</v>
      </c>
      <c r="BF84" s="182">
        <f t="shared" si="5"/>
        <v>0</v>
      </c>
      <c r="BG84" s="182">
        <f t="shared" si="6"/>
        <v>0</v>
      </c>
      <c r="BH84" s="182">
        <f t="shared" si="7"/>
        <v>0</v>
      </c>
      <c r="BI84" s="182">
        <f t="shared" si="8"/>
        <v>0</v>
      </c>
      <c r="BJ84" s="14" t="s">
        <v>8</v>
      </c>
      <c r="BK84" s="182">
        <f t="shared" si="9"/>
        <v>0</v>
      </c>
      <c r="BL84" s="14" t="s">
        <v>136</v>
      </c>
      <c r="BM84" s="14" t="s">
        <v>547</v>
      </c>
    </row>
    <row r="85" spans="2:65" s="1" customFormat="1" ht="16.5" customHeight="1">
      <c r="B85" s="31"/>
      <c r="C85" s="206" t="s">
        <v>136</v>
      </c>
      <c r="D85" s="206" t="s">
        <v>207</v>
      </c>
      <c r="E85" s="207" t="s">
        <v>548</v>
      </c>
      <c r="F85" s="208" t="s">
        <v>549</v>
      </c>
      <c r="G85" s="209" t="s">
        <v>135</v>
      </c>
      <c r="H85" s="210">
        <v>103</v>
      </c>
      <c r="I85" s="211"/>
      <c r="J85" s="212">
        <f t="shared" si="0"/>
        <v>0</v>
      </c>
      <c r="K85" s="208" t="s">
        <v>1</v>
      </c>
      <c r="L85" s="213"/>
      <c r="M85" s="214" t="s">
        <v>1</v>
      </c>
      <c r="N85" s="215" t="s">
        <v>39</v>
      </c>
      <c r="O85" s="57"/>
      <c r="P85" s="180">
        <f t="shared" si="1"/>
        <v>0</v>
      </c>
      <c r="Q85" s="180">
        <v>0</v>
      </c>
      <c r="R85" s="180">
        <f t="shared" si="2"/>
        <v>0</v>
      </c>
      <c r="S85" s="180">
        <v>0</v>
      </c>
      <c r="T85" s="181">
        <f t="shared" si="3"/>
        <v>0</v>
      </c>
      <c r="AR85" s="14" t="s">
        <v>152</v>
      </c>
      <c r="AT85" s="14" t="s">
        <v>207</v>
      </c>
      <c r="AU85" s="14" t="s">
        <v>8</v>
      </c>
      <c r="AY85" s="14" t="s">
        <v>129</v>
      </c>
      <c r="BE85" s="182">
        <f t="shared" si="4"/>
        <v>0</v>
      </c>
      <c r="BF85" s="182">
        <f t="shared" si="5"/>
        <v>0</v>
      </c>
      <c r="BG85" s="182">
        <f t="shared" si="6"/>
        <v>0</v>
      </c>
      <c r="BH85" s="182">
        <f t="shared" si="7"/>
        <v>0</v>
      </c>
      <c r="BI85" s="182">
        <f t="shared" si="8"/>
        <v>0</v>
      </c>
      <c r="BJ85" s="14" t="s">
        <v>8</v>
      </c>
      <c r="BK85" s="182">
        <f t="shared" si="9"/>
        <v>0</v>
      </c>
      <c r="BL85" s="14" t="s">
        <v>136</v>
      </c>
      <c r="BM85" s="14" t="s">
        <v>550</v>
      </c>
    </row>
    <row r="86" spans="2:65" s="1" customFormat="1" ht="16.5" customHeight="1">
      <c r="B86" s="31"/>
      <c r="C86" s="206" t="s">
        <v>130</v>
      </c>
      <c r="D86" s="206" t="s">
        <v>207</v>
      </c>
      <c r="E86" s="207" t="s">
        <v>551</v>
      </c>
      <c r="F86" s="208" t="s">
        <v>552</v>
      </c>
      <c r="G86" s="209" t="s">
        <v>135</v>
      </c>
      <c r="H86" s="210">
        <v>10</v>
      </c>
      <c r="I86" s="211"/>
      <c r="J86" s="212">
        <f t="shared" si="0"/>
        <v>0</v>
      </c>
      <c r="K86" s="208" t="s">
        <v>1</v>
      </c>
      <c r="L86" s="213"/>
      <c r="M86" s="214" t="s">
        <v>1</v>
      </c>
      <c r="N86" s="215" t="s">
        <v>39</v>
      </c>
      <c r="O86" s="57"/>
      <c r="P86" s="180">
        <f t="shared" si="1"/>
        <v>0</v>
      </c>
      <c r="Q86" s="180">
        <v>0</v>
      </c>
      <c r="R86" s="180">
        <f t="shared" si="2"/>
        <v>0</v>
      </c>
      <c r="S86" s="180">
        <v>0</v>
      </c>
      <c r="T86" s="181">
        <f t="shared" si="3"/>
        <v>0</v>
      </c>
      <c r="AR86" s="14" t="s">
        <v>152</v>
      </c>
      <c r="AT86" s="14" t="s">
        <v>207</v>
      </c>
      <c r="AU86" s="14" t="s">
        <v>8</v>
      </c>
      <c r="AY86" s="14" t="s">
        <v>129</v>
      </c>
      <c r="BE86" s="182">
        <f t="shared" si="4"/>
        <v>0</v>
      </c>
      <c r="BF86" s="182">
        <f t="shared" si="5"/>
        <v>0</v>
      </c>
      <c r="BG86" s="182">
        <f t="shared" si="6"/>
        <v>0</v>
      </c>
      <c r="BH86" s="182">
        <f t="shared" si="7"/>
        <v>0</v>
      </c>
      <c r="BI86" s="182">
        <f t="shared" si="8"/>
        <v>0</v>
      </c>
      <c r="BJ86" s="14" t="s">
        <v>8</v>
      </c>
      <c r="BK86" s="182">
        <f t="shared" si="9"/>
        <v>0</v>
      </c>
      <c r="BL86" s="14" t="s">
        <v>136</v>
      </c>
      <c r="BM86" s="14" t="s">
        <v>553</v>
      </c>
    </row>
    <row r="87" spans="2:65" s="1" customFormat="1" ht="16.5" customHeight="1">
      <c r="B87" s="31"/>
      <c r="C87" s="206" t="s">
        <v>152</v>
      </c>
      <c r="D87" s="206" t="s">
        <v>207</v>
      </c>
      <c r="E87" s="207" t="s">
        <v>554</v>
      </c>
      <c r="F87" s="208" t="s">
        <v>555</v>
      </c>
      <c r="G87" s="209" t="s">
        <v>135</v>
      </c>
      <c r="H87" s="210">
        <v>10</v>
      </c>
      <c r="I87" s="211"/>
      <c r="J87" s="212">
        <f t="shared" si="0"/>
        <v>0</v>
      </c>
      <c r="K87" s="208" t="s">
        <v>1</v>
      </c>
      <c r="L87" s="213"/>
      <c r="M87" s="214" t="s">
        <v>1</v>
      </c>
      <c r="N87" s="215" t="s">
        <v>39</v>
      </c>
      <c r="O87" s="57"/>
      <c r="P87" s="180">
        <f t="shared" si="1"/>
        <v>0</v>
      </c>
      <c r="Q87" s="180">
        <v>0</v>
      </c>
      <c r="R87" s="180">
        <f t="shared" si="2"/>
        <v>0</v>
      </c>
      <c r="S87" s="180">
        <v>0</v>
      </c>
      <c r="T87" s="181">
        <f t="shared" si="3"/>
        <v>0</v>
      </c>
      <c r="AR87" s="14" t="s">
        <v>152</v>
      </c>
      <c r="AT87" s="14" t="s">
        <v>207</v>
      </c>
      <c r="AU87" s="14" t="s">
        <v>8</v>
      </c>
      <c r="AY87" s="14" t="s">
        <v>129</v>
      </c>
      <c r="BE87" s="182">
        <f t="shared" si="4"/>
        <v>0</v>
      </c>
      <c r="BF87" s="182">
        <f t="shared" si="5"/>
        <v>0</v>
      </c>
      <c r="BG87" s="182">
        <f t="shared" si="6"/>
        <v>0</v>
      </c>
      <c r="BH87" s="182">
        <f t="shared" si="7"/>
        <v>0</v>
      </c>
      <c r="BI87" s="182">
        <f t="shared" si="8"/>
        <v>0</v>
      </c>
      <c r="BJ87" s="14" t="s">
        <v>8</v>
      </c>
      <c r="BK87" s="182">
        <f t="shared" si="9"/>
        <v>0</v>
      </c>
      <c r="BL87" s="14" t="s">
        <v>136</v>
      </c>
      <c r="BM87" s="14" t="s">
        <v>556</v>
      </c>
    </row>
    <row r="88" spans="2:65" s="1" customFormat="1" ht="16.5" customHeight="1">
      <c r="B88" s="31"/>
      <c r="C88" s="206" t="s">
        <v>144</v>
      </c>
      <c r="D88" s="206" t="s">
        <v>207</v>
      </c>
      <c r="E88" s="207" t="s">
        <v>557</v>
      </c>
      <c r="F88" s="208" t="s">
        <v>558</v>
      </c>
      <c r="G88" s="209" t="s">
        <v>135</v>
      </c>
      <c r="H88" s="210">
        <v>25</v>
      </c>
      <c r="I88" s="211"/>
      <c r="J88" s="212">
        <f t="shared" si="0"/>
        <v>0</v>
      </c>
      <c r="K88" s="208" t="s">
        <v>1</v>
      </c>
      <c r="L88" s="213"/>
      <c r="M88" s="214" t="s">
        <v>1</v>
      </c>
      <c r="N88" s="215" t="s">
        <v>39</v>
      </c>
      <c r="O88" s="57"/>
      <c r="P88" s="180">
        <f t="shared" si="1"/>
        <v>0</v>
      </c>
      <c r="Q88" s="180">
        <v>0</v>
      </c>
      <c r="R88" s="180">
        <f t="shared" si="2"/>
        <v>0</v>
      </c>
      <c r="S88" s="180">
        <v>0</v>
      </c>
      <c r="T88" s="181">
        <f t="shared" si="3"/>
        <v>0</v>
      </c>
      <c r="AR88" s="14" t="s">
        <v>152</v>
      </c>
      <c r="AT88" s="14" t="s">
        <v>207</v>
      </c>
      <c r="AU88" s="14" t="s">
        <v>8</v>
      </c>
      <c r="AY88" s="14" t="s">
        <v>129</v>
      </c>
      <c r="BE88" s="182">
        <f t="shared" si="4"/>
        <v>0</v>
      </c>
      <c r="BF88" s="182">
        <f t="shared" si="5"/>
        <v>0</v>
      </c>
      <c r="BG88" s="182">
        <f t="shared" si="6"/>
        <v>0</v>
      </c>
      <c r="BH88" s="182">
        <f t="shared" si="7"/>
        <v>0</v>
      </c>
      <c r="BI88" s="182">
        <f t="shared" si="8"/>
        <v>0</v>
      </c>
      <c r="BJ88" s="14" t="s">
        <v>8</v>
      </c>
      <c r="BK88" s="182">
        <f t="shared" si="9"/>
        <v>0</v>
      </c>
      <c r="BL88" s="14" t="s">
        <v>136</v>
      </c>
      <c r="BM88" s="14" t="s">
        <v>559</v>
      </c>
    </row>
    <row r="89" spans="2:65" s="1" customFormat="1" ht="16.5" customHeight="1">
      <c r="B89" s="31"/>
      <c r="C89" s="206" t="s">
        <v>157</v>
      </c>
      <c r="D89" s="206" t="s">
        <v>207</v>
      </c>
      <c r="E89" s="207" t="s">
        <v>560</v>
      </c>
      <c r="F89" s="208" t="s">
        <v>561</v>
      </c>
      <c r="G89" s="209" t="s">
        <v>135</v>
      </c>
      <c r="H89" s="210">
        <v>10</v>
      </c>
      <c r="I89" s="211"/>
      <c r="J89" s="212">
        <f t="shared" si="0"/>
        <v>0</v>
      </c>
      <c r="K89" s="208" t="s">
        <v>1</v>
      </c>
      <c r="L89" s="213"/>
      <c r="M89" s="214" t="s">
        <v>1</v>
      </c>
      <c r="N89" s="215" t="s">
        <v>39</v>
      </c>
      <c r="O89" s="57"/>
      <c r="P89" s="180">
        <f t="shared" si="1"/>
        <v>0</v>
      </c>
      <c r="Q89" s="180">
        <v>0</v>
      </c>
      <c r="R89" s="180">
        <f t="shared" si="2"/>
        <v>0</v>
      </c>
      <c r="S89" s="180">
        <v>0</v>
      </c>
      <c r="T89" s="181">
        <f t="shared" si="3"/>
        <v>0</v>
      </c>
      <c r="AR89" s="14" t="s">
        <v>152</v>
      </c>
      <c r="AT89" s="14" t="s">
        <v>207</v>
      </c>
      <c r="AU89" s="14" t="s">
        <v>8</v>
      </c>
      <c r="AY89" s="14" t="s">
        <v>129</v>
      </c>
      <c r="BE89" s="182">
        <f t="shared" si="4"/>
        <v>0</v>
      </c>
      <c r="BF89" s="182">
        <f t="shared" si="5"/>
        <v>0</v>
      </c>
      <c r="BG89" s="182">
        <f t="shared" si="6"/>
        <v>0</v>
      </c>
      <c r="BH89" s="182">
        <f t="shared" si="7"/>
        <v>0</v>
      </c>
      <c r="BI89" s="182">
        <f t="shared" si="8"/>
        <v>0</v>
      </c>
      <c r="BJ89" s="14" t="s">
        <v>8</v>
      </c>
      <c r="BK89" s="182">
        <f t="shared" si="9"/>
        <v>0</v>
      </c>
      <c r="BL89" s="14" t="s">
        <v>136</v>
      </c>
      <c r="BM89" s="14" t="s">
        <v>562</v>
      </c>
    </row>
    <row r="90" spans="2:65" s="1" customFormat="1" ht="16.5" customHeight="1">
      <c r="B90" s="31"/>
      <c r="C90" s="206" t="s">
        <v>183</v>
      </c>
      <c r="D90" s="206" t="s">
        <v>207</v>
      </c>
      <c r="E90" s="207" t="s">
        <v>563</v>
      </c>
      <c r="F90" s="208" t="s">
        <v>564</v>
      </c>
      <c r="G90" s="209" t="s">
        <v>135</v>
      </c>
      <c r="H90" s="210">
        <v>10</v>
      </c>
      <c r="I90" s="211"/>
      <c r="J90" s="212">
        <f t="shared" si="0"/>
        <v>0</v>
      </c>
      <c r="K90" s="208" t="s">
        <v>1</v>
      </c>
      <c r="L90" s="213"/>
      <c r="M90" s="214" t="s">
        <v>1</v>
      </c>
      <c r="N90" s="215" t="s">
        <v>39</v>
      </c>
      <c r="O90" s="57"/>
      <c r="P90" s="180">
        <f t="shared" si="1"/>
        <v>0</v>
      </c>
      <c r="Q90" s="180">
        <v>0</v>
      </c>
      <c r="R90" s="180">
        <f t="shared" si="2"/>
        <v>0</v>
      </c>
      <c r="S90" s="180">
        <v>0</v>
      </c>
      <c r="T90" s="181">
        <f t="shared" si="3"/>
        <v>0</v>
      </c>
      <c r="AR90" s="14" t="s">
        <v>152</v>
      </c>
      <c r="AT90" s="14" t="s">
        <v>207</v>
      </c>
      <c r="AU90" s="14" t="s">
        <v>8</v>
      </c>
      <c r="AY90" s="14" t="s">
        <v>129</v>
      </c>
      <c r="BE90" s="182">
        <f t="shared" si="4"/>
        <v>0</v>
      </c>
      <c r="BF90" s="182">
        <f t="shared" si="5"/>
        <v>0</v>
      </c>
      <c r="BG90" s="182">
        <f t="shared" si="6"/>
        <v>0</v>
      </c>
      <c r="BH90" s="182">
        <f t="shared" si="7"/>
        <v>0</v>
      </c>
      <c r="BI90" s="182">
        <f t="shared" si="8"/>
        <v>0</v>
      </c>
      <c r="BJ90" s="14" t="s">
        <v>8</v>
      </c>
      <c r="BK90" s="182">
        <f t="shared" si="9"/>
        <v>0</v>
      </c>
      <c r="BL90" s="14" t="s">
        <v>136</v>
      </c>
      <c r="BM90" s="14" t="s">
        <v>565</v>
      </c>
    </row>
    <row r="91" spans="2:65" s="1" customFormat="1" ht="16.5" customHeight="1">
      <c r="B91" s="31"/>
      <c r="C91" s="206" t="s">
        <v>191</v>
      </c>
      <c r="D91" s="206" t="s">
        <v>207</v>
      </c>
      <c r="E91" s="207" t="s">
        <v>566</v>
      </c>
      <c r="F91" s="208" t="s">
        <v>567</v>
      </c>
      <c r="G91" s="209" t="s">
        <v>135</v>
      </c>
      <c r="H91" s="210">
        <v>10</v>
      </c>
      <c r="I91" s="211"/>
      <c r="J91" s="212">
        <f t="shared" si="0"/>
        <v>0</v>
      </c>
      <c r="K91" s="208" t="s">
        <v>1</v>
      </c>
      <c r="L91" s="213"/>
      <c r="M91" s="214" t="s">
        <v>1</v>
      </c>
      <c r="N91" s="215" t="s">
        <v>39</v>
      </c>
      <c r="O91" s="57"/>
      <c r="P91" s="180">
        <f t="shared" si="1"/>
        <v>0</v>
      </c>
      <c r="Q91" s="180">
        <v>0</v>
      </c>
      <c r="R91" s="180">
        <f t="shared" si="2"/>
        <v>0</v>
      </c>
      <c r="S91" s="180">
        <v>0</v>
      </c>
      <c r="T91" s="181">
        <f t="shared" si="3"/>
        <v>0</v>
      </c>
      <c r="AR91" s="14" t="s">
        <v>152</v>
      </c>
      <c r="AT91" s="14" t="s">
        <v>207</v>
      </c>
      <c r="AU91" s="14" t="s">
        <v>8</v>
      </c>
      <c r="AY91" s="14" t="s">
        <v>129</v>
      </c>
      <c r="BE91" s="182">
        <f t="shared" si="4"/>
        <v>0</v>
      </c>
      <c r="BF91" s="182">
        <f t="shared" si="5"/>
        <v>0</v>
      </c>
      <c r="BG91" s="182">
        <f t="shared" si="6"/>
        <v>0</v>
      </c>
      <c r="BH91" s="182">
        <f t="shared" si="7"/>
        <v>0</v>
      </c>
      <c r="BI91" s="182">
        <f t="shared" si="8"/>
        <v>0</v>
      </c>
      <c r="BJ91" s="14" t="s">
        <v>8</v>
      </c>
      <c r="BK91" s="182">
        <f t="shared" si="9"/>
        <v>0</v>
      </c>
      <c r="BL91" s="14" t="s">
        <v>136</v>
      </c>
      <c r="BM91" s="14" t="s">
        <v>568</v>
      </c>
    </row>
    <row r="92" spans="2:65" s="1" customFormat="1" ht="16.5" customHeight="1">
      <c r="B92" s="31"/>
      <c r="C92" s="206" t="s">
        <v>166</v>
      </c>
      <c r="D92" s="206" t="s">
        <v>207</v>
      </c>
      <c r="E92" s="207" t="s">
        <v>569</v>
      </c>
      <c r="F92" s="208" t="s">
        <v>570</v>
      </c>
      <c r="G92" s="209" t="s">
        <v>135</v>
      </c>
      <c r="H92" s="210">
        <v>20</v>
      </c>
      <c r="I92" s="211"/>
      <c r="J92" s="212">
        <f t="shared" si="0"/>
        <v>0</v>
      </c>
      <c r="K92" s="208" t="s">
        <v>1</v>
      </c>
      <c r="L92" s="213"/>
      <c r="M92" s="214" t="s">
        <v>1</v>
      </c>
      <c r="N92" s="215" t="s">
        <v>39</v>
      </c>
      <c r="O92" s="57"/>
      <c r="P92" s="180">
        <f t="shared" si="1"/>
        <v>0</v>
      </c>
      <c r="Q92" s="180">
        <v>0</v>
      </c>
      <c r="R92" s="180">
        <f t="shared" si="2"/>
        <v>0</v>
      </c>
      <c r="S92" s="180">
        <v>0</v>
      </c>
      <c r="T92" s="181">
        <f t="shared" si="3"/>
        <v>0</v>
      </c>
      <c r="AR92" s="14" t="s">
        <v>152</v>
      </c>
      <c r="AT92" s="14" t="s">
        <v>207</v>
      </c>
      <c r="AU92" s="14" t="s">
        <v>8</v>
      </c>
      <c r="AY92" s="14" t="s">
        <v>129</v>
      </c>
      <c r="BE92" s="182">
        <f t="shared" si="4"/>
        <v>0</v>
      </c>
      <c r="BF92" s="182">
        <f t="shared" si="5"/>
        <v>0</v>
      </c>
      <c r="BG92" s="182">
        <f t="shared" si="6"/>
        <v>0</v>
      </c>
      <c r="BH92" s="182">
        <f t="shared" si="7"/>
        <v>0</v>
      </c>
      <c r="BI92" s="182">
        <f t="shared" si="8"/>
        <v>0</v>
      </c>
      <c r="BJ92" s="14" t="s">
        <v>8</v>
      </c>
      <c r="BK92" s="182">
        <f t="shared" si="9"/>
        <v>0</v>
      </c>
      <c r="BL92" s="14" t="s">
        <v>136</v>
      </c>
      <c r="BM92" s="14" t="s">
        <v>571</v>
      </c>
    </row>
    <row r="93" spans="2:65" s="1" customFormat="1" ht="16.5" customHeight="1">
      <c r="B93" s="31"/>
      <c r="C93" s="206" t="s">
        <v>9</v>
      </c>
      <c r="D93" s="206" t="s">
        <v>207</v>
      </c>
      <c r="E93" s="207" t="s">
        <v>572</v>
      </c>
      <c r="F93" s="208" t="s">
        <v>573</v>
      </c>
      <c r="G93" s="209" t="s">
        <v>574</v>
      </c>
      <c r="H93" s="210">
        <v>3</v>
      </c>
      <c r="I93" s="211"/>
      <c r="J93" s="212">
        <f t="shared" si="0"/>
        <v>0</v>
      </c>
      <c r="K93" s="208" t="s">
        <v>1</v>
      </c>
      <c r="L93" s="213"/>
      <c r="M93" s="214" t="s">
        <v>1</v>
      </c>
      <c r="N93" s="215" t="s">
        <v>39</v>
      </c>
      <c r="O93" s="57"/>
      <c r="P93" s="180">
        <f t="shared" si="1"/>
        <v>0</v>
      </c>
      <c r="Q93" s="180">
        <v>0</v>
      </c>
      <c r="R93" s="180">
        <f t="shared" si="2"/>
        <v>0</v>
      </c>
      <c r="S93" s="180">
        <v>0</v>
      </c>
      <c r="T93" s="181">
        <f t="shared" si="3"/>
        <v>0</v>
      </c>
      <c r="AR93" s="14" t="s">
        <v>152</v>
      </c>
      <c r="AT93" s="14" t="s">
        <v>207</v>
      </c>
      <c r="AU93" s="14" t="s">
        <v>8</v>
      </c>
      <c r="AY93" s="14" t="s">
        <v>129</v>
      </c>
      <c r="BE93" s="182">
        <f t="shared" si="4"/>
        <v>0</v>
      </c>
      <c r="BF93" s="182">
        <f t="shared" si="5"/>
        <v>0</v>
      </c>
      <c r="BG93" s="182">
        <f t="shared" si="6"/>
        <v>0</v>
      </c>
      <c r="BH93" s="182">
        <f t="shared" si="7"/>
        <v>0</v>
      </c>
      <c r="BI93" s="182">
        <f t="shared" si="8"/>
        <v>0</v>
      </c>
      <c r="BJ93" s="14" t="s">
        <v>8</v>
      </c>
      <c r="BK93" s="182">
        <f t="shared" si="9"/>
        <v>0</v>
      </c>
      <c r="BL93" s="14" t="s">
        <v>136</v>
      </c>
      <c r="BM93" s="14" t="s">
        <v>575</v>
      </c>
    </row>
    <row r="94" spans="2:65" s="1" customFormat="1" ht="16.5" customHeight="1">
      <c r="B94" s="31"/>
      <c r="C94" s="171" t="s">
        <v>171</v>
      </c>
      <c r="D94" s="171" t="s">
        <v>132</v>
      </c>
      <c r="E94" s="172" t="s">
        <v>576</v>
      </c>
      <c r="F94" s="173" t="s">
        <v>577</v>
      </c>
      <c r="G94" s="174" t="s">
        <v>578</v>
      </c>
      <c r="H94" s="175">
        <v>37</v>
      </c>
      <c r="I94" s="176"/>
      <c r="J94" s="177">
        <f t="shared" si="0"/>
        <v>0</v>
      </c>
      <c r="K94" s="173" t="s">
        <v>1</v>
      </c>
      <c r="L94" s="35"/>
      <c r="M94" s="178" t="s">
        <v>1</v>
      </c>
      <c r="N94" s="179" t="s">
        <v>39</v>
      </c>
      <c r="O94" s="57"/>
      <c r="P94" s="180">
        <f t="shared" si="1"/>
        <v>0</v>
      </c>
      <c r="Q94" s="180">
        <v>0</v>
      </c>
      <c r="R94" s="180">
        <f t="shared" si="2"/>
        <v>0</v>
      </c>
      <c r="S94" s="180">
        <v>0</v>
      </c>
      <c r="T94" s="181">
        <f t="shared" si="3"/>
        <v>0</v>
      </c>
      <c r="AR94" s="14" t="s">
        <v>136</v>
      </c>
      <c r="AT94" s="14" t="s">
        <v>132</v>
      </c>
      <c r="AU94" s="14" t="s">
        <v>8</v>
      </c>
      <c r="AY94" s="14" t="s">
        <v>129</v>
      </c>
      <c r="BE94" s="182">
        <f t="shared" si="4"/>
        <v>0</v>
      </c>
      <c r="BF94" s="182">
        <f t="shared" si="5"/>
        <v>0</v>
      </c>
      <c r="BG94" s="182">
        <f t="shared" si="6"/>
        <v>0</v>
      </c>
      <c r="BH94" s="182">
        <f t="shared" si="7"/>
        <v>0</v>
      </c>
      <c r="BI94" s="182">
        <f t="shared" si="8"/>
        <v>0</v>
      </c>
      <c r="BJ94" s="14" t="s">
        <v>8</v>
      </c>
      <c r="BK94" s="182">
        <f t="shared" si="9"/>
        <v>0</v>
      </c>
      <c r="BL94" s="14" t="s">
        <v>136</v>
      </c>
      <c r="BM94" s="14" t="s">
        <v>210</v>
      </c>
    </row>
    <row r="95" spans="2:65" s="1" customFormat="1" ht="16.5" customHeight="1">
      <c r="B95" s="31"/>
      <c r="C95" s="171" t="s">
        <v>212</v>
      </c>
      <c r="D95" s="171" t="s">
        <v>132</v>
      </c>
      <c r="E95" s="172" t="s">
        <v>579</v>
      </c>
      <c r="F95" s="173" t="s">
        <v>580</v>
      </c>
      <c r="G95" s="174" t="s">
        <v>578</v>
      </c>
      <c r="H95" s="175">
        <v>51</v>
      </c>
      <c r="I95" s="176"/>
      <c r="J95" s="177">
        <f t="shared" si="0"/>
        <v>0</v>
      </c>
      <c r="K95" s="173" t="s">
        <v>1</v>
      </c>
      <c r="L95" s="35"/>
      <c r="M95" s="178" t="s">
        <v>1</v>
      </c>
      <c r="N95" s="179" t="s">
        <v>39</v>
      </c>
      <c r="O95" s="57"/>
      <c r="P95" s="180">
        <f t="shared" si="1"/>
        <v>0</v>
      </c>
      <c r="Q95" s="180">
        <v>0</v>
      </c>
      <c r="R95" s="180">
        <f t="shared" si="2"/>
        <v>0</v>
      </c>
      <c r="S95" s="180">
        <v>0</v>
      </c>
      <c r="T95" s="181">
        <f t="shared" si="3"/>
        <v>0</v>
      </c>
      <c r="AR95" s="14" t="s">
        <v>136</v>
      </c>
      <c r="AT95" s="14" t="s">
        <v>132</v>
      </c>
      <c r="AU95" s="14" t="s">
        <v>8</v>
      </c>
      <c r="AY95" s="14" t="s">
        <v>129</v>
      </c>
      <c r="BE95" s="182">
        <f t="shared" si="4"/>
        <v>0</v>
      </c>
      <c r="BF95" s="182">
        <f t="shared" si="5"/>
        <v>0</v>
      </c>
      <c r="BG95" s="182">
        <f t="shared" si="6"/>
        <v>0</v>
      </c>
      <c r="BH95" s="182">
        <f t="shared" si="7"/>
        <v>0</v>
      </c>
      <c r="BI95" s="182">
        <f t="shared" si="8"/>
        <v>0</v>
      </c>
      <c r="BJ95" s="14" t="s">
        <v>8</v>
      </c>
      <c r="BK95" s="182">
        <f t="shared" si="9"/>
        <v>0</v>
      </c>
      <c r="BL95" s="14" t="s">
        <v>136</v>
      </c>
      <c r="BM95" s="14" t="s">
        <v>215</v>
      </c>
    </row>
    <row r="96" spans="2:65" s="1" customFormat="1" ht="16.5" customHeight="1">
      <c r="B96" s="31"/>
      <c r="C96" s="171" t="s">
        <v>175</v>
      </c>
      <c r="D96" s="171" t="s">
        <v>132</v>
      </c>
      <c r="E96" s="172" t="s">
        <v>581</v>
      </c>
      <c r="F96" s="173" t="s">
        <v>582</v>
      </c>
      <c r="G96" s="174" t="s">
        <v>583</v>
      </c>
      <c r="H96" s="175">
        <v>24</v>
      </c>
      <c r="I96" s="176"/>
      <c r="J96" s="177">
        <f t="shared" si="0"/>
        <v>0</v>
      </c>
      <c r="K96" s="173" t="s">
        <v>1</v>
      </c>
      <c r="L96" s="35"/>
      <c r="M96" s="178" t="s">
        <v>1</v>
      </c>
      <c r="N96" s="179" t="s">
        <v>39</v>
      </c>
      <c r="O96" s="57"/>
      <c r="P96" s="180">
        <f t="shared" si="1"/>
        <v>0</v>
      </c>
      <c r="Q96" s="180">
        <v>0</v>
      </c>
      <c r="R96" s="180">
        <f t="shared" si="2"/>
        <v>0</v>
      </c>
      <c r="S96" s="180">
        <v>0</v>
      </c>
      <c r="T96" s="181">
        <f t="shared" si="3"/>
        <v>0</v>
      </c>
      <c r="AR96" s="14" t="s">
        <v>136</v>
      </c>
      <c r="AT96" s="14" t="s">
        <v>132</v>
      </c>
      <c r="AU96" s="14" t="s">
        <v>8</v>
      </c>
      <c r="AY96" s="14" t="s">
        <v>129</v>
      </c>
      <c r="BE96" s="182">
        <f t="shared" si="4"/>
        <v>0</v>
      </c>
      <c r="BF96" s="182">
        <f t="shared" si="5"/>
        <v>0</v>
      </c>
      <c r="BG96" s="182">
        <f t="shared" si="6"/>
        <v>0</v>
      </c>
      <c r="BH96" s="182">
        <f t="shared" si="7"/>
        <v>0</v>
      </c>
      <c r="BI96" s="182">
        <f t="shared" si="8"/>
        <v>0</v>
      </c>
      <c r="BJ96" s="14" t="s">
        <v>8</v>
      </c>
      <c r="BK96" s="182">
        <f t="shared" si="9"/>
        <v>0</v>
      </c>
      <c r="BL96" s="14" t="s">
        <v>136</v>
      </c>
      <c r="BM96" s="14" t="s">
        <v>218</v>
      </c>
    </row>
    <row r="97" spans="2:65" s="1" customFormat="1" ht="16.5" customHeight="1">
      <c r="B97" s="31"/>
      <c r="C97" s="171" t="s">
        <v>220</v>
      </c>
      <c r="D97" s="171" t="s">
        <v>132</v>
      </c>
      <c r="E97" s="172" t="s">
        <v>584</v>
      </c>
      <c r="F97" s="173" t="s">
        <v>585</v>
      </c>
      <c r="G97" s="174" t="s">
        <v>586</v>
      </c>
      <c r="H97" s="175">
        <v>12</v>
      </c>
      <c r="I97" s="176"/>
      <c r="J97" s="177">
        <f t="shared" si="0"/>
        <v>0</v>
      </c>
      <c r="K97" s="173" t="s">
        <v>1</v>
      </c>
      <c r="L97" s="35"/>
      <c r="M97" s="178" t="s">
        <v>1</v>
      </c>
      <c r="N97" s="179" t="s">
        <v>39</v>
      </c>
      <c r="O97" s="57"/>
      <c r="P97" s="180">
        <f t="shared" si="1"/>
        <v>0</v>
      </c>
      <c r="Q97" s="180">
        <v>0</v>
      </c>
      <c r="R97" s="180">
        <f t="shared" si="2"/>
        <v>0</v>
      </c>
      <c r="S97" s="180">
        <v>0</v>
      </c>
      <c r="T97" s="181">
        <f t="shared" si="3"/>
        <v>0</v>
      </c>
      <c r="AR97" s="14" t="s">
        <v>136</v>
      </c>
      <c r="AT97" s="14" t="s">
        <v>132</v>
      </c>
      <c r="AU97" s="14" t="s">
        <v>8</v>
      </c>
      <c r="AY97" s="14" t="s">
        <v>129</v>
      </c>
      <c r="BE97" s="182">
        <f t="shared" si="4"/>
        <v>0</v>
      </c>
      <c r="BF97" s="182">
        <f t="shared" si="5"/>
        <v>0</v>
      </c>
      <c r="BG97" s="182">
        <f t="shared" si="6"/>
        <v>0</v>
      </c>
      <c r="BH97" s="182">
        <f t="shared" si="7"/>
        <v>0</v>
      </c>
      <c r="BI97" s="182">
        <f t="shared" si="8"/>
        <v>0</v>
      </c>
      <c r="BJ97" s="14" t="s">
        <v>8</v>
      </c>
      <c r="BK97" s="182">
        <f t="shared" si="9"/>
        <v>0</v>
      </c>
      <c r="BL97" s="14" t="s">
        <v>136</v>
      </c>
      <c r="BM97" s="14" t="s">
        <v>223</v>
      </c>
    </row>
    <row r="98" spans="2:65" s="1" customFormat="1" ht="16.5" customHeight="1">
      <c r="B98" s="31"/>
      <c r="C98" s="171" t="s">
        <v>182</v>
      </c>
      <c r="D98" s="171" t="s">
        <v>132</v>
      </c>
      <c r="E98" s="172" t="s">
        <v>587</v>
      </c>
      <c r="F98" s="173" t="s">
        <v>588</v>
      </c>
      <c r="G98" s="174" t="s">
        <v>589</v>
      </c>
      <c r="H98" s="175">
        <v>15</v>
      </c>
      <c r="I98" s="176"/>
      <c r="J98" s="177">
        <f t="shared" si="0"/>
        <v>0</v>
      </c>
      <c r="K98" s="173" t="s">
        <v>1</v>
      </c>
      <c r="L98" s="35"/>
      <c r="M98" s="178" t="s">
        <v>1</v>
      </c>
      <c r="N98" s="179" t="s">
        <v>39</v>
      </c>
      <c r="O98" s="57"/>
      <c r="P98" s="180">
        <f t="shared" si="1"/>
        <v>0</v>
      </c>
      <c r="Q98" s="180">
        <v>0</v>
      </c>
      <c r="R98" s="180">
        <f t="shared" si="2"/>
        <v>0</v>
      </c>
      <c r="S98" s="180">
        <v>0</v>
      </c>
      <c r="T98" s="181">
        <f t="shared" si="3"/>
        <v>0</v>
      </c>
      <c r="AR98" s="14" t="s">
        <v>136</v>
      </c>
      <c r="AT98" s="14" t="s">
        <v>132</v>
      </c>
      <c r="AU98" s="14" t="s">
        <v>8</v>
      </c>
      <c r="AY98" s="14" t="s">
        <v>129</v>
      </c>
      <c r="BE98" s="182">
        <f t="shared" si="4"/>
        <v>0</v>
      </c>
      <c r="BF98" s="182">
        <f t="shared" si="5"/>
        <v>0</v>
      </c>
      <c r="BG98" s="182">
        <f t="shared" si="6"/>
        <v>0</v>
      </c>
      <c r="BH98" s="182">
        <f t="shared" si="7"/>
        <v>0</v>
      </c>
      <c r="BI98" s="182">
        <f t="shared" si="8"/>
        <v>0</v>
      </c>
      <c r="BJ98" s="14" t="s">
        <v>8</v>
      </c>
      <c r="BK98" s="182">
        <f t="shared" si="9"/>
        <v>0</v>
      </c>
      <c r="BL98" s="14" t="s">
        <v>136</v>
      </c>
      <c r="BM98" s="14" t="s">
        <v>227</v>
      </c>
    </row>
    <row r="99" spans="2:65" s="1" customFormat="1" ht="16.5" customHeight="1">
      <c r="B99" s="31"/>
      <c r="C99" s="171" t="s">
        <v>7</v>
      </c>
      <c r="D99" s="171" t="s">
        <v>132</v>
      </c>
      <c r="E99" s="172" t="s">
        <v>590</v>
      </c>
      <c r="F99" s="173" t="s">
        <v>591</v>
      </c>
      <c r="G99" s="174" t="s">
        <v>592</v>
      </c>
      <c r="H99" s="175">
        <v>30</v>
      </c>
      <c r="I99" s="176"/>
      <c r="J99" s="177">
        <f t="shared" si="0"/>
        <v>0</v>
      </c>
      <c r="K99" s="173" t="s">
        <v>1</v>
      </c>
      <c r="L99" s="35"/>
      <c r="M99" s="178" t="s">
        <v>1</v>
      </c>
      <c r="N99" s="179" t="s">
        <v>39</v>
      </c>
      <c r="O99" s="57"/>
      <c r="P99" s="180">
        <f t="shared" si="1"/>
        <v>0</v>
      </c>
      <c r="Q99" s="180">
        <v>0</v>
      </c>
      <c r="R99" s="180">
        <f t="shared" si="2"/>
        <v>0</v>
      </c>
      <c r="S99" s="180">
        <v>0</v>
      </c>
      <c r="T99" s="181">
        <f t="shared" si="3"/>
        <v>0</v>
      </c>
      <c r="AR99" s="14" t="s">
        <v>136</v>
      </c>
      <c r="AT99" s="14" t="s">
        <v>132</v>
      </c>
      <c r="AU99" s="14" t="s">
        <v>8</v>
      </c>
      <c r="AY99" s="14" t="s">
        <v>129</v>
      </c>
      <c r="BE99" s="182">
        <f t="shared" si="4"/>
        <v>0</v>
      </c>
      <c r="BF99" s="182">
        <f t="shared" si="5"/>
        <v>0</v>
      </c>
      <c r="BG99" s="182">
        <f t="shared" si="6"/>
        <v>0</v>
      </c>
      <c r="BH99" s="182">
        <f t="shared" si="7"/>
        <v>0</v>
      </c>
      <c r="BI99" s="182">
        <f t="shared" si="8"/>
        <v>0</v>
      </c>
      <c r="BJ99" s="14" t="s">
        <v>8</v>
      </c>
      <c r="BK99" s="182">
        <f t="shared" si="9"/>
        <v>0</v>
      </c>
      <c r="BL99" s="14" t="s">
        <v>136</v>
      </c>
      <c r="BM99" s="14" t="s">
        <v>232</v>
      </c>
    </row>
    <row r="100" spans="2:65" s="1" customFormat="1" ht="16.5" customHeight="1">
      <c r="B100" s="31"/>
      <c r="C100" s="171" t="s">
        <v>186</v>
      </c>
      <c r="D100" s="171" t="s">
        <v>132</v>
      </c>
      <c r="E100" s="172" t="s">
        <v>593</v>
      </c>
      <c r="F100" s="173" t="s">
        <v>594</v>
      </c>
      <c r="G100" s="174" t="s">
        <v>595</v>
      </c>
      <c r="H100" s="175">
        <v>12</v>
      </c>
      <c r="I100" s="176"/>
      <c r="J100" s="177">
        <f t="shared" si="0"/>
        <v>0</v>
      </c>
      <c r="K100" s="173" t="s">
        <v>1</v>
      </c>
      <c r="L100" s="35"/>
      <c r="M100" s="178" t="s">
        <v>1</v>
      </c>
      <c r="N100" s="179" t="s">
        <v>39</v>
      </c>
      <c r="O100" s="57"/>
      <c r="P100" s="180">
        <f t="shared" si="1"/>
        <v>0</v>
      </c>
      <c r="Q100" s="180">
        <v>0</v>
      </c>
      <c r="R100" s="180">
        <f t="shared" si="2"/>
        <v>0</v>
      </c>
      <c r="S100" s="180">
        <v>0</v>
      </c>
      <c r="T100" s="181">
        <f t="shared" si="3"/>
        <v>0</v>
      </c>
      <c r="AR100" s="14" t="s">
        <v>136</v>
      </c>
      <c r="AT100" s="14" t="s">
        <v>132</v>
      </c>
      <c r="AU100" s="14" t="s">
        <v>8</v>
      </c>
      <c r="AY100" s="14" t="s">
        <v>129</v>
      </c>
      <c r="BE100" s="182">
        <f t="shared" si="4"/>
        <v>0</v>
      </c>
      <c r="BF100" s="182">
        <f t="shared" si="5"/>
        <v>0</v>
      </c>
      <c r="BG100" s="182">
        <f t="shared" si="6"/>
        <v>0</v>
      </c>
      <c r="BH100" s="182">
        <f t="shared" si="7"/>
        <v>0</v>
      </c>
      <c r="BI100" s="182">
        <f t="shared" si="8"/>
        <v>0</v>
      </c>
      <c r="BJ100" s="14" t="s">
        <v>8</v>
      </c>
      <c r="BK100" s="182">
        <f t="shared" si="9"/>
        <v>0</v>
      </c>
      <c r="BL100" s="14" t="s">
        <v>136</v>
      </c>
      <c r="BM100" s="14" t="s">
        <v>237</v>
      </c>
    </row>
    <row r="101" spans="2:65" s="1" customFormat="1" ht="16.5" customHeight="1">
      <c r="B101" s="31"/>
      <c r="C101" s="171" t="s">
        <v>239</v>
      </c>
      <c r="D101" s="171" t="s">
        <v>132</v>
      </c>
      <c r="E101" s="172" t="s">
        <v>596</v>
      </c>
      <c r="F101" s="173" t="s">
        <v>597</v>
      </c>
      <c r="G101" s="174" t="s">
        <v>578</v>
      </c>
      <c r="H101" s="175">
        <v>4</v>
      </c>
      <c r="I101" s="176"/>
      <c r="J101" s="177">
        <f t="shared" si="0"/>
        <v>0</v>
      </c>
      <c r="K101" s="173" t="s">
        <v>1</v>
      </c>
      <c r="L101" s="35"/>
      <c r="M101" s="178" t="s">
        <v>1</v>
      </c>
      <c r="N101" s="179" t="s">
        <v>39</v>
      </c>
      <c r="O101" s="57"/>
      <c r="P101" s="180">
        <f t="shared" si="1"/>
        <v>0</v>
      </c>
      <c r="Q101" s="180">
        <v>0</v>
      </c>
      <c r="R101" s="180">
        <f t="shared" si="2"/>
        <v>0</v>
      </c>
      <c r="S101" s="180">
        <v>0</v>
      </c>
      <c r="T101" s="181">
        <f t="shared" si="3"/>
        <v>0</v>
      </c>
      <c r="AR101" s="14" t="s">
        <v>136</v>
      </c>
      <c r="AT101" s="14" t="s">
        <v>132</v>
      </c>
      <c r="AU101" s="14" t="s">
        <v>8</v>
      </c>
      <c r="AY101" s="14" t="s">
        <v>129</v>
      </c>
      <c r="BE101" s="182">
        <f t="shared" si="4"/>
        <v>0</v>
      </c>
      <c r="BF101" s="182">
        <f t="shared" si="5"/>
        <v>0</v>
      </c>
      <c r="BG101" s="182">
        <f t="shared" si="6"/>
        <v>0</v>
      </c>
      <c r="BH101" s="182">
        <f t="shared" si="7"/>
        <v>0</v>
      </c>
      <c r="BI101" s="182">
        <f t="shared" si="8"/>
        <v>0</v>
      </c>
      <c r="BJ101" s="14" t="s">
        <v>8</v>
      </c>
      <c r="BK101" s="182">
        <f t="shared" si="9"/>
        <v>0</v>
      </c>
      <c r="BL101" s="14" t="s">
        <v>136</v>
      </c>
      <c r="BM101" s="14" t="s">
        <v>242</v>
      </c>
    </row>
    <row r="102" spans="2:65" s="1" customFormat="1" ht="16.5" customHeight="1">
      <c r="B102" s="31"/>
      <c r="C102" s="171" t="s">
        <v>189</v>
      </c>
      <c r="D102" s="171" t="s">
        <v>132</v>
      </c>
      <c r="E102" s="172" t="s">
        <v>598</v>
      </c>
      <c r="F102" s="173" t="s">
        <v>599</v>
      </c>
      <c r="G102" s="174" t="s">
        <v>574</v>
      </c>
      <c r="H102" s="175">
        <v>2</v>
      </c>
      <c r="I102" s="176"/>
      <c r="J102" s="177">
        <f t="shared" si="0"/>
        <v>0</v>
      </c>
      <c r="K102" s="173" t="s">
        <v>1</v>
      </c>
      <c r="L102" s="35"/>
      <c r="M102" s="178" t="s">
        <v>1</v>
      </c>
      <c r="N102" s="179" t="s">
        <v>39</v>
      </c>
      <c r="O102" s="57"/>
      <c r="P102" s="180">
        <f t="shared" si="1"/>
        <v>0</v>
      </c>
      <c r="Q102" s="180">
        <v>0</v>
      </c>
      <c r="R102" s="180">
        <f t="shared" si="2"/>
        <v>0</v>
      </c>
      <c r="S102" s="180">
        <v>0</v>
      </c>
      <c r="T102" s="181">
        <f t="shared" si="3"/>
        <v>0</v>
      </c>
      <c r="AR102" s="14" t="s">
        <v>136</v>
      </c>
      <c r="AT102" s="14" t="s">
        <v>132</v>
      </c>
      <c r="AU102" s="14" t="s">
        <v>8</v>
      </c>
      <c r="AY102" s="14" t="s">
        <v>129</v>
      </c>
      <c r="BE102" s="182">
        <f t="shared" si="4"/>
        <v>0</v>
      </c>
      <c r="BF102" s="182">
        <f t="shared" si="5"/>
        <v>0</v>
      </c>
      <c r="BG102" s="182">
        <f t="shared" si="6"/>
        <v>0</v>
      </c>
      <c r="BH102" s="182">
        <f t="shared" si="7"/>
        <v>0</v>
      </c>
      <c r="BI102" s="182">
        <f t="shared" si="8"/>
        <v>0</v>
      </c>
      <c r="BJ102" s="14" t="s">
        <v>8</v>
      </c>
      <c r="BK102" s="182">
        <f t="shared" si="9"/>
        <v>0</v>
      </c>
      <c r="BL102" s="14" t="s">
        <v>136</v>
      </c>
      <c r="BM102" s="14" t="s">
        <v>246</v>
      </c>
    </row>
    <row r="103" spans="2:65" s="10" customFormat="1" ht="25.9" customHeight="1">
      <c r="B103" s="155"/>
      <c r="C103" s="156"/>
      <c r="D103" s="157" t="s">
        <v>67</v>
      </c>
      <c r="E103" s="158" t="s">
        <v>600</v>
      </c>
      <c r="F103" s="158" t="s">
        <v>601</v>
      </c>
      <c r="G103" s="156"/>
      <c r="H103" s="156"/>
      <c r="I103" s="159"/>
      <c r="J103" s="160">
        <f>BK103</f>
        <v>0</v>
      </c>
      <c r="K103" s="156"/>
      <c r="L103" s="161"/>
      <c r="M103" s="162"/>
      <c r="N103" s="163"/>
      <c r="O103" s="163"/>
      <c r="P103" s="164">
        <f>SUM(P104:P106)</f>
        <v>0</v>
      </c>
      <c r="Q103" s="163"/>
      <c r="R103" s="164">
        <f>SUM(R104:R106)</f>
        <v>0</v>
      </c>
      <c r="S103" s="163"/>
      <c r="T103" s="165">
        <f>SUM(T104:T106)</f>
        <v>0</v>
      </c>
      <c r="AR103" s="166" t="s">
        <v>8</v>
      </c>
      <c r="AT103" s="167" t="s">
        <v>67</v>
      </c>
      <c r="AU103" s="167" t="s">
        <v>68</v>
      </c>
      <c r="AY103" s="166" t="s">
        <v>129</v>
      </c>
      <c r="BK103" s="168">
        <f>SUM(BK104:BK106)</f>
        <v>0</v>
      </c>
    </row>
    <row r="104" spans="2:65" s="1" customFormat="1" ht="16.5" customHeight="1">
      <c r="B104" s="31"/>
      <c r="C104" s="171" t="s">
        <v>247</v>
      </c>
      <c r="D104" s="171" t="s">
        <v>132</v>
      </c>
      <c r="E104" s="172" t="s">
        <v>602</v>
      </c>
      <c r="F104" s="173" t="s">
        <v>603</v>
      </c>
      <c r="G104" s="174" t="s">
        <v>604</v>
      </c>
      <c r="H104" s="175">
        <v>1</v>
      </c>
      <c r="I104" s="176"/>
      <c r="J104" s="177">
        <f>ROUND(I104*H104,0)</f>
        <v>0</v>
      </c>
      <c r="K104" s="173" t="s">
        <v>1</v>
      </c>
      <c r="L104" s="35"/>
      <c r="M104" s="178" t="s">
        <v>1</v>
      </c>
      <c r="N104" s="179" t="s">
        <v>39</v>
      </c>
      <c r="O104" s="57"/>
      <c r="P104" s="180">
        <f>O104*H104</f>
        <v>0</v>
      </c>
      <c r="Q104" s="180">
        <v>0</v>
      </c>
      <c r="R104" s="180">
        <f>Q104*H104</f>
        <v>0</v>
      </c>
      <c r="S104" s="180">
        <v>0</v>
      </c>
      <c r="T104" s="181">
        <f>S104*H104</f>
        <v>0</v>
      </c>
      <c r="AR104" s="14" t="s">
        <v>136</v>
      </c>
      <c r="AT104" s="14" t="s">
        <v>132</v>
      </c>
      <c r="AU104" s="14" t="s">
        <v>8</v>
      </c>
      <c r="AY104" s="14" t="s">
        <v>129</v>
      </c>
      <c r="BE104" s="182">
        <f>IF(N104="základní",J104,0)</f>
        <v>0</v>
      </c>
      <c r="BF104" s="182">
        <f>IF(N104="snížená",J104,0)</f>
        <v>0</v>
      </c>
      <c r="BG104" s="182">
        <f>IF(N104="zákl. přenesená",J104,0)</f>
        <v>0</v>
      </c>
      <c r="BH104" s="182">
        <f>IF(N104="sníž. přenesená",J104,0)</f>
        <v>0</v>
      </c>
      <c r="BI104" s="182">
        <f>IF(N104="nulová",J104,0)</f>
        <v>0</v>
      </c>
      <c r="BJ104" s="14" t="s">
        <v>8</v>
      </c>
      <c r="BK104" s="182">
        <f>ROUND(I104*H104,0)</f>
        <v>0</v>
      </c>
      <c r="BL104" s="14" t="s">
        <v>136</v>
      </c>
      <c r="BM104" s="14" t="s">
        <v>250</v>
      </c>
    </row>
    <row r="105" spans="2:65" s="1" customFormat="1" ht="16.5" customHeight="1">
      <c r="B105" s="31"/>
      <c r="C105" s="171" t="s">
        <v>194</v>
      </c>
      <c r="D105" s="171" t="s">
        <v>132</v>
      </c>
      <c r="E105" s="172" t="s">
        <v>605</v>
      </c>
      <c r="F105" s="173" t="s">
        <v>606</v>
      </c>
      <c r="G105" s="174" t="s">
        <v>604</v>
      </c>
      <c r="H105" s="175">
        <v>1</v>
      </c>
      <c r="I105" s="176"/>
      <c r="J105" s="177">
        <f>ROUND(I105*H105,0)</f>
        <v>0</v>
      </c>
      <c r="K105" s="173" t="s">
        <v>1</v>
      </c>
      <c r="L105" s="35"/>
      <c r="M105" s="178" t="s">
        <v>1</v>
      </c>
      <c r="N105" s="179" t="s">
        <v>39</v>
      </c>
      <c r="O105" s="57"/>
      <c r="P105" s="180">
        <f>O105*H105</f>
        <v>0</v>
      </c>
      <c r="Q105" s="180">
        <v>0</v>
      </c>
      <c r="R105" s="180">
        <f>Q105*H105</f>
        <v>0</v>
      </c>
      <c r="S105" s="180">
        <v>0</v>
      </c>
      <c r="T105" s="181">
        <f>S105*H105</f>
        <v>0</v>
      </c>
      <c r="AR105" s="14" t="s">
        <v>136</v>
      </c>
      <c r="AT105" s="14" t="s">
        <v>132</v>
      </c>
      <c r="AU105" s="14" t="s">
        <v>8</v>
      </c>
      <c r="AY105" s="14" t="s">
        <v>129</v>
      </c>
      <c r="BE105" s="182">
        <f>IF(N105="základní",J105,0)</f>
        <v>0</v>
      </c>
      <c r="BF105" s="182">
        <f>IF(N105="snížená",J105,0)</f>
        <v>0</v>
      </c>
      <c r="BG105" s="182">
        <f>IF(N105="zákl. přenesená",J105,0)</f>
        <v>0</v>
      </c>
      <c r="BH105" s="182">
        <f>IF(N105="sníž. přenesená",J105,0)</f>
        <v>0</v>
      </c>
      <c r="BI105" s="182">
        <f>IF(N105="nulová",J105,0)</f>
        <v>0</v>
      </c>
      <c r="BJ105" s="14" t="s">
        <v>8</v>
      </c>
      <c r="BK105" s="182">
        <f>ROUND(I105*H105,0)</f>
        <v>0</v>
      </c>
      <c r="BL105" s="14" t="s">
        <v>136</v>
      </c>
      <c r="BM105" s="14" t="s">
        <v>253</v>
      </c>
    </row>
    <row r="106" spans="2:65" s="1" customFormat="1" ht="16.5" customHeight="1">
      <c r="B106" s="31"/>
      <c r="C106" s="171" t="s">
        <v>255</v>
      </c>
      <c r="D106" s="171" t="s">
        <v>132</v>
      </c>
      <c r="E106" s="172" t="s">
        <v>607</v>
      </c>
      <c r="F106" s="173" t="s">
        <v>608</v>
      </c>
      <c r="G106" s="174" t="s">
        <v>604</v>
      </c>
      <c r="H106" s="175">
        <v>1</v>
      </c>
      <c r="I106" s="176"/>
      <c r="J106" s="177">
        <f>ROUND(I106*H106,0)</f>
        <v>0</v>
      </c>
      <c r="K106" s="173" t="s">
        <v>1</v>
      </c>
      <c r="L106" s="35"/>
      <c r="M106" s="217" t="s">
        <v>1</v>
      </c>
      <c r="N106" s="218" t="s">
        <v>39</v>
      </c>
      <c r="O106" s="219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AR106" s="14" t="s">
        <v>136</v>
      </c>
      <c r="AT106" s="14" t="s">
        <v>132</v>
      </c>
      <c r="AU106" s="14" t="s">
        <v>8</v>
      </c>
      <c r="AY106" s="14" t="s">
        <v>129</v>
      </c>
      <c r="BE106" s="182">
        <f>IF(N106="základní",J106,0)</f>
        <v>0</v>
      </c>
      <c r="BF106" s="182">
        <f>IF(N106="snížená",J106,0)</f>
        <v>0</v>
      </c>
      <c r="BG106" s="182">
        <f>IF(N106="zákl. přenesená",J106,0)</f>
        <v>0</v>
      </c>
      <c r="BH106" s="182">
        <f>IF(N106="sníž. přenesená",J106,0)</f>
        <v>0</v>
      </c>
      <c r="BI106" s="182">
        <f>IF(N106="nulová",J106,0)</f>
        <v>0</v>
      </c>
      <c r="BJ106" s="14" t="s">
        <v>8</v>
      </c>
      <c r="BK106" s="182">
        <f>ROUND(I106*H106,0)</f>
        <v>0</v>
      </c>
      <c r="BL106" s="14" t="s">
        <v>136</v>
      </c>
      <c r="BM106" s="14" t="s">
        <v>258</v>
      </c>
    </row>
    <row r="107" spans="2:65" s="1" customFormat="1" ht="6.95" customHeight="1">
      <c r="B107" s="43"/>
      <c r="C107" s="44"/>
      <c r="D107" s="44"/>
      <c r="E107" s="44"/>
      <c r="F107" s="44"/>
      <c r="G107" s="44"/>
      <c r="H107" s="44"/>
      <c r="I107" s="122"/>
      <c r="J107" s="44"/>
      <c r="K107" s="44"/>
      <c r="L107" s="35"/>
    </row>
  </sheetData>
  <sheetProtection algorithmName="SHA-512" hashValue="jvlw+17OSu9ugaiWGGODpw1mw6QzjpR19hqMLQEuLlC6ZRVnJ+l6NdJqXD1NgDOj0GBl1YhPM/Of7Bry4csWvg==" saltValue="NBwcirH5GXRNbec8n5OWTLy3ynZ/Z0LXJGkE/Fz51SfNYHRQwX9c5PVOxrh//jw2xTcDsg1lhD/LlmVjfDewCg==" spinCount="100000" sheet="1" objects="1" scenarios="1" formatColumns="0" formatRows="0" autoFilter="0"/>
  <autoFilter ref="C80:K106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62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4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4" t="s">
        <v>89</v>
      </c>
      <c r="AZ2" s="222" t="s">
        <v>609</v>
      </c>
      <c r="BA2" s="222" t="s">
        <v>610</v>
      </c>
      <c r="BB2" s="222" t="s">
        <v>1</v>
      </c>
      <c r="BC2" s="222" t="s">
        <v>611</v>
      </c>
      <c r="BD2" s="222" t="s">
        <v>77</v>
      </c>
    </row>
    <row r="3" spans="2:56" ht="6.95" customHeight="1">
      <c r="B3" s="95"/>
      <c r="C3" s="96"/>
      <c r="D3" s="96"/>
      <c r="E3" s="96"/>
      <c r="F3" s="96"/>
      <c r="G3" s="96"/>
      <c r="H3" s="96"/>
      <c r="I3" s="97"/>
      <c r="J3" s="96"/>
      <c r="K3" s="96"/>
      <c r="L3" s="17"/>
      <c r="AT3" s="14" t="s">
        <v>77</v>
      </c>
      <c r="AZ3" s="222" t="s">
        <v>612</v>
      </c>
      <c r="BA3" s="222" t="s">
        <v>613</v>
      </c>
      <c r="BB3" s="222" t="s">
        <v>1</v>
      </c>
      <c r="BC3" s="222" t="s">
        <v>614</v>
      </c>
      <c r="BD3" s="222" t="s">
        <v>77</v>
      </c>
    </row>
    <row r="4" spans="2:56" ht="24.95" customHeight="1">
      <c r="B4" s="17"/>
      <c r="D4" s="98" t="s">
        <v>90</v>
      </c>
      <c r="L4" s="17"/>
      <c r="M4" s="21" t="s">
        <v>11</v>
      </c>
      <c r="AT4" s="14" t="s">
        <v>4</v>
      </c>
    </row>
    <row r="5" spans="2:56" ht="6.95" customHeight="1">
      <c r="B5" s="17"/>
      <c r="L5" s="17"/>
    </row>
    <row r="6" spans="2:56" ht="12" customHeight="1">
      <c r="B6" s="17"/>
      <c r="D6" s="99" t="s">
        <v>17</v>
      </c>
      <c r="L6" s="17"/>
    </row>
    <row r="7" spans="2:56" ht="16.5" customHeight="1">
      <c r="B7" s="17"/>
      <c r="E7" s="267" t="str">
        <f>'Rekapitulace stavby'!K6</f>
        <v>ZŠ NOVÝ HRADEC KRÁLOVÉ - OPRAVA STŘECH NA OBJEKTECH Č. P. 144, 145, 146 A VÝMĚNA VENKOVNÍ BETONOVÉ DLAŽBY NA DVOŘE</v>
      </c>
      <c r="F7" s="268"/>
      <c r="G7" s="268"/>
      <c r="H7" s="268"/>
      <c r="L7" s="17"/>
    </row>
    <row r="8" spans="2:56" s="1" customFormat="1" ht="12" customHeight="1">
      <c r="B8" s="35"/>
      <c r="D8" s="99" t="s">
        <v>91</v>
      </c>
      <c r="I8" s="100"/>
      <c r="L8" s="35"/>
    </row>
    <row r="9" spans="2:56" s="1" customFormat="1" ht="36.950000000000003" customHeight="1">
      <c r="B9" s="35"/>
      <c r="E9" s="269" t="s">
        <v>615</v>
      </c>
      <c r="F9" s="270"/>
      <c r="G9" s="270"/>
      <c r="H9" s="270"/>
      <c r="I9" s="100"/>
      <c r="L9" s="35"/>
    </row>
    <row r="10" spans="2:56" s="1" customFormat="1" ht="11.25">
      <c r="B10" s="35"/>
      <c r="I10" s="100"/>
      <c r="L10" s="35"/>
    </row>
    <row r="11" spans="2:56" s="1" customFormat="1" ht="12" customHeight="1">
      <c r="B11" s="35"/>
      <c r="D11" s="99" t="s">
        <v>19</v>
      </c>
      <c r="F11" s="14" t="s">
        <v>1</v>
      </c>
      <c r="I11" s="101" t="s">
        <v>20</v>
      </c>
      <c r="J11" s="14" t="s">
        <v>1</v>
      </c>
      <c r="L11" s="35"/>
    </row>
    <row r="12" spans="2:56" s="1" customFormat="1" ht="12" customHeight="1">
      <c r="B12" s="35"/>
      <c r="D12" s="99" t="s">
        <v>21</v>
      </c>
      <c r="F12" s="14" t="s">
        <v>22</v>
      </c>
      <c r="I12" s="101" t="s">
        <v>23</v>
      </c>
      <c r="J12" s="102" t="str">
        <f>'Rekapitulace stavby'!AN8</f>
        <v>4. 1. 2019</v>
      </c>
      <c r="L12" s="35"/>
    </row>
    <row r="13" spans="2:56" s="1" customFormat="1" ht="10.9" customHeight="1">
      <c r="B13" s="35"/>
      <c r="I13" s="100"/>
      <c r="L13" s="35"/>
    </row>
    <row r="14" spans="2:56" s="1" customFormat="1" ht="12" customHeight="1">
      <c r="B14" s="35"/>
      <c r="D14" s="99" t="s">
        <v>25</v>
      </c>
      <c r="I14" s="101" t="s">
        <v>26</v>
      </c>
      <c r="J14" s="14" t="str">
        <f>IF('Rekapitulace stavby'!AN10="","",'Rekapitulace stavby'!AN10)</f>
        <v/>
      </c>
      <c r="L14" s="35"/>
    </row>
    <row r="15" spans="2:56" s="1" customFormat="1" ht="18" customHeight="1">
      <c r="B15" s="35"/>
      <c r="E15" s="14" t="str">
        <f>IF('Rekapitulace stavby'!E11="","",'Rekapitulace stavby'!E11)</f>
        <v xml:space="preserve"> </v>
      </c>
      <c r="I15" s="101" t="s">
        <v>27</v>
      </c>
      <c r="J15" s="14" t="str">
        <f>IF('Rekapitulace stavby'!AN11="","",'Rekapitulace stavby'!AN11)</f>
        <v/>
      </c>
      <c r="L15" s="35"/>
    </row>
    <row r="16" spans="2:56" s="1" customFormat="1" ht="6.95" customHeight="1">
      <c r="B16" s="35"/>
      <c r="I16" s="100"/>
      <c r="L16" s="35"/>
    </row>
    <row r="17" spans="2:12" s="1" customFormat="1" ht="12" customHeight="1">
      <c r="B17" s="35"/>
      <c r="D17" s="99" t="s">
        <v>28</v>
      </c>
      <c r="I17" s="101" t="s">
        <v>26</v>
      </c>
      <c r="J17" s="27" t="str">
        <f>'Rekapitulace stavby'!AN13</f>
        <v>Vyplň údaj</v>
      </c>
      <c r="L17" s="35"/>
    </row>
    <row r="18" spans="2:12" s="1" customFormat="1" ht="18" customHeight="1">
      <c r="B18" s="35"/>
      <c r="E18" s="271" t="str">
        <f>'Rekapitulace stavby'!E14</f>
        <v>Vyplň údaj</v>
      </c>
      <c r="F18" s="272"/>
      <c r="G18" s="272"/>
      <c r="H18" s="272"/>
      <c r="I18" s="101" t="s">
        <v>27</v>
      </c>
      <c r="J18" s="27" t="str">
        <f>'Rekapitulace stavby'!AN14</f>
        <v>Vyplň údaj</v>
      </c>
      <c r="L18" s="35"/>
    </row>
    <row r="19" spans="2:12" s="1" customFormat="1" ht="6.95" customHeight="1">
      <c r="B19" s="35"/>
      <c r="I19" s="100"/>
      <c r="L19" s="35"/>
    </row>
    <row r="20" spans="2:12" s="1" customFormat="1" ht="12" customHeight="1">
      <c r="B20" s="35"/>
      <c r="D20" s="99" t="s">
        <v>30</v>
      </c>
      <c r="I20" s="101" t="s">
        <v>26</v>
      </c>
      <c r="J20" s="14" t="str">
        <f>IF('Rekapitulace stavby'!AN16="","",'Rekapitulace stavby'!AN16)</f>
        <v/>
      </c>
      <c r="L20" s="35"/>
    </row>
    <row r="21" spans="2:12" s="1" customFormat="1" ht="18" customHeight="1">
      <c r="B21" s="35"/>
      <c r="E21" s="14" t="str">
        <f>IF('Rekapitulace stavby'!E17="","",'Rekapitulace stavby'!E17)</f>
        <v xml:space="preserve"> </v>
      </c>
      <c r="I21" s="101" t="s">
        <v>27</v>
      </c>
      <c r="J21" s="14" t="str">
        <f>IF('Rekapitulace stavby'!AN17="","",'Rekapitulace stavby'!AN17)</f>
        <v/>
      </c>
      <c r="L21" s="35"/>
    </row>
    <row r="22" spans="2:12" s="1" customFormat="1" ht="6.95" customHeight="1">
      <c r="B22" s="35"/>
      <c r="I22" s="100"/>
      <c r="L22" s="35"/>
    </row>
    <row r="23" spans="2:12" s="1" customFormat="1" ht="12" customHeight="1">
      <c r="B23" s="35"/>
      <c r="D23" s="99" t="s">
        <v>32</v>
      </c>
      <c r="I23" s="101" t="s">
        <v>26</v>
      </c>
      <c r="J23" s="14" t="str">
        <f>IF('Rekapitulace stavby'!AN19="","",'Rekapitulace stavby'!AN19)</f>
        <v/>
      </c>
      <c r="L23" s="35"/>
    </row>
    <row r="24" spans="2:12" s="1" customFormat="1" ht="18" customHeight="1">
      <c r="B24" s="35"/>
      <c r="E24" s="14" t="str">
        <f>IF('Rekapitulace stavby'!E20="","",'Rekapitulace stavby'!E20)</f>
        <v xml:space="preserve"> </v>
      </c>
      <c r="I24" s="101" t="s">
        <v>27</v>
      </c>
      <c r="J24" s="14" t="str">
        <f>IF('Rekapitulace stavby'!AN20="","",'Rekapitulace stavby'!AN20)</f>
        <v/>
      </c>
      <c r="L24" s="35"/>
    </row>
    <row r="25" spans="2:12" s="1" customFormat="1" ht="6.95" customHeight="1">
      <c r="B25" s="35"/>
      <c r="I25" s="100"/>
      <c r="L25" s="35"/>
    </row>
    <row r="26" spans="2:12" s="1" customFormat="1" ht="12" customHeight="1">
      <c r="B26" s="35"/>
      <c r="D26" s="99" t="s">
        <v>33</v>
      </c>
      <c r="I26" s="100"/>
      <c r="L26" s="35"/>
    </row>
    <row r="27" spans="2:12" s="6" customFormat="1" ht="16.5" customHeight="1">
      <c r="B27" s="103"/>
      <c r="E27" s="273" t="s">
        <v>1</v>
      </c>
      <c r="F27" s="273"/>
      <c r="G27" s="273"/>
      <c r="H27" s="273"/>
      <c r="I27" s="104"/>
      <c r="L27" s="103"/>
    </row>
    <row r="28" spans="2:12" s="1" customFormat="1" ht="6.95" customHeight="1">
      <c r="B28" s="35"/>
      <c r="I28" s="100"/>
      <c r="L28" s="35"/>
    </row>
    <row r="29" spans="2:12" s="1" customFormat="1" ht="6.95" customHeight="1">
      <c r="B29" s="35"/>
      <c r="D29" s="53"/>
      <c r="E29" s="53"/>
      <c r="F29" s="53"/>
      <c r="G29" s="53"/>
      <c r="H29" s="53"/>
      <c r="I29" s="105"/>
      <c r="J29" s="53"/>
      <c r="K29" s="53"/>
      <c r="L29" s="35"/>
    </row>
    <row r="30" spans="2:12" s="1" customFormat="1" ht="25.35" customHeight="1">
      <c r="B30" s="35"/>
      <c r="D30" s="106" t="s">
        <v>34</v>
      </c>
      <c r="I30" s="100"/>
      <c r="J30" s="107">
        <f>ROUND(J100, 2)</f>
        <v>0</v>
      </c>
      <c r="L30" s="35"/>
    </row>
    <row r="31" spans="2:12" s="1" customFormat="1" ht="6.95" customHeight="1">
      <c r="B31" s="35"/>
      <c r="D31" s="53"/>
      <c r="E31" s="53"/>
      <c r="F31" s="53"/>
      <c r="G31" s="53"/>
      <c r="H31" s="53"/>
      <c r="I31" s="105"/>
      <c r="J31" s="53"/>
      <c r="K31" s="53"/>
      <c r="L31" s="35"/>
    </row>
    <row r="32" spans="2:12" s="1" customFormat="1" ht="14.45" customHeight="1">
      <c r="B32" s="35"/>
      <c r="F32" s="108" t="s">
        <v>36</v>
      </c>
      <c r="I32" s="109" t="s">
        <v>35</v>
      </c>
      <c r="J32" s="108" t="s">
        <v>37</v>
      </c>
      <c r="L32" s="35"/>
    </row>
    <row r="33" spans="2:12" s="1" customFormat="1" ht="14.45" customHeight="1">
      <c r="B33" s="35"/>
      <c r="D33" s="99" t="s">
        <v>38</v>
      </c>
      <c r="E33" s="99" t="s">
        <v>39</v>
      </c>
      <c r="F33" s="110">
        <f>ROUND((SUM(BE100:BE361)),  2)</f>
        <v>0</v>
      </c>
      <c r="I33" s="111">
        <v>0.21</v>
      </c>
      <c r="J33" s="110">
        <f>ROUND(((SUM(BE100:BE361))*I33),  2)</f>
        <v>0</v>
      </c>
      <c r="L33" s="35"/>
    </row>
    <row r="34" spans="2:12" s="1" customFormat="1" ht="14.45" customHeight="1">
      <c r="B34" s="35"/>
      <c r="E34" s="99" t="s">
        <v>40</v>
      </c>
      <c r="F34" s="110">
        <f>ROUND((SUM(BF100:BF361)),  2)</f>
        <v>0</v>
      </c>
      <c r="I34" s="111">
        <v>0.15</v>
      </c>
      <c r="J34" s="110">
        <f>ROUND(((SUM(BF100:BF361))*I34),  2)</f>
        <v>0</v>
      </c>
      <c r="L34" s="35"/>
    </row>
    <row r="35" spans="2:12" s="1" customFormat="1" ht="14.45" hidden="1" customHeight="1">
      <c r="B35" s="35"/>
      <c r="E35" s="99" t="s">
        <v>41</v>
      </c>
      <c r="F35" s="110">
        <f>ROUND((SUM(BG100:BG361)),  2)</f>
        <v>0</v>
      </c>
      <c r="I35" s="111">
        <v>0.21</v>
      </c>
      <c r="J35" s="110">
        <f>0</f>
        <v>0</v>
      </c>
      <c r="L35" s="35"/>
    </row>
    <row r="36" spans="2:12" s="1" customFormat="1" ht="14.45" hidden="1" customHeight="1">
      <c r="B36" s="35"/>
      <c r="E36" s="99" t="s">
        <v>42</v>
      </c>
      <c r="F36" s="110">
        <f>ROUND((SUM(BH100:BH361)),  2)</f>
        <v>0</v>
      </c>
      <c r="I36" s="111">
        <v>0.15</v>
      </c>
      <c r="J36" s="110">
        <f>0</f>
        <v>0</v>
      </c>
      <c r="L36" s="35"/>
    </row>
    <row r="37" spans="2:12" s="1" customFormat="1" ht="14.45" hidden="1" customHeight="1">
      <c r="B37" s="35"/>
      <c r="E37" s="99" t="s">
        <v>43</v>
      </c>
      <c r="F37" s="110">
        <f>ROUND((SUM(BI100:BI361)),  2)</f>
        <v>0</v>
      </c>
      <c r="I37" s="111">
        <v>0</v>
      </c>
      <c r="J37" s="110">
        <f>0</f>
        <v>0</v>
      </c>
      <c r="L37" s="35"/>
    </row>
    <row r="38" spans="2:12" s="1" customFormat="1" ht="6.95" customHeight="1">
      <c r="B38" s="35"/>
      <c r="I38" s="100"/>
      <c r="L38" s="35"/>
    </row>
    <row r="39" spans="2:12" s="1" customFormat="1" ht="25.35" customHeight="1">
      <c r="B39" s="35"/>
      <c r="C39" s="112"/>
      <c r="D39" s="113" t="s">
        <v>44</v>
      </c>
      <c r="E39" s="114"/>
      <c r="F39" s="114"/>
      <c r="G39" s="115" t="s">
        <v>45</v>
      </c>
      <c r="H39" s="116" t="s">
        <v>46</v>
      </c>
      <c r="I39" s="117"/>
      <c r="J39" s="118">
        <f>SUM(J30:J37)</f>
        <v>0</v>
      </c>
      <c r="K39" s="119"/>
      <c r="L39" s="35"/>
    </row>
    <row r="40" spans="2:12" s="1" customFormat="1" ht="14.45" customHeight="1">
      <c r="B40" s="120"/>
      <c r="C40" s="121"/>
      <c r="D40" s="121"/>
      <c r="E40" s="121"/>
      <c r="F40" s="121"/>
      <c r="G40" s="121"/>
      <c r="H40" s="121"/>
      <c r="I40" s="122"/>
      <c r="J40" s="121"/>
      <c r="K40" s="121"/>
      <c r="L40" s="35"/>
    </row>
    <row r="44" spans="2:12" s="1" customFormat="1" ht="6.95" hidden="1" customHeight="1">
      <c r="B44" s="123"/>
      <c r="C44" s="124"/>
      <c r="D44" s="124"/>
      <c r="E44" s="124"/>
      <c r="F44" s="124"/>
      <c r="G44" s="124"/>
      <c r="H44" s="124"/>
      <c r="I44" s="125"/>
      <c r="J44" s="124"/>
      <c r="K44" s="124"/>
      <c r="L44" s="35"/>
    </row>
    <row r="45" spans="2:12" s="1" customFormat="1" ht="24.95" hidden="1" customHeight="1">
      <c r="B45" s="31"/>
      <c r="C45" s="20" t="s">
        <v>93</v>
      </c>
      <c r="D45" s="32"/>
      <c r="E45" s="32"/>
      <c r="F45" s="32"/>
      <c r="G45" s="32"/>
      <c r="H45" s="32"/>
      <c r="I45" s="100"/>
      <c r="J45" s="32"/>
      <c r="K45" s="32"/>
      <c r="L45" s="35"/>
    </row>
    <row r="46" spans="2:12" s="1" customFormat="1" ht="6.95" hidden="1" customHeight="1">
      <c r="B46" s="31"/>
      <c r="C46" s="32"/>
      <c r="D46" s="32"/>
      <c r="E46" s="32"/>
      <c r="F46" s="32"/>
      <c r="G46" s="32"/>
      <c r="H46" s="32"/>
      <c r="I46" s="100"/>
      <c r="J46" s="32"/>
      <c r="K46" s="32"/>
      <c r="L46" s="35"/>
    </row>
    <row r="47" spans="2:12" s="1" customFormat="1" ht="12" hidden="1" customHeight="1">
      <c r="B47" s="31"/>
      <c r="C47" s="26" t="s">
        <v>17</v>
      </c>
      <c r="D47" s="32"/>
      <c r="E47" s="32"/>
      <c r="F47" s="32"/>
      <c r="G47" s="32"/>
      <c r="H47" s="32"/>
      <c r="I47" s="100"/>
      <c r="J47" s="32"/>
      <c r="K47" s="32"/>
      <c r="L47" s="35"/>
    </row>
    <row r="48" spans="2:12" s="1" customFormat="1" ht="16.5" hidden="1" customHeight="1">
      <c r="B48" s="31"/>
      <c r="C48" s="32"/>
      <c r="D48" s="32"/>
      <c r="E48" s="274" t="str">
        <f>E7</f>
        <v>ZŠ NOVÝ HRADEC KRÁLOVÉ - OPRAVA STŘECH NA OBJEKTECH Č. P. 144, 145, 146 A VÝMĚNA VENKOVNÍ BETONOVÉ DLAŽBY NA DVOŘE</v>
      </c>
      <c r="F48" s="275"/>
      <c r="G48" s="275"/>
      <c r="H48" s="275"/>
      <c r="I48" s="100"/>
      <c r="J48" s="32"/>
      <c r="K48" s="32"/>
      <c r="L48" s="35"/>
    </row>
    <row r="49" spans="2:47" s="1" customFormat="1" ht="12" hidden="1" customHeight="1">
      <c r="B49" s="31"/>
      <c r="C49" s="26" t="s">
        <v>91</v>
      </c>
      <c r="D49" s="32"/>
      <c r="E49" s="32"/>
      <c r="F49" s="32"/>
      <c r="G49" s="32"/>
      <c r="H49" s="32"/>
      <c r="I49" s="100"/>
      <c r="J49" s="32"/>
      <c r="K49" s="32"/>
      <c r="L49" s="35"/>
    </row>
    <row r="50" spans="2:47" s="1" customFormat="1" ht="16.5" hidden="1" customHeight="1">
      <c r="B50" s="31"/>
      <c r="C50" s="32"/>
      <c r="D50" s="32"/>
      <c r="E50" s="246" t="str">
        <f>E9</f>
        <v>SO 05 - Výměna venkovní dlažby ve dvoře</v>
      </c>
      <c r="F50" s="245"/>
      <c r="G50" s="245"/>
      <c r="H50" s="245"/>
      <c r="I50" s="100"/>
      <c r="J50" s="32"/>
      <c r="K50" s="32"/>
      <c r="L50" s="35"/>
    </row>
    <row r="51" spans="2:47" s="1" customFormat="1" ht="6.95" hidden="1" customHeight="1">
      <c r="B51" s="31"/>
      <c r="C51" s="32"/>
      <c r="D51" s="32"/>
      <c r="E51" s="32"/>
      <c r="F51" s="32"/>
      <c r="G51" s="32"/>
      <c r="H51" s="32"/>
      <c r="I51" s="100"/>
      <c r="J51" s="32"/>
      <c r="K51" s="32"/>
      <c r="L51" s="35"/>
    </row>
    <row r="52" spans="2:47" s="1" customFormat="1" ht="12" hidden="1" customHeight="1">
      <c r="B52" s="31"/>
      <c r="C52" s="26" t="s">
        <v>21</v>
      </c>
      <c r="D52" s="32"/>
      <c r="E52" s="32"/>
      <c r="F52" s="24" t="str">
        <f>F12</f>
        <v xml:space="preserve"> </v>
      </c>
      <c r="G52" s="32"/>
      <c r="H52" s="32"/>
      <c r="I52" s="101" t="s">
        <v>23</v>
      </c>
      <c r="J52" s="52" t="str">
        <f>IF(J12="","",J12)</f>
        <v>4. 1. 2019</v>
      </c>
      <c r="K52" s="32"/>
      <c r="L52" s="35"/>
    </row>
    <row r="53" spans="2:47" s="1" customFormat="1" ht="6.95" hidden="1" customHeight="1">
      <c r="B53" s="31"/>
      <c r="C53" s="32"/>
      <c r="D53" s="32"/>
      <c r="E53" s="32"/>
      <c r="F53" s="32"/>
      <c r="G53" s="32"/>
      <c r="H53" s="32"/>
      <c r="I53" s="100"/>
      <c r="J53" s="32"/>
      <c r="K53" s="32"/>
      <c r="L53" s="35"/>
    </row>
    <row r="54" spans="2:47" s="1" customFormat="1" ht="13.7" hidden="1" customHeight="1">
      <c r="B54" s="31"/>
      <c r="C54" s="26" t="s">
        <v>25</v>
      </c>
      <c r="D54" s="32"/>
      <c r="E54" s="32"/>
      <c r="F54" s="24" t="str">
        <f>E15</f>
        <v xml:space="preserve"> </v>
      </c>
      <c r="G54" s="32"/>
      <c r="H54" s="32"/>
      <c r="I54" s="101" t="s">
        <v>30</v>
      </c>
      <c r="J54" s="29" t="str">
        <f>E21</f>
        <v xml:space="preserve"> </v>
      </c>
      <c r="K54" s="32"/>
      <c r="L54" s="35"/>
    </row>
    <row r="55" spans="2:47" s="1" customFormat="1" ht="13.7" hidden="1" customHeight="1">
      <c r="B55" s="31"/>
      <c r="C55" s="26" t="s">
        <v>28</v>
      </c>
      <c r="D55" s="32"/>
      <c r="E55" s="32"/>
      <c r="F55" s="24" t="str">
        <f>IF(E18="","",E18)</f>
        <v>Vyplň údaj</v>
      </c>
      <c r="G55" s="32"/>
      <c r="H55" s="32"/>
      <c r="I55" s="101" t="s">
        <v>32</v>
      </c>
      <c r="J55" s="29" t="str">
        <f>E24</f>
        <v xml:space="preserve"> </v>
      </c>
      <c r="K55" s="32"/>
      <c r="L55" s="35"/>
    </row>
    <row r="56" spans="2:47" s="1" customFormat="1" ht="10.35" hidden="1" customHeight="1">
      <c r="B56" s="31"/>
      <c r="C56" s="32"/>
      <c r="D56" s="32"/>
      <c r="E56" s="32"/>
      <c r="F56" s="32"/>
      <c r="G56" s="32"/>
      <c r="H56" s="32"/>
      <c r="I56" s="100"/>
      <c r="J56" s="32"/>
      <c r="K56" s="32"/>
      <c r="L56" s="35"/>
    </row>
    <row r="57" spans="2:47" s="1" customFormat="1" ht="29.25" hidden="1" customHeight="1">
      <c r="B57" s="31"/>
      <c r="C57" s="126" t="s">
        <v>94</v>
      </c>
      <c r="D57" s="127"/>
      <c r="E57" s="127"/>
      <c r="F57" s="127"/>
      <c r="G57" s="127"/>
      <c r="H57" s="127"/>
      <c r="I57" s="128"/>
      <c r="J57" s="129" t="s">
        <v>95</v>
      </c>
      <c r="K57" s="127"/>
      <c r="L57" s="35"/>
    </row>
    <row r="58" spans="2:47" s="1" customFormat="1" ht="10.35" hidden="1" customHeight="1">
      <c r="B58" s="31"/>
      <c r="C58" s="32"/>
      <c r="D58" s="32"/>
      <c r="E58" s="32"/>
      <c r="F58" s="32"/>
      <c r="G58" s="32"/>
      <c r="H58" s="32"/>
      <c r="I58" s="100"/>
      <c r="J58" s="32"/>
      <c r="K58" s="32"/>
      <c r="L58" s="35"/>
    </row>
    <row r="59" spans="2:47" s="1" customFormat="1" ht="22.9" hidden="1" customHeight="1">
      <c r="B59" s="31"/>
      <c r="C59" s="130" t="s">
        <v>96</v>
      </c>
      <c r="D59" s="32"/>
      <c r="E59" s="32"/>
      <c r="F59" s="32"/>
      <c r="G59" s="32"/>
      <c r="H59" s="32"/>
      <c r="I59" s="100"/>
      <c r="J59" s="70">
        <f>J100</f>
        <v>0</v>
      </c>
      <c r="K59" s="32"/>
      <c r="L59" s="35"/>
      <c r="AU59" s="14" t="s">
        <v>97</v>
      </c>
    </row>
    <row r="60" spans="2:47" s="7" customFormat="1" ht="24.95" hidden="1" customHeight="1">
      <c r="B60" s="131"/>
      <c r="C60" s="132"/>
      <c r="D60" s="133" t="s">
        <v>98</v>
      </c>
      <c r="E60" s="134"/>
      <c r="F60" s="134"/>
      <c r="G60" s="134"/>
      <c r="H60" s="134"/>
      <c r="I60" s="135"/>
      <c r="J60" s="136">
        <f>J101</f>
        <v>0</v>
      </c>
      <c r="K60" s="132"/>
      <c r="L60" s="137"/>
    </row>
    <row r="61" spans="2:47" s="8" customFormat="1" ht="19.899999999999999" hidden="1" customHeight="1">
      <c r="B61" s="138"/>
      <c r="C61" s="139"/>
      <c r="D61" s="140" t="s">
        <v>616</v>
      </c>
      <c r="E61" s="141"/>
      <c r="F61" s="141"/>
      <c r="G61" s="141"/>
      <c r="H61" s="141"/>
      <c r="I61" s="142"/>
      <c r="J61" s="143">
        <f>J102</f>
        <v>0</v>
      </c>
      <c r="K61" s="139"/>
      <c r="L61" s="144"/>
    </row>
    <row r="62" spans="2:47" s="8" customFormat="1" ht="19.899999999999999" hidden="1" customHeight="1">
      <c r="B62" s="138"/>
      <c r="C62" s="139"/>
      <c r="D62" s="140" t="s">
        <v>617</v>
      </c>
      <c r="E62" s="141"/>
      <c r="F62" s="141"/>
      <c r="G62" s="141"/>
      <c r="H62" s="141"/>
      <c r="I62" s="142"/>
      <c r="J62" s="143">
        <f>J145</f>
        <v>0</v>
      </c>
      <c r="K62" s="139"/>
      <c r="L62" s="144"/>
    </row>
    <row r="63" spans="2:47" s="8" customFormat="1" ht="19.899999999999999" hidden="1" customHeight="1">
      <c r="B63" s="138"/>
      <c r="C63" s="139"/>
      <c r="D63" s="140" t="s">
        <v>618</v>
      </c>
      <c r="E63" s="141"/>
      <c r="F63" s="141"/>
      <c r="G63" s="141"/>
      <c r="H63" s="141"/>
      <c r="I63" s="142"/>
      <c r="J63" s="143">
        <f>J169</f>
        <v>0</v>
      </c>
      <c r="K63" s="139"/>
      <c r="L63" s="144"/>
    </row>
    <row r="64" spans="2:47" s="8" customFormat="1" ht="19.899999999999999" hidden="1" customHeight="1">
      <c r="B64" s="138"/>
      <c r="C64" s="139"/>
      <c r="D64" s="140" t="s">
        <v>99</v>
      </c>
      <c r="E64" s="141"/>
      <c r="F64" s="141"/>
      <c r="G64" s="141"/>
      <c r="H64" s="141"/>
      <c r="I64" s="142"/>
      <c r="J64" s="143">
        <f>J192</f>
        <v>0</v>
      </c>
      <c r="K64" s="139"/>
      <c r="L64" s="144"/>
    </row>
    <row r="65" spans="2:12" s="8" customFormat="1" ht="19.899999999999999" hidden="1" customHeight="1">
      <c r="B65" s="138"/>
      <c r="C65" s="139"/>
      <c r="D65" s="140" t="s">
        <v>619</v>
      </c>
      <c r="E65" s="141"/>
      <c r="F65" s="141"/>
      <c r="G65" s="141"/>
      <c r="H65" s="141"/>
      <c r="I65" s="142"/>
      <c r="J65" s="143">
        <f>J210</f>
        <v>0</v>
      </c>
      <c r="K65" s="139"/>
      <c r="L65" s="144"/>
    </row>
    <row r="66" spans="2:12" s="8" customFormat="1" ht="19.899999999999999" hidden="1" customHeight="1">
      <c r="B66" s="138"/>
      <c r="C66" s="139"/>
      <c r="D66" s="140" t="s">
        <v>100</v>
      </c>
      <c r="E66" s="141"/>
      <c r="F66" s="141"/>
      <c r="G66" s="141"/>
      <c r="H66" s="141"/>
      <c r="I66" s="142"/>
      <c r="J66" s="143">
        <f>J218</f>
        <v>0</v>
      </c>
      <c r="K66" s="139"/>
      <c r="L66" s="144"/>
    </row>
    <row r="67" spans="2:12" s="8" customFormat="1" ht="19.899999999999999" hidden="1" customHeight="1">
      <c r="B67" s="138"/>
      <c r="C67" s="139"/>
      <c r="D67" s="140" t="s">
        <v>101</v>
      </c>
      <c r="E67" s="141"/>
      <c r="F67" s="141"/>
      <c r="G67" s="141"/>
      <c r="H67" s="141"/>
      <c r="I67" s="142"/>
      <c r="J67" s="143">
        <f>J259</f>
        <v>0</v>
      </c>
      <c r="K67" s="139"/>
      <c r="L67" s="144"/>
    </row>
    <row r="68" spans="2:12" s="8" customFormat="1" ht="19.899999999999999" hidden="1" customHeight="1">
      <c r="B68" s="138"/>
      <c r="C68" s="139"/>
      <c r="D68" s="140" t="s">
        <v>102</v>
      </c>
      <c r="E68" s="141"/>
      <c r="F68" s="141"/>
      <c r="G68" s="141"/>
      <c r="H68" s="141"/>
      <c r="I68" s="142"/>
      <c r="J68" s="143">
        <f>J276</f>
        <v>0</v>
      </c>
      <c r="K68" s="139"/>
      <c r="L68" s="144"/>
    </row>
    <row r="69" spans="2:12" s="7" customFormat="1" ht="24.95" hidden="1" customHeight="1">
      <c r="B69" s="131"/>
      <c r="C69" s="132"/>
      <c r="D69" s="133" t="s">
        <v>103</v>
      </c>
      <c r="E69" s="134"/>
      <c r="F69" s="134"/>
      <c r="G69" s="134"/>
      <c r="H69" s="134"/>
      <c r="I69" s="135"/>
      <c r="J69" s="136">
        <f>J278</f>
        <v>0</v>
      </c>
      <c r="K69" s="132"/>
      <c r="L69" s="137"/>
    </row>
    <row r="70" spans="2:12" s="8" customFormat="1" ht="19.899999999999999" hidden="1" customHeight="1">
      <c r="B70" s="138"/>
      <c r="C70" s="139"/>
      <c r="D70" s="140" t="s">
        <v>620</v>
      </c>
      <c r="E70" s="141"/>
      <c r="F70" s="141"/>
      <c r="G70" s="141"/>
      <c r="H70" s="141"/>
      <c r="I70" s="142"/>
      <c r="J70" s="143">
        <f>J279</f>
        <v>0</v>
      </c>
      <c r="K70" s="139"/>
      <c r="L70" s="144"/>
    </row>
    <row r="71" spans="2:12" s="8" customFormat="1" ht="19.899999999999999" hidden="1" customHeight="1">
      <c r="B71" s="138"/>
      <c r="C71" s="139"/>
      <c r="D71" s="140" t="s">
        <v>105</v>
      </c>
      <c r="E71" s="141"/>
      <c r="F71" s="141"/>
      <c r="G71" s="141"/>
      <c r="H71" s="141"/>
      <c r="I71" s="142"/>
      <c r="J71" s="143">
        <f>J289</f>
        <v>0</v>
      </c>
      <c r="K71" s="139"/>
      <c r="L71" s="144"/>
    </row>
    <row r="72" spans="2:12" s="8" customFormat="1" ht="19.899999999999999" hidden="1" customHeight="1">
      <c r="B72" s="138"/>
      <c r="C72" s="139"/>
      <c r="D72" s="140" t="s">
        <v>109</v>
      </c>
      <c r="E72" s="141"/>
      <c r="F72" s="141"/>
      <c r="G72" s="141"/>
      <c r="H72" s="141"/>
      <c r="I72" s="142"/>
      <c r="J72" s="143">
        <f>J293</f>
        <v>0</v>
      </c>
      <c r="K72" s="139"/>
      <c r="L72" s="144"/>
    </row>
    <row r="73" spans="2:12" s="8" customFormat="1" ht="19.899999999999999" hidden="1" customHeight="1">
      <c r="B73" s="138"/>
      <c r="C73" s="139"/>
      <c r="D73" s="140" t="s">
        <v>621</v>
      </c>
      <c r="E73" s="141"/>
      <c r="F73" s="141"/>
      <c r="G73" s="141"/>
      <c r="H73" s="141"/>
      <c r="I73" s="142"/>
      <c r="J73" s="143">
        <f>J305</f>
        <v>0</v>
      </c>
      <c r="K73" s="139"/>
      <c r="L73" s="144"/>
    </row>
    <row r="74" spans="2:12" s="8" customFormat="1" ht="19.899999999999999" hidden="1" customHeight="1">
      <c r="B74" s="138"/>
      <c r="C74" s="139"/>
      <c r="D74" s="140" t="s">
        <v>622</v>
      </c>
      <c r="E74" s="141"/>
      <c r="F74" s="141"/>
      <c r="G74" s="141"/>
      <c r="H74" s="141"/>
      <c r="I74" s="142"/>
      <c r="J74" s="143">
        <f>J327</f>
        <v>0</v>
      </c>
      <c r="K74" s="139"/>
      <c r="L74" s="144"/>
    </row>
    <row r="75" spans="2:12" s="7" customFormat="1" ht="24.95" hidden="1" customHeight="1">
      <c r="B75" s="131"/>
      <c r="C75" s="132"/>
      <c r="D75" s="133" t="s">
        <v>623</v>
      </c>
      <c r="E75" s="134"/>
      <c r="F75" s="134"/>
      <c r="G75" s="134"/>
      <c r="H75" s="134"/>
      <c r="I75" s="135"/>
      <c r="J75" s="136">
        <f>J341</f>
        <v>0</v>
      </c>
      <c r="K75" s="132"/>
      <c r="L75" s="137"/>
    </row>
    <row r="76" spans="2:12" s="8" customFormat="1" ht="19.899999999999999" hidden="1" customHeight="1">
      <c r="B76" s="138"/>
      <c r="C76" s="139"/>
      <c r="D76" s="140" t="s">
        <v>624</v>
      </c>
      <c r="E76" s="141"/>
      <c r="F76" s="141"/>
      <c r="G76" s="141"/>
      <c r="H76" s="141"/>
      <c r="I76" s="142"/>
      <c r="J76" s="143">
        <f>J342</f>
        <v>0</v>
      </c>
      <c r="K76" s="139"/>
      <c r="L76" s="144"/>
    </row>
    <row r="77" spans="2:12" s="7" customFormat="1" ht="24.95" hidden="1" customHeight="1">
      <c r="B77" s="131"/>
      <c r="C77" s="132"/>
      <c r="D77" s="133" t="s">
        <v>110</v>
      </c>
      <c r="E77" s="134"/>
      <c r="F77" s="134"/>
      <c r="G77" s="134"/>
      <c r="H77" s="134"/>
      <c r="I77" s="135"/>
      <c r="J77" s="136">
        <f>J353</f>
        <v>0</v>
      </c>
      <c r="K77" s="132"/>
      <c r="L77" s="137"/>
    </row>
    <row r="78" spans="2:12" s="8" customFormat="1" ht="19.899999999999999" hidden="1" customHeight="1">
      <c r="B78" s="138"/>
      <c r="C78" s="139"/>
      <c r="D78" s="140" t="s">
        <v>112</v>
      </c>
      <c r="E78" s="141"/>
      <c r="F78" s="141"/>
      <c r="G78" s="141"/>
      <c r="H78" s="141"/>
      <c r="I78" s="142"/>
      <c r="J78" s="143">
        <f>J354</f>
        <v>0</v>
      </c>
      <c r="K78" s="139"/>
      <c r="L78" s="144"/>
    </row>
    <row r="79" spans="2:12" s="8" customFormat="1" ht="19.899999999999999" hidden="1" customHeight="1">
      <c r="B79" s="138"/>
      <c r="C79" s="139"/>
      <c r="D79" s="140" t="s">
        <v>113</v>
      </c>
      <c r="E79" s="141"/>
      <c r="F79" s="141"/>
      <c r="G79" s="141"/>
      <c r="H79" s="141"/>
      <c r="I79" s="142"/>
      <c r="J79" s="143">
        <f>J356</f>
        <v>0</v>
      </c>
      <c r="K79" s="139"/>
      <c r="L79" s="144"/>
    </row>
    <row r="80" spans="2:12" s="8" customFormat="1" ht="19.899999999999999" hidden="1" customHeight="1">
      <c r="B80" s="138"/>
      <c r="C80" s="139"/>
      <c r="D80" s="140" t="s">
        <v>625</v>
      </c>
      <c r="E80" s="141"/>
      <c r="F80" s="141"/>
      <c r="G80" s="141"/>
      <c r="H80" s="141"/>
      <c r="I80" s="142"/>
      <c r="J80" s="143">
        <f>J359</f>
        <v>0</v>
      </c>
      <c r="K80" s="139"/>
      <c r="L80" s="144"/>
    </row>
    <row r="81" spans="2:12" s="1" customFormat="1" ht="21.75" hidden="1" customHeight="1">
      <c r="B81" s="31"/>
      <c r="C81" s="32"/>
      <c r="D81" s="32"/>
      <c r="E81" s="32"/>
      <c r="F81" s="32"/>
      <c r="G81" s="32"/>
      <c r="H81" s="32"/>
      <c r="I81" s="100"/>
      <c r="J81" s="32"/>
      <c r="K81" s="32"/>
      <c r="L81" s="35"/>
    </row>
    <row r="82" spans="2:12" s="1" customFormat="1" ht="6.95" hidden="1" customHeight="1">
      <c r="B82" s="43"/>
      <c r="C82" s="44"/>
      <c r="D82" s="44"/>
      <c r="E82" s="44"/>
      <c r="F82" s="44"/>
      <c r="G82" s="44"/>
      <c r="H82" s="44"/>
      <c r="I82" s="122"/>
      <c r="J82" s="44"/>
      <c r="K82" s="44"/>
      <c r="L82" s="35"/>
    </row>
    <row r="83" spans="2:12" ht="11.25" hidden="1"/>
    <row r="84" spans="2:12" ht="11.25" hidden="1"/>
    <row r="85" spans="2:12" ht="11.25" hidden="1"/>
    <row r="86" spans="2:12" s="1" customFormat="1" ht="6.95" customHeight="1">
      <c r="B86" s="45"/>
      <c r="C86" s="46"/>
      <c r="D86" s="46"/>
      <c r="E86" s="46"/>
      <c r="F86" s="46"/>
      <c r="G86" s="46"/>
      <c r="H86" s="46"/>
      <c r="I86" s="125"/>
      <c r="J86" s="46"/>
      <c r="K86" s="46"/>
      <c r="L86" s="35"/>
    </row>
    <row r="87" spans="2:12" s="1" customFormat="1" ht="24.95" customHeight="1">
      <c r="B87" s="31"/>
      <c r="C87" s="20" t="s">
        <v>114</v>
      </c>
      <c r="D87" s="32"/>
      <c r="E87" s="32"/>
      <c r="F87" s="32"/>
      <c r="G87" s="32"/>
      <c r="H87" s="32"/>
      <c r="I87" s="100"/>
      <c r="J87" s="32"/>
      <c r="K87" s="32"/>
      <c r="L87" s="35"/>
    </row>
    <row r="88" spans="2:12" s="1" customFormat="1" ht="6.95" customHeight="1">
      <c r="B88" s="31"/>
      <c r="C88" s="32"/>
      <c r="D88" s="32"/>
      <c r="E88" s="32"/>
      <c r="F88" s="32"/>
      <c r="G88" s="32"/>
      <c r="H88" s="32"/>
      <c r="I88" s="100"/>
      <c r="J88" s="32"/>
      <c r="K88" s="32"/>
      <c r="L88" s="35"/>
    </row>
    <row r="89" spans="2:12" s="1" customFormat="1" ht="12" customHeight="1">
      <c r="B89" s="31"/>
      <c r="C89" s="26" t="s">
        <v>17</v>
      </c>
      <c r="D89" s="32"/>
      <c r="E89" s="32"/>
      <c r="F89" s="32"/>
      <c r="G89" s="32"/>
      <c r="H89" s="32"/>
      <c r="I89" s="100"/>
      <c r="J89" s="32"/>
      <c r="K89" s="32"/>
      <c r="L89" s="35"/>
    </row>
    <row r="90" spans="2:12" s="1" customFormat="1" ht="16.5" customHeight="1">
      <c r="B90" s="31"/>
      <c r="C90" s="32"/>
      <c r="D90" s="32"/>
      <c r="E90" s="274" t="str">
        <f>E7</f>
        <v>ZŠ NOVÝ HRADEC KRÁLOVÉ - OPRAVA STŘECH NA OBJEKTECH Č. P. 144, 145, 146 A VÝMĚNA VENKOVNÍ BETONOVÉ DLAŽBY NA DVOŘE</v>
      </c>
      <c r="F90" s="275"/>
      <c r="G90" s="275"/>
      <c r="H90" s="275"/>
      <c r="I90" s="100"/>
      <c r="J90" s="32"/>
      <c r="K90" s="32"/>
      <c r="L90" s="35"/>
    </row>
    <row r="91" spans="2:12" s="1" customFormat="1" ht="12" customHeight="1">
      <c r="B91" s="31"/>
      <c r="C91" s="26" t="s">
        <v>91</v>
      </c>
      <c r="D91" s="32"/>
      <c r="E91" s="32"/>
      <c r="F91" s="32"/>
      <c r="G91" s="32"/>
      <c r="H91" s="32"/>
      <c r="I91" s="100"/>
      <c r="J91" s="32"/>
      <c r="K91" s="32"/>
      <c r="L91" s="35"/>
    </row>
    <row r="92" spans="2:12" s="1" customFormat="1" ht="16.5" customHeight="1">
      <c r="B92" s="31"/>
      <c r="C92" s="32"/>
      <c r="D92" s="32"/>
      <c r="E92" s="246" t="str">
        <f>E9</f>
        <v>SO 05 - Výměna venkovní dlažby ve dvoře</v>
      </c>
      <c r="F92" s="245"/>
      <c r="G92" s="245"/>
      <c r="H92" s="245"/>
      <c r="I92" s="100"/>
      <c r="J92" s="32"/>
      <c r="K92" s="32"/>
      <c r="L92" s="35"/>
    </row>
    <row r="93" spans="2:12" s="1" customFormat="1" ht="6.95" customHeight="1">
      <c r="B93" s="31"/>
      <c r="C93" s="32"/>
      <c r="D93" s="32"/>
      <c r="E93" s="32"/>
      <c r="F93" s="32"/>
      <c r="G93" s="32"/>
      <c r="H93" s="32"/>
      <c r="I93" s="100"/>
      <c r="J93" s="32"/>
      <c r="K93" s="32"/>
      <c r="L93" s="35"/>
    </row>
    <row r="94" spans="2:12" s="1" customFormat="1" ht="12" customHeight="1">
      <c r="B94" s="31"/>
      <c r="C94" s="26" t="s">
        <v>21</v>
      </c>
      <c r="D94" s="32"/>
      <c r="E94" s="32"/>
      <c r="F94" s="24" t="str">
        <f>F12</f>
        <v xml:space="preserve"> </v>
      </c>
      <c r="G94" s="32"/>
      <c r="H94" s="32"/>
      <c r="I94" s="101" t="s">
        <v>23</v>
      </c>
      <c r="J94" s="52" t="str">
        <f>IF(J12="","",J12)</f>
        <v>4. 1. 2019</v>
      </c>
      <c r="K94" s="32"/>
      <c r="L94" s="35"/>
    </row>
    <row r="95" spans="2:12" s="1" customFormat="1" ht="6.95" customHeight="1">
      <c r="B95" s="31"/>
      <c r="C95" s="32"/>
      <c r="D95" s="32"/>
      <c r="E95" s="32"/>
      <c r="F95" s="32"/>
      <c r="G95" s="32"/>
      <c r="H95" s="32"/>
      <c r="I95" s="100"/>
      <c r="J95" s="32"/>
      <c r="K95" s="32"/>
      <c r="L95" s="35"/>
    </row>
    <row r="96" spans="2:12" s="1" customFormat="1" ht="13.7" customHeight="1">
      <c r="B96" s="31"/>
      <c r="C96" s="26" t="s">
        <v>25</v>
      </c>
      <c r="D96" s="32"/>
      <c r="E96" s="32"/>
      <c r="F96" s="24" t="str">
        <f>E15</f>
        <v xml:space="preserve"> </v>
      </c>
      <c r="G96" s="32"/>
      <c r="H96" s="32"/>
      <c r="I96" s="101" t="s">
        <v>30</v>
      </c>
      <c r="J96" s="29" t="str">
        <f>E21</f>
        <v xml:space="preserve"> </v>
      </c>
      <c r="K96" s="32"/>
      <c r="L96" s="35"/>
    </row>
    <row r="97" spans="2:65" s="1" customFormat="1" ht="13.7" customHeight="1">
      <c r="B97" s="31"/>
      <c r="C97" s="26" t="s">
        <v>28</v>
      </c>
      <c r="D97" s="32"/>
      <c r="E97" s="32"/>
      <c r="F97" s="24" t="str">
        <f>IF(E18="","",E18)</f>
        <v>Vyplň údaj</v>
      </c>
      <c r="G97" s="32"/>
      <c r="H97" s="32"/>
      <c r="I97" s="101" t="s">
        <v>32</v>
      </c>
      <c r="J97" s="29" t="str">
        <f>E24</f>
        <v xml:space="preserve"> </v>
      </c>
      <c r="K97" s="32"/>
      <c r="L97" s="35"/>
    </row>
    <row r="98" spans="2:65" s="1" customFormat="1" ht="10.35" customHeight="1">
      <c r="B98" s="31"/>
      <c r="C98" s="32"/>
      <c r="D98" s="32"/>
      <c r="E98" s="32"/>
      <c r="F98" s="32"/>
      <c r="G98" s="32"/>
      <c r="H98" s="32"/>
      <c r="I98" s="100"/>
      <c r="J98" s="32"/>
      <c r="K98" s="32"/>
      <c r="L98" s="35"/>
    </row>
    <row r="99" spans="2:65" s="9" customFormat="1" ht="29.25" customHeight="1">
      <c r="B99" s="145"/>
      <c r="C99" s="146" t="s">
        <v>115</v>
      </c>
      <c r="D99" s="147" t="s">
        <v>53</v>
      </c>
      <c r="E99" s="147" t="s">
        <v>49</v>
      </c>
      <c r="F99" s="147" t="s">
        <v>50</v>
      </c>
      <c r="G99" s="147" t="s">
        <v>116</v>
      </c>
      <c r="H99" s="147" t="s">
        <v>117</v>
      </c>
      <c r="I99" s="148" t="s">
        <v>118</v>
      </c>
      <c r="J99" s="147" t="s">
        <v>95</v>
      </c>
      <c r="K99" s="149" t="s">
        <v>119</v>
      </c>
      <c r="L99" s="150"/>
      <c r="M99" s="61" t="s">
        <v>1</v>
      </c>
      <c r="N99" s="62" t="s">
        <v>38</v>
      </c>
      <c r="O99" s="62" t="s">
        <v>120</v>
      </c>
      <c r="P99" s="62" t="s">
        <v>121</v>
      </c>
      <c r="Q99" s="62" t="s">
        <v>122</v>
      </c>
      <c r="R99" s="62" t="s">
        <v>123</v>
      </c>
      <c r="S99" s="62" t="s">
        <v>124</v>
      </c>
      <c r="T99" s="63" t="s">
        <v>125</v>
      </c>
    </row>
    <row r="100" spans="2:65" s="1" customFormat="1" ht="22.9" customHeight="1">
      <c r="B100" s="31"/>
      <c r="C100" s="68" t="s">
        <v>126</v>
      </c>
      <c r="D100" s="32"/>
      <c r="E100" s="32"/>
      <c r="F100" s="32"/>
      <c r="G100" s="32"/>
      <c r="H100" s="32"/>
      <c r="I100" s="100"/>
      <c r="J100" s="151">
        <f>BK100</f>
        <v>0</v>
      </c>
      <c r="K100" s="32"/>
      <c r="L100" s="35"/>
      <c r="M100" s="64"/>
      <c r="N100" s="65"/>
      <c r="O100" s="65"/>
      <c r="P100" s="152">
        <f>P101+P278+P341+P353</f>
        <v>0</v>
      </c>
      <c r="Q100" s="65"/>
      <c r="R100" s="152">
        <f>R101+R278+R341+R353</f>
        <v>179.05437186999998</v>
      </c>
      <c r="S100" s="65"/>
      <c r="T100" s="153">
        <f>T101+T278+T341+T353</f>
        <v>351.44699000000003</v>
      </c>
      <c r="AT100" s="14" t="s">
        <v>67</v>
      </c>
      <c r="AU100" s="14" t="s">
        <v>97</v>
      </c>
      <c r="BK100" s="154">
        <f>BK101+BK278+BK341+BK353</f>
        <v>0</v>
      </c>
    </row>
    <row r="101" spans="2:65" s="10" customFormat="1" ht="25.9" customHeight="1">
      <c r="B101" s="155"/>
      <c r="C101" s="156"/>
      <c r="D101" s="157" t="s">
        <v>67</v>
      </c>
      <c r="E101" s="158" t="s">
        <v>127</v>
      </c>
      <c r="F101" s="158" t="s">
        <v>128</v>
      </c>
      <c r="G101" s="156"/>
      <c r="H101" s="156"/>
      <c r="I101" s="159"/>
      <c r="J101" s="160">
        <f>BK101</f>
        <v>0</v>
      </c>
      <c r="K101" s="156"/>
      <c r="L101" s="161"/>
      <c r="M101" s="162"/>
      <c r="N101" s="163"/>
      <c r="O101" s="163"/>
      <c r="P101" s="164">
        <f>P102+P145+P169+P192+P210+P218+P259+P276</f>
        <v>0</v>
      </c>
      <c r="Q101" s="163"/>
      <c r="R101" s="164">
        <f>R102+R145+R169+R192+R210+R218+R259+R276</f>
        <v>174.78476491999999</v>
      </c>
      <c r="S101" s="163"/>
      <c r="T101" s="165">
        <f>T102+T145+T169+T192+T210+T218+T259+T276</f>
        <v>351.44699000000003</v>
      </c>
      <c r="AR101" s="166" t="s">
        <v>8</v>
      </c>
      <c r="AT101" s="167" t="s">
        <v>67</v>
      </c>
      <c r="AU101" s="167" t="s">
        <v>68</v>
      </c>
      <c r="AY101" s="166" t="s">
        <v>129</v>
      </c>
      <c r="BK101" s="168">
        <f>BK102+BK145+BK169+BK192+BK210+BK218+BK259+BK276</f>
        <v>0</v>
      </c>
    </row>
    <row r="102" spans="2:65" s="10" customFormat="1" ht="22.9" customHeight="1">
      <c r="B102" s="155"/>
      <c r="C102" s="156"/>
      <c r="D102" s="157" t="s">
        <v>67</v>
      </c>
      <c r="E102" s="169" t="s">
        <v>8</v>
      </c>
      <c r="F102" s="169" t="s">
        <v>626</v>
      </c>
      <c r="G102" s="156"/>
      <c r="H102" s="156"/>
      <c r="I102" s="159"/>
      <c r="J102" s="170">
        <f>BK102</f>
        <v>0</v>
      </c>
      <c r="K102" s="156"/>
      <c r="L102" s="161"/>
      <c r="M102" s="162"/>
      <c r="N102" s="163"/>
      <c r="O102" s="163"/>
      <c r="P102" s="164">
        <f>SUM(P103:P144)</f>
        <v>0</v>
      </c>
      <c r="Q102" s="163"/>
      <c r="R102" s="164">
        <f>SUM(R103:R144)</f>
        <v>0</v>
      </c>
      <c r="S102" s="163"/>
      <c r="T102" s="165">
        <f>SUM(T103:T144)</f>
        <v>318.63530000000003</v>
      </c>
      <c r="AR102" s="166" t="s">
        <v>8</v>
      </c>
      <c r="AT102" s="167" t="s">
        <v>67</v>
      </c>
      <c r="AU102" s="167" t="s">
        <v>8</v>
      </c>
      <c r="AY102" s="166" t="s">
        <v>129</v>
      </c>
      <c r="BK102" s="168">
        <f>SUM(BK103:BK144)</f>
        <v>0</v>
      </c>
    </row>
    <row r="103" spans="2:65" s="1" customFormat="1" ht="16.5" customHeight="1">
      <c r="B103" s="31"/>
      <c r="C103" s="171" t="s">
        <v>8</v>
      </c>
      <c r="D103" s="171" t="s">
        <v>132</v>
      </c>
      <c r="E103" s="172" t="s">
        <v>627</v>
      </c>
      <c r="F103" s="173" t="s">
        <v>628</v>
      </c>
      <c r="G103" s="174" t="s">
        <v>139</v>
      </c>
      <c r="H103" s="175">
        <v>109.875</v>
      </c>
      <c r="I103" s="176"/>
      <c r="J103" s="177">
        <f>ROUND(I103*H103,0)</f>
        <v>0</v>
      </c>
      <c r="K103" s="173" t="s">
        <v>506</v>
      </c>
      <c r="L103" s="35"/>
      <c r="M103" s="178" t="s">
        <v>1</v>
      </c>
      <c r="N103" s="179" t="s">
        <v>39</v>
      </c>
      <c r="O103" s="57"/>
      <c r="P103" s="180">
        <f>O103*H103</f>
        <v>0</v>
      </c>
      <c r="Q103" s="180">
        <v>0</v>
      </c>
      <c r="R103" s="180">
        <f>Q103*H103</f>
        <v>0</v>
      </c>
      <c r="S103" s="180">
        <v>0.255</v>
      </c>
      <c r="T103" s="181">
        <f>S103*H103</f>
        <v>28.018125000000001</v>
      </c>
      <c r="AR103" s="14" t="s">
        <v>136</v>
      </c>
      <c r="AT103" s="14" t="s">
        <v>132</v>
      </c>
      <c r="AU103" s="14" t="s">
        <v>77</v>
      </c>
      <c r="AY103" s="14" t="s">
        <v>129</v>
      </c>
      <c r="BE103" s="182">
        <f>IF(N103="základní",J103,0)</f>
        <v>0</v>
      </c>
      <c r="BF103" s="182">
        <f>IF(N103="snížená",J103,0)</f>
        <v>0</v>
      </c>
      <c r="BG103" s="182">
        <f>IF(N103="zákl. přenesená",J103,0)</f>
        <v>0</v>
      </c>
      <c r="BH103" s="182">
        <f>IF(N103="sníž. přenesená",J103,0)</f>
        <v>0</v>
      </c>
      <c r="BI103" s="182">
        <f>IF(N103="nulová",J103,0)</f>
        <v>0</v>
      </c>
      <c r="BJ103" s="14" t="s">
        <v>8</v>
      </c>
      <c r="BK103" s="182">
        <f>ROUND(I103*H103,0)</f>
        <v>0</v>
      </c>
      <c r="BL103" s="14" t="s">
        <v>136</v>
      </c>
      <c r="BM103" s="14" t="s">
        <v>629</v>
      </c>
    </row>
    <row r="104" spans="2:65" s="11" customFormat="1" ht="11.25">
      <c r="B104" s="183"/>
      <c r="C104" s="184"/>
      <c r="D104" s="185" t="s">
        <v>141</v>
      </c>
      <c r="E104" s="186" t="s">
        <v>1</v>
      </c>
      <c r="F104" s="187" t="s">
        <v>630</v>
      </c>
      <c r="G104" s="184"/>
      <c r="H104" s="188">
        <v>109.875</v>
      </c>
      <c r="I104" s="189"/>
      <c r="J104" s="184"/>
      <c r="K104" s="184"/>
      <c r="L104" s="190"/>
      <c r="M104" s="191"/>
      <c r="N104" s="192"/>
      <c r="O104" s="192"/>
      <c r="P104" s="192"/>
      <c r="Q104" s="192"/>
      <c r="R104" s="192"/>
      <c r="S104" s="192"/>
      <c r="T104" s="193"/>
      <c r="AT104" s="194" t="s">
        <v>141</v>
      </c>
      <c r="AU104" s="194" t="s">
        <v>77</v>
      </c>
      <c r="AV104" s="11" t="s">
        <v>77</v>
      </c>
      <c r="AW104" s="11" t="s">
        <v>31</v>
      </c>
      <c r="AX104" s="11" t="s">
        <v>8</v>
      </c>
      <c r="AY104" s="194" t="s">
        <v>129</v>
      </c>
    </row>
    <row r="105" spans="2:65" s="1" customFormat="1" ht="16.5" customHeight="1">
      <c r="B105" s="31"/>
      <c r="C105" s="171" t="s">
        <v>77</v>
      </c>
      <c r="D105" s="171" t="s">
        <v>132</v>
      </c>
      <c r="E105" s="172" t="s">
        <v>631</v>
      </c>
      <c r="F105" s="173" t="s">
        <v>632</v>
      </c>
      <c r="G105" s="174" t="s">
        <v>139</v>
      </c>
      <c r="H105" s="175">
        <v>329.625</v>
      </c>
      <c r="I105" s="176"/>
      <c r="J105" s="177">
        <f>ROUND(I105*H105,0)</f>
        <v>0</v>
      </c>
      <c r="K105" s="173" t="s">
        <v>506</v>
      </c>
      <c r="L105" s="35"/>
      <c r="M105" s="178" t="s">
        <v>1</v>
      </c>
      <c r="N105" s="179" t="s">
        <v>39</v>
      </c>
      <c r="O105" s="57"/>
      <c r="P105" s="180">
        <f>O105*H105</f>
        <v>0</v>
      </c>
      <c r="Q105" s="180">
        <v>0</v>
      </c>
      <c r="R105" s="180">
        <f>Q105*H105</f>
        <v>0</v>
      </c>
      <c r="S105" s="180">
        <v>0.255</v>
      </c>
      <c r="T105" s="181">
        <f>S105*H105</f>
        <v>84.054375000000007</v>
      </c>
      <c r="AR105" s="14" t="s">
        <v>136</v>
      </c>
      <c r="AT105" s="14" t="s">
        <v>132</v>
      </c>
      <c r="AU105" s="14" t="s">
        <v>77</v>
      </c>
      <c r="AY105" s="14" t="s">
        <v>129</v>
      </c>
      <c r="BE105" s="182">
        <f>IF(N105="základní",J105,0)</f>
        <v>0</v>
      </c>
      <c r="BF105" s="182">
        <f>IF(N105="snížená",J105,0)</f>
        <v>0</v>
      </c>
      <c r="BG105" s="182">
        <f>IF(N105="zákl. přenesená",J105,0)</f>
        <v>0</v>
      </c>
      <c r="BH105" s="182">
        <f>IF(N105="sníž. přenesená",J105,0)</f>
        <v>0</v>
      </c>
      <c r="BI105" s="182">
        <f>IF(N105="nulová",J105,0)</f>
        <v>0</v>
      </c>
      <c r="BJ105" s="14" t="s">
        <v>8</v>
      </c>
      <c r="BK105" s="182">
        <f>ROUND(I105*H105,0)</f>
        <v>0</v>
      </c>
      <c r="BL105" s="14" t="s">
        <v>136</v>
      </c>
      <c r="BM105" s="14" t="s">
        <v>633</v>
      </c>
    </row>
    <row r="106" spans="2:65" s="11" customFormat="1" ht="11.25">
      <c r="B106" s="183"/>
      <c r="C106" s="184"/>
      <c r="D106" s="185" t="s">
        <v>141</v>
      </c>
      <c r="E106" s="186" t="s">
        <v>1</v>
      </c>
      <c r="F106" s="187" t="s">
        <v>634</v>
      </c>
      <c r="G106" s="184"/>
      <c r="H106" s="188">
        <v>329.625</v>
      </c>
      <c r="I106" s="189"/>
      <c r="J106" s="184"/>
      <c r="K106" s="184"/>
      <c r="L106" s="190"/>
      <c r="M106" s="191"/>
      <c r="N106" s="192"/>
      <c r="O106" s="192"/>
      <c r="P106" s="192"/>
      <c r="Q106" s="192"/>
      <c r="R106" s="192"/>
      <c r="S106" s="192"/>
      <c r="T106" s="193"/>
      <c r="AT106" s="194" t="s">
        <v>141</v>
      </c>
      <c r="AU106" s="194" t="s">
        <v>77</v>
      </c>
      <c r="AV106" s="11" t="s">
        <v>77</v>
      </c>
      <c r="AW106" s="11" t="s">
        <v>31</v>
      </c>
      <c r="AX106" s="11" t="s">
        <v>8</v>
      </c>
      <c r="AY106" s="194" t="s">
        <v>129</v>
      </c>
    </row>
    <row r="107" spans="2:65" s="1" customFormat="1" ht="16.5" customHeight="1">
      <c r="B107" s="31"/>
      <c r="C107" s="171" t="s">
        <v>146</v>
      </c>
      <c r="D107" s="171" t="s">
        <v>132</v>
      </c>
      <c r="E107" s="172" t="s">
        <v>635</v>
      </c>
      <c r="F107" s="173" t="s">
        <v>636</v>
      </c>
      <c r="G107" s="174" t="s">
        <v>139</v>
      </c>
      <c r="H107" s="175">
        <v>9.7759999999999998</v>
      </c>
      <c r="I107" s="176"/>
      <c r="J107" s="177">
        <f>ROUND(I107*H107,0)</f>
        <v>0</v>
      </c>
      <c r="K107" s="173" t="s">
        <v>506</v>
      </c>
      <c r="L107" s="35"/>
      <c r="M107" s="178" t="s">
        <v>1</v>
      </c>
      <c r="N107" s="179" t="s">
        <v>39</v>
      </c>
      <c r="O107" s="57"/>
      <c r="P107" s="180">
        <f>O107*H107</f>
        <v>0</v>
      </c>
      <c r="Q107" s="180">
        <v>0</v>
      </c>
      <c r="R107" s="180">
        <f>Q107*H107</f>
        <v>0</v>
      </c>
      <c r="S107" s="180">
        <v>0.3</v>
      </c>
      <c r="T107" s="181">
        <f>S107*H107</f>
        <v>2.9327999999999999</v>
      </c>
      <c r="AR107" s="14" t="s">
        <v>136</v>
      </c>
      <c r="AT107" s="14" t="s">
        <v>132</v>
      </c>
      <c r="AU107" s="14" t="s">
        <v>77</v>
      </c>
      <c r="AY107" s="14" t="s">
        <v>129</v>
      </c>
      <c r="BE107" s="182">
        <f>IF(N107="základní",J107,0)</f>
        <v>0</v>
      </c>
      <c r="BF107" s="182">
        <f>IF(N107="snížená",J107,0)</f>
        <v>0</v>
      </c>
      <c r="BG107" s="182">
        <f>IF(N107="zákl. přenesená",J107,0)</f>
        <v>0</v>
      </c>
      <c r="BH107" s="182">
        <f>IF(N107="sníž. přenesená",J107,0)</f>
        <v>0</v>
      </c>
      <c r="BI107" s="182">
        <f>IF(N107="nulová",J107,0)</f>
        <v>0</v>
      </c>
      <c r="BJ107" s="14" t="s">
        <v>8</v>
      </c>
      <c r="BK107" s="182">
        <f>ROUND(I107*H107,0)</f>
        <v>0</v>
      </c>
      <c r="BL107" s="14" t="s">
        <v>136</v>
      </c>
      <c r="BM107" s="14" t="s">
        <v>637</v>
      </c>
    </row>
    <row r="108" spans="2:65" s="11" customFormat="1" ht="11.25">
      <c r="B108" s="183"/>
      <c r="C108" s="184"/>
      <c r="D108" s="185" t="s">
        <v>141</v>
      </c>
      <c r="E108" s="186" t="s">
        <v>1</v>
      </c>
      <c r="F108" s="187" t="s">
        <v>638</v>
      </c>
      <c r="G108" s="184"/>
      <c r="H108" s="188">
        <v>3.38</v>
      </c>
      <c r="I108" s="189"/>
      <c r="J108" s="184"/>
      <c r="K108" s="184"/>
      <c r="L108" s="190"/>
      <c r="M108" s="191"/>
      <c r="N108" s="192"/>
      <c r="O108" s="192"/>
      <c r="P108" s="192"/>
      <c r="Q108" s="192"/>
      <c r="R108" s="192"/>
      <c r="S108" s="192"/>
      <c r="T108" s="193"/>
      <c r="AT108" s="194" t="s">
        <v>141</v>
      </c>
      <c r="AU108" s="194" t="s">
        <v>77</v>
      </c>
      <c r="AV108" s="11" t="s">
        <v>77</v>
      </c>
      <c r="AW108" s="11" t="s">
        <v>31</v>
      </c>
      <c r="AX108" s="11" t="s">
        <v>68</v>
      </c>
      <c r="AY108" s="194" t="s">
        <v>129</v>
      </c>
    </row>
    <row r="109" spans="2:65" s="11" customFormat="1" ht="11.25">
      <c r="B109" s="183"/>
      <c r="C109" s="184"/>
      <c r="D109" s="185" t="s">
        <v>141</v>
      </c>
      <c r="E109" s="186" t="s">
        <v>1</v>
      </c>
      <c r="F109" s="187" t="s">
        <v>639</v>
      </c>
      <c r="G109" s="184"/>
      <c r="H109" s="188">
        <v>4.6929999999999996</v>
      </c>
      <c r="I109" s="189"/>
      <c r="J109" s="184"/>
      <c r="K109" s="184"/>
      <c r="L109" s="190"/>
      <c r="M109" s="191"/>
      <c r="N109" s="192"/>
      <c r="O109" s="192"/>
      <c r="P109" s="192"/>
      <c r="Q109" s="192"/>
      <c r="R109" s="192"/>
      <c r="S109" s="192"/>
      <c r="T109" s="193"/>
      <c r="AT109" s="194" t="s">
        <v>141</v>
      </c>
      <c r="AU109" s="194" t="s">
        <v>77</v>
      </c>
      <c r="AV109" s="11" t="s">
        <v>77</v>
      </c>
      <c r="AW109" s="11" t="s">
        <v>31</v>
      </c>
      <c r="AX109" s="11" t="s">
        <v>68</v>
      </c>
      <c r="AY109" s="194" t="s">
        <v>129</v>
      </c>
    </row>
    <row r="110" spans="2:65" s="11" customFormat="1" ht="11.25">
      <c r="B110" s="183"/>
      <c r="C110" s="184"/>
      <c r="D110" s="185" t="s">
        <v>141</v>
      </c>
      <c r="E110" s="186" t="s">
        <v>1</v>
      </c>
      <c r="F110" s="187" t="s">
        <v>640</v>
      </c>
      <c r="G110" s="184"/>
      <c r="H110" s="188">
        <v>1.7030000000000001</v>
      </c>
      <c r="I110" s="189"/>
      <c r="J110" s="184"/>
      <c r="K110" s="184"/>
      <c r="L110" s="190"/>
      <c r="M110" s="191"/>
      <c r="N110" s="192"/>
      <c r="O110" s="192"/>
      <c r="P110" s="192"/>
      <c r="Q110" s="192"/>
      <c r="R110" s="192"/>
      <c r="S110" s="192"/>
      <c r="T110" s="193"/>
      <c r="AT110" s="194" t="s">
        <v>141</v>
      </c>
      <c r="AU110" s="194" t="s">
        <v>77</v>
      </c>
      <c r="AV110" s="11" t="s">
        <v>77</v>
      </c>
      <c r="AW110" s="11" t="s">
        <v>31</v>
      </c>
      <c r="AX110" s="11" t="s">
        <v>68</v>
      </c>
      <c r="AY110" s="194" t="s">
        <v>129</v>
      </c>
    </row>
    <row r="111" spans="2:65" s="12" customFormat="1" ht="11.25">
      <c r="B111" s="195"/>
      <c r="C111" s="196"/>
      <c r="D111" s="185" t="s">
        <v>141</v>
      </c>
      <c r="E111" s="197" t="s">
        <v>1</v>
      </c>
      <c r="F111" s="198" t="s">
        <v>143</v>
      </c>
      <c r="G111" s="196"/>
      <c r="H111" s="199">
        <v>9.7759999999999998</v>
      </c>
      <c r="I111" s="200"/>
      <c r="J111" s="196"/>
      <c r="K111" s="196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141</v>
      </c>
      <c r="AU111" s="205" t="s">
        <v>77</v>
      </c>
      <c r="AV111" s="12" t="s">
        <v>136</v>
      </c>
      <c r="AW111" s="12" t="s">
        <v>31</v>
      </c>
      <c r="AX111" s="12" t="s">
        <v>8</v>
      </c>
      <c r="AY111" s="205" t="s">
        <v>129</v>
      </c>
    </row>
    <row r="112" spans="2:65" s="1" customFormat="1" ht="16.5" customHeight="1">
      <c r="B112" s="31"/>
      <c r="C112" s="171" t="s">
        <v>136</v>
      </c>
      <c r="D112" s="171" t="s">
        <v>132</v>
      </c>
      <c r="E112" s="172" t="s">
        <v>641</v>
      </c>
      <c r="F112" s="173" t="s">
        <v>642</v>
      </c>
      <c r="G112" s="174" t="s">
        <v>139</v>
      </c>
      <c r="H112" s="175">
        <v>109.875</v>
      </c>
      <c r="I112" s="176"/>
      <c r="J112" s="177">
        <f>ROUND(I112*H112,0)</f>
        <v>0</v>
      </c>
      <c r="K112" s="173" t="s">
        <v>506</v>
      </c>
      <c r="L112" s="35"/>
      <c r="M112" s="178" t="s">
        <v>1</v>
      </c>
      <c r="N112" s="179" t="s">
        <v>39</v>
      </c>
      <c r="O112" s="57"/>
      <c r="P112" s="180">
        <f>O112*H112</f>
        <v>0</v>
      </c>
      <c r="Q112" s="180">
        <v>0</v>
      </c>
      <c r="R112" s="180">
        <f>Q112*H112</f>
        <v>0</v>
      </c>
      <c r="S112" s="180">
        <v>0.44</v>
      </c>
      <c r="T112" s="181">
        <f>S112*H112</f>
        <v>48.344999999999999</v>
      </c>
      <c r="AR112" s="14" t="s">
        <v>136</v>
      </c>
      <c r="AT112" s="14" t="s">
        <v>132</v>
      </c>
      <c r="AU112" s="14" t="s">
        <v>77</v>
      </c>
      <c r="AY112" s="14" t="s">
        <v>129</v>
      </c>
      <c r="BE112" s="182">
        <f>IF(N112="základní",J112,0)</f>
        <v>0</v>
      </c>
      <c r="BF112" s="182">
        <f>IF(N112="snížená",J112,0)</f>
        <v>0</v>
      </c>
      <c r="BG112" s="182">
        <f>IF(N112="zákl. přenesená",J112,0)</f>
        <v>0</v>
      </c>
      <c r="BH112" s="182">
        <f>IF(N112="sníž. přenesená",J112,0)</f>
        <v>0</v>
      </c>
      <c r="BI112" s="182">
        <f>IF(N112="nulová",J112,0)</f>
        <v>0</v>
      </c>
      <c r="BJ112" s="14" t="s">
        <v>8</v>
      </c>
      <c r="BK112" s="182">
        <f>ROUND(I112*H112,0)</f>
        <v>0</v>
      </c>
      <c r="BL112" s="14" t="s">
        <v>136</v>
      </c>
      <c r="BM112" s="14" t="s">
        <v>643</v>
      </c>
    </row>
    <row r="113" spans="2:65" s="11" customFormat="1" ht="11.25">
      <c r="B113" s="183"/>
      <c r="C113" s="184"/>
      <c r="D113" s="185" t="s">
        <v>141</v>
      </c>
      <c r="E113" s="186" t="s">
        <v>1</v>
      </c>
      <c r="F113" s="187" t="s">
        <v>644</v>
      </c>
      <c r="G113" s="184"/>
      <c r="H113" s="188">
        <v>109.875</v>
      </c>
      <c r="I113" s="189"/>
      <c r="J113" s="184"/>
      <c r="K113" s="184"/>
      <c r="L113" s="190"/>
      <c r="M113" s="191"/>
      <c r="N113" s="192"/>
      <c r="O113" s="192"/>
      <c r="P113" s="192"/>
      <c r="Q113" s="192"/>
      <c r="R113" s="192"/>
      <c r="S113" s="192"/>
      <c r="T113" s="193"/>
      <c r="AT113" s="194" t="s">
        <v>141</v>
      </c>
      <c r="AU113" s="194" t="s">
        <v>77</v>
      </c>
      <c r="AV113" s="11" t="s">
        <v>77</v>
      </c>
      <c r="AW113" s="11" t="s">
        <v>31</v>
      </c>
      <c r="AX113" s="11" t="s">
        <v>68</v>
      </c>
      <c r="AY113" s="194" t="s">
        <v>129</v>
      </c>
    </row>
    <row r="114" spans="2:65" s="12" customFormat="1" ht="11.25">
      <c r="B114" s="195"/>
      <c r="C114" s="196"/>
      <c r="D114" s="185" t="s">
        <v>141</v>
      </c>
      <c r="E114" s="197" t="s">
        <v>1</v>
      </c>
      <c r="F114" s="198" t="s">
        <v>143</v>
      </c>
      <c r="G114" s="196"/>
      <c r="H114" s="199">
        <v>109.875</v>
      </c>
      <c r="I114" s="200"/>
      <c r="J114" s="196"/>
      <c r="K114" s="196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141</v>
      </c>
      <c r="AU114" s="205" t="s">
        <v>77</v>
      </c>
      <c r="AV114" s="12" t="s">
        <v>136</v>
      </c>
      <c r="AW114" s="12" t="s">
        <v>31</v>
      </c>
      <c r="AX114" s="12" t="s">
        <v>8</v>
      </c>
      <c r="AY114" s="205" t="s">
        <v>129</v>
      </c>
    </row>
    <row r="115" spans="2:65" s="1" customFormat="1" ht="16.5" customHeight="1">
      <c r="B115" s="31"/>
      <c r="C115" s="171" t="s">
        <v>154</v>
      </c>
      <c r="D115" s="171" t="s">
        <v>132</v>
      </c>
      <c r="E115" s="172" t="s">
        <v>645</v>
      </c>
      <c r="F115" s="173" t="s">
        <v>646</v>
      </c>
      <c r="G115" s="174" t="s">
        <v>139</v>
      </c>
      <c r="H115" s="175">
        <v>329.625</v>
      </c>
      <c r="I115" s="176"/>
      <c r="J115" s="177">
        <f>ROUND(I115*H115,0)</f>
        <v>0</v>
      </c>
      <c r="K115" s="173" t="s">
        <v>506</v>
      </c>
      <c r="L115" s="35"/>
      <c r="M115" s="178" t="s">
        <v>1</v>
      </c>
      <c r="N115" s="179" t="s">
        <v>39</v>
      </c>
      <c r="O115" s="57"/>
      <c r="P115" s="180">
        <f>O115*H115</f>
        <v>0</v>
      </c>
      <c r="Q115" s="180">
        <v>0</v>
      </c>
      <c r="R115" s="180">
        <f>Q115*H115</f>
        <v>0</v>
      </c>
      <c r="S115" s="180">
        <v>0.44</v>
      </c>
      <c r="T115" s="181">
        <f>S115*H115</f>
        <v>145.035</v>
      </c>
      <c r="AR115" s="14" t="s">
        <v>136</v>
      </c>
      <c r="AT115" s="14" t="s">
        <v>132</v>
      </c>
      <c r="AU115" s="14" t="s">
        <v>77</v>
      </c>
      <c r="AY115" s="14" t="s">
        <v>129</v>
      </c>
      <c r="BE115" s="182">
        <f>IF(N115="základní",J115,0)</f>
        <v>0</v>
      </c>
      <c r="BF115" s="182">
        <f>IF(N115="snížená",J115,0)</f>
        <v>0</v>
      </c>
      <c r="BG115" s="182">
        <f>IF(N115="zákl. přenesená",J115,0)</f>
        <v>0</v>
      </c>
      <c r="BH115" s="182">
        <f>IF(N115="sníž. přenesená",J115,0)</f>
        <v>0</v>
      </c>
      <c r="BI115" s="182">
        <f>IF(N115="nulová",J115,0)</f>
        <v>0</v>
      </c>
      <c r="BJ115" s="14" t="s">
        <v>8</v>
      </c>
      <c r="BK115" s="182">
        <f>ROUND(I115*H115,0)</f>
        <v>0</v>
      </c>
      <c r="BL115" s="14" t="s">
        <v>136</v>
      </c>
      <c r="BM115" s="14" t="s">
        <v>647</v>
      </c>
    </row>
    <row r="116" spans="2:65" s="11" customFormat="1" ht="11.25">
      <c r="B116" s="183"/>
      <c r="C116" s="184"/>
      <c r="D116" s="185" t="s">
        <v>141</v>
      </c>
      <c r="E116" s="186" t="s">
        <v>1</v>
      </c>
      <c r="F116" s="187" t="s">
        <v>648</v>
      </c>
      <c r="G116" s="184"/>
      <c r="H116" s="188">
        <v>329.625</v>
      </c>
      <c r="I116" s="189"/>
      <c r="J116" s="184"/>
      <c r="K116" s="184"/>
      <c r="L116" s="190"/>
      <c r="M116" s="191"/>
      <c r="N116" s="192"/>
      <c r="O116" s="192"/>
      <c r="P116" s="192"/>
      <c r="Q116" s="192"/>
      <c r="R116" s="192"/>
      <c r="S116" s="192"/>
      <c r="T116" s="193"/>
      <c r="AT116" s="194" t="s">
        <v>141</v>
      </c>
      <c r="AU116" s="194" t="s">
        <v>77</v>
      </c>
      <c r="AV116" s="11" t="s">
        <v>77</v>
      </c>
      <c r="AW116" s="11" t="s">
        <v>31</v>
      </c>
      <c r="AX116" s="11" t="s">
        <v>8</v>
      </c>
      <c r="AY116" s="194" t="s">
        <v>129</v>
      </c>
    </row>
    <row r="117" spans="2:65" s="1" customFormat="1" ht="16.5" customHeight="1">
      <c r="B117" s="31"/>
      <c r="C117" s="171" t="s">
        <v>130</v>
      </c>
      <c r="D117" s="171" t="s">
        <v>132</v>
      </c>
      <c r="E117" s="172" t="s">
        <v>649</v>
      </c>
      <c r="F117" s="173" t="s">
        <v>650</v>
      </c>
      <c r="G117" s="174" t="s">
        <v>165</v>
      </c>
      <c r="H117" s="175">
        <v>50</v>
      </c>
      <c r="I117" s="176"/>
      <c r="J117" s="177">
        <f>ROUND(I117*H117,0)</f>
        <v>0</v>
      </c>
      <c r="K117" s="173" t="s">
        <v>140</v>
      </c>
      <c r="L117" s="35"/>
      <c r="M117" s="178" t="s">
        <v>1</v>
      </c>
      <c r="N117" s="179" t="s">
        <v>39</v>
      </c>
      <c r="O117" s="57"/>
      <c r="P117" s="180">
        <f>O117*H117</f>
        <v>0</v>
      </c>
      <c r="Q117" s="180">
        <v>0</v>
      </c>
      <c r="R117" s="180">
        <f>Q117*H117</f>
        <v>0</v>
      </c>
      <c r="S117" s="180">
        <v>0.20499999999999999</v>
      </c>
      <c r="T117" s="181">
        <f>S117*H117</f>
        <v>10.25</v>
      </c>
      <c r="AR117" s="14" t="s">
        <v>136</v>
      </c>
      <c r="AT117" s="14" t="s">
        <v>132</v>
      </c>
      <c r="AU117" s="14" t="s">
        <v>77</v>
      </c>
      <c r="AY117" s="14" t="s">
        <v>129</v>
      </c>
      <c r="BE117" s="182">
        <f>IF(N117="základní",J117,0)</f>
        <v>0</v>
      </c>
      <c r="BF117" s="182">
        <f>IF(N117="snížená",J117,0)</f>
        <v>0</v>
      </c>
      <c r="BG117" s="182">
        <f>IF(N117="zákl. přenesená",J117,0)</f>
        <v>0</v>
      </c>
      <c r="BH117" s="182">
        <f>IF(N117="sníž. přenesená",J117,0)</f>
        <v>0</v>
      </c>
      <c r="BI117" s="182">
        <f>IF(N117="nulová",J117,0)</f>
        <v>0</v>
      </c>
      <c r="BJ117" s="14" t="s">
        <v>8</v>
      </c>
      <c r="BK117" s="182">
        <f>ROUND(I117*H117,0)</f>
        <v>0</v>
      </c>
      <c r="BL117" s="14" t="s">
        <v>136</v>
      </c>
      <c r="BM117" s="14" t="s">
        <v>651</v>
      </c>
    </row>
    <row r="118" spans="2:65" s="11" customFormat="1" ht="11.25">
      <c r="B118" s="183"/>
      <c r="C118" s="184"/>
      <c r="D118" s="185" t="s">
        <v>141</v>
      </c>
      <c r="E118" s="186" t="s">
        <v>1</v>
      </c>
      <c r="F118" s="187" t="s">
        <v>652</v>
      </c>
      <c r="G118" s="184"/>
      <c r="H118" s="188">
        <v>3</v>
      </c>
      <c r="I118" s="189"/>
      <c r="J118" s="184"/>
      <c r="K118" s="184"/>
      <c r="L118" s="190"/>
      <c r="M118" s="191"/>
      <c r="N118" s="192"/>
      <c r="O118" s="192"/>
      <c r="P118" s="192"/>
      <c r="Q118" s="192"/>
      <c r="R118" s="192"/>
      <c r="S118" s="192"/>
      <c r="T118" s="193"/>
      <c r="AT118" s="194" t="s">
        <v>141</v>
      </c>
      <c r="AU118" s="194" t="s">
        <v>77</v>
      </c>
      <c r="AV118" s="11" t="s">
        <v>77</v>
      </c>
      <c r="AW118" s="11" t="s">
        <v>31</v>
      </c>
      <c r="AX118" s="11" t="s">
        <v>68</v>
      </c>
      <c r="AY118" s="194" t="s">
        <v>129</v>
      </c>
    </row>
    <row r="119" spans="2:65" s="11" customFormat="1" ht="11.25">
      <c r="B119" s="183"/>
      <c r="C119" s="184"/>
      <c r="D119" s="185" t="s">
        <v>141</v>
      </c>
      <c r="E119" s="186" t="s">
        <v>1</v>
      </c>
      <c r="F119" s="187" t="s">
        <v>653</v>
      </c>
      <c r="G119" s="184"/>
      <c r="H119" s="188">
        <v>3</v>
      </c>
      <c r="I119" s="189"/>
      <c r="J119" s="184"/>
      <c r="K119" s="184"/>
      <c r="L119" s="190"/>
      <c r="M119" s="191"/>
      <c r="N119" s="192"/>
      <c r="O119" s="192"/>
      <c r="P119" s="192"/>
      <c r="Q119" s="192"/>
      <c r="R119" s="192"/>
      <c r="S119" s="192"/>
      <c r="T119" s="193"/>
      <c r="AT119" s="194" t="s">
        <v>141</v>
      </c>
      <c r="AU119" s="194" t="s">
        <v>77</v>
      </c>
      <c r="AV119" s="11" t="s">
        <v>77</v>
      </c>
      <c r="AW119" s="11" t="s">
        <v>31</v>
      </c>
      <c r="AX119" s="11" t="s">
        <v>68</v>
      </c>
      <c r="AY119" s="194" t="s">
        <v>129</v>
      </c>
    </row>
    <row r="120" spans="2:65" s="11" customFormat="1" ht="11.25">
      <c r="B120" s="183"/>
      <c r="C120" s="184"/>
      <c r="D120" s="185" t="s">
        <v>141</v>
      </c>
      <c r="E120" s="186" t="s">
        <v>1</v>
      </c>
      <c r="F120" s="187" t="s">
        <v>654</v>
      </c>
      <c r="G120" s="184"/>
      <c r="H120" s="188">
        <v>9.5</v>
      </c>
      <c r="I120" s="189"/>
      <c r="J120" s="184"/>
      <c r="K120" s="184"/>
      <c r="L120" s="190"/>
      <c r="M120" s="191"/>
      <c r="N120" s="192"/>
      <c r="O120" s="192"/>
      <c r="P120" s="192"/>
      <c r="Q120" s="192"/>
      <c r="R120" s="192"/>
      <c r="S120" s="192"/>
      <c r="T120" s="193"/>
      <c r="AT120" s="194" t="s">
        <v>141</v>
      </c>
      <c r="AU120" s="194" t="s">
        <v>77</v>
      </c>
      <c r="AV120" s="11" t="s">
        <v>77</v>
      </c>
      <c r="AW120" s="11" t="s">
        <v>31</v>
      </c>
      <c r="AX120" s="11" t="s">
        <v>68</v>
      </c>
      <c r="AY120" s="194" t="s">
        <v>129</v>
      </c>
    </row>
    <row r="121" spans="2:65" s="11" customFormat="1" ht="11.25">
      <c r="B121" s="183"/>
      <c r="C121" s="184"/>
      <c r="D121" s="185" t="s">
        <v>141</v>
      </c>
      <c r="E121" s="186" t="s">
        <v>1</v>
      </c>
      <c r="F121" s="187" t="s">
        <v>655</v>
      </c>
      <c r="G121" s="184"/>
      <c r="H121" s="188">
        <v>28.5</v>
      </c>
      <c r="I121" s="189"/>
      <c r="J121" s="184"/>
      <c r="K121" s="184"/>
      <c r="L121" s="190"/>
      <c r="M121" s="191"/>
      <c r="N121" s="192"/>
      <c r="O121" s="192"/>
      <c r="P121" s="192"/>
      <c r="Q121" s="192"/>
      <c r="R121" s="192"/>
      <c r="S121" s="192"/>
      <c r="T121" s="193"/>
      <c r="AT121" s="194" t="s">
        <v>141</v>
      </c>
      <c r="AU121" s="194" t="s">
        <v>77</v>
      </c>
      <c r="AV121" s="11" t="s">
        <v>77</v>
      </c>
      <c r="AW121" s="11" t="s">
        <v>31</v>
      </c>
      <c r="AX121" s="11" t="s">
        <v>68</v>
      </c>
      <c r="AY121" s="194" t="s">
        <v>129</v>
      </c>
    </row>
    <row r="122" spans="2:65" s="11" customFormat="1" ht="11.25">
      <c r="B122" s="183"/>
      <c r="C122" s="184"/>
      <c r="D122" s="185" t="s">
        <v>141</v>
      </c>
      <c r="E122" s="186" t="s">
        <v>1</v>
      </c>
      <c r="F122" s="187" t="s">
        <v>656</v>
      </c>
      <c r="G122" s="184"/>
      <c r="H122" s="188">
        <v>6</v>
      </c>
      <c r="I122" s="189"/>
      <c r="J122" s="184"/>
      <c r="K122" s="184"/>
      <c r="L122" s="190"/>
      <c r="M122" s="191"/>
      <c r="N122" s="192"/>
      <c r="O122" s="192"/>
      <c r="P122" s="192"/>
      <c r="Q122" s="192"/>
      <c r="R122" s="192"/>
      <c r="S122" s="192"/>
      <c r="T122" s="193"/>
      <c r="AT122" s="194" t="s">
        <v>141</v>
      </c>
      <c r="AU122" s="194" t="s">
        <v>77</v>
      </c>
      <c r="AV122" s="11" t="s">
        <v>77</v>
      </c>
      <c r="AW122" s="11" t="s">
        <v>31</v>
      </c>
      <c r="AX122" s="11" t="s">
        <v>68</v>
      </c>
      <c r="AY122" s="194" t="s">
        <v>129</v>
      </c>
    </row>
    <row r="123" spans="2:65" s="12" customFormat="1" ht="11.25">
      <c r="B123" s="195"/>
      <c r="C123" s="196"/>
      <c r="D123" s="185" t="s">
        <v>141</v>
      </c>
      <c r="E123" s="197" t="s">
        <v>1</v>
      </c>
      <c r="F123" s="198" t="s">
        <v>143</v>
      </c>
      <c r="G123" s="196"/>
      <c r="H123" s="199">
        <v>50</v>
      </c>
      <c r="I123" s="200"/>
      <c r="J123" s="196"/>
      <c r="K123" s="196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141</v>
      </c>
      <c r="AU123" s="205" t="s">
        <v>77</v>
      </c>
      <c r="AV123" s="12" t="s">
        <v>136</v>
      </c>
      <c r="AW123" s="12" t="s">
        <v>31</v>
      </c>
      <c r="AX123" s="12" t="s">
        <v>8</v>
      </c>
      <c r="AY123" s="205" t="s">
        <v>129</v>
      </c>
    </row>
    <row r="124" spans="2:65" s="1" customFormat="1" ht="16.5" customHeight="1">
      <c r="B124" s="31"/>
      <c r="C124" s="171" t="s">
        <v>162</v>
      </c>
      <c r="D124" s="171" t="s">
        <v>132</v>
      </c>
      <c r="E124" s="172" t="s">
        <v>657</v>
      </c>
      <c r="F124" s="173" t="s">
        <v>658</v>
      </c>
      <c r="G124" s="174" t="s">
        <v>170</v>
      </c>
      <c r="H124" s="175">
        <v>37.578000000000003</v>
      </c>
      <c r="I124" s="176"/>
      <c r="J124" s="177">
        <f>ROUND(I124*H124,0)</f>
        <v>0</v>
      </c>
      <c r="K124" s="173" t="s">
        <v>506</v>
      </c>
      <c r="L124" s="35"/>
      <c r="M124" s="178" t="s">
        <v>1</v>
      </c>
      <c r="N124" s="179" t="s">
        <v>39</v>
      </c>
      <c r="O124" s="57"/>
      <c r="P124" s="180">
        <f>O124*H124</f>
        <v>0</v>
      </c>
      <c r="Q124" s="180">
        <v>0</v>
      </c>
      <c r="R124" s="180">
        <f>Q124*H124</f>
        <v>0</v>
      </c>
      <c r="S124" s="180">
        <v>0</v>
      </c>
      <c r="T124" s="181">
        <f>S124*H124</f>
        <v>0</v>
      </c>
      <c r="AR124" s="14" t="s">
        <v>136</v>
      </c>
      <c r="AT124" s="14" t="s">
        <v>132</v>
      </c>
      <c r="AU124" s="14" t="s">
        <v>77</v>
      </c>
      <c r="AY124" s="14" t="s">
        <v>129</v>
      </c>
      <c r="BE124" s="182">
        <f>IF(N124="základní",J124,0)</f>
        <v>0</v>
      </c>
      <c r="BF124" s="182">
        <f>IF(N124="snížená",J124,0)</f>
        <v>0</v>
      </c>
      <c r="BG124" s="182">
        <f>IF(N124="zákl. přenesená",J124,0)</f>
        <v>0</v>
      </c>
      <c r="BH124" s="182">
        <f>IF(N124="sníž. přenesená",J124,0)</f>
        <v>0</v>
      </c>
      <c r="BI124" s="182">
        <f>IF(N124="nulová",J124,0)</f>
        <v>0</v>
      </c>
      <c r="BJ124" s="14" t="s">
        <v>8</v>
      </c>
      <c r="BK124" s="182">
        <f>ROUND(I124*H124,0)</f>
        <v>0</v>
      </c>
      <c r="BL124" s="14" t="s">
        <v>136</v>
      </c>
      <c r="BM124" s="14" t="s">
        <v>659</v>
      </c>
    </row>
    <row r="125" spans="2:65" s="11" customFormat="1" ht="11.25">
      <c r="B125" s="183"/>
      <c r="C125" s="184"/>
      <c r="D125" s="185" t="s">
        <v>141</v>
      </c>
      <c r="E125" s="186" t="s">
        <v>1</v>
      </c>
      <c r="F125" s="187" t="s">
        <v>660</v>
      </c>
      <c r="G125" s="184"/>
      <c r="H125" s="188">
        <v>13.728</v>
      </c>
      <c r="I125" s="189"/>
      <c r="J125" s="184"/>
      <c r="K125" s="184"/>
      <c r="L125" s="190"/>
      <c r="M125" s="191"/>
      <c r="N125" s="192"/>
      <c r="O125" s="192"/>
      <c r="P125" s="192"/>
      <c r="Q125" s="192"/>
      <c r="R125" s="192"/>
      <c r="S125" s="192"/>
      <c r="T125" s="193"/>
      <c r="AT125" s="194" t="s">
        <v>141</v>
      </c>
      <c r="AU125" s="194" t="s">
        <v>77</v>
      </c>
      <c r="AV125" s="11" t="s">
        <v>77</v>
      </c>
      <c r="AW125" s="11" t="s">
        <v>31</v>
      </c>
      <c r="AX125" s="11" t="s">
        <v>68</v>
      </c>
      <c r="AY125" s="194" t="s">
        <v>129</v>
      </c>
    </row>
    <row r="126" spans="2:65" s="11" customFormat="1" ht="11.25">
      <c r="B126" s="183"/>
      <c r="C126" s="184"/>
      <c r="D126" s="185" t="s">
        <v>141</v>
      </c>
      <c r="E126" s="186" t="s">
        <v>1</v>
      </c>
      <c r="F126" s="187" t="s">
        <v>661</v>
      </c>
      <c r="G126" s="184"/>
      <c r="H126" s="188">
        <v>5.85</v>
      </c>
      <c r="I126" s="189"/>
      <c r="J126" s="184"/>
      <c r="K126" s="184"/>
      <c r="L126" s="190"/>
      <c r="M126" s="191"/>
      <c r="N126" s="192"/>
      <c r="O126" s="192"/>
      <c r="P126" s="192"/>
      <c r="Q126" s="192"/>
      <c r="R126" s="192"/>
      <c r="S126" s="192"/>
      <c r="T126" s="193"/>
      <c r="AT126" s="194" t="s">
        <v>141</v>
      </c>
      <c r="AU126" s="194" t="s">
        <v>77</v>
      </c>
      <c r="AV126" s="11" t="s">
        <v>77</v>
      </c>
      <c r="AW126" s="11" t="s">
        <v>31</v>
      </c>
      <c r="AX126" s="11" t="s">
        <v>68</v>
      </c>
      <c r="AY126" s="194" t="s">
        <v>129</v>
      </c>
    </row>
    <row r="127" spans="2:65" s="11" customFormat="1" ht="11.25">
      <c r="B127" s="183"/>
      <c r="C127" s="184"/>
      <c r="D127" s="185" t="s">
        <v>141</v>
      </c>
      <c r="E127" s="186" t="s">
        <v>1</v>
      </c>
      <c r="F127" s="187" t="s">
        <v>662</v>
      </c>
      <c r="G127" s="184"/>
      <c r="H127" s="188">
        <v>7.2</v>
      </c>
      <c r="I127" s="189"/>
      <c r="J127" s="184"/>
      <c r="K127" s="184"/>
      <c r="L127" s="190"/>
      <c r="M127" s="191"/>
      <c r="N127" s="192"/>
      <c r="O127" s="192"/>
      <c r="P127" s="192"/>
      <c r="Q127" s="192"/>
      <c r="R127" s="192"/>
      <c r="S127" s="192"/>
      <c r="T127" s="193"/>
      <c r="AT127" s="194" t="s">
        <v>141</v>
      </c>
      <c r="AU127" s="194" t="s">
        <v>77</v>
      </c>
      <c r="AV127" s="11" t="s">
        <v>77</v>
      </c>
      <c r="AW127" s="11" t="s">
        <v>31</v>
      </c>
      <c r="AX127" s="11" t="s">
        <v>68</v>
      </c>
      <c r="AY127" s="194" t="s">
        <v>129</v>
      </c>
    </row>
    <row r="128" spans="2:65" s="11" customFormat="1" ht="11.25">
      <c r="B128" s="183"/>
      <c r="C128" s="184"/>
      <c r="D128" s="185" t="s">
        <v>141</v>
      </c>
      <c r="E128" s="186" t="s">
        <v>1</v>
      </c>
      <c r="F128" s="187" t="s">
        <v>663</v>
      </c>
      <c r="G128" s="184"/>
      <c r="H128" s="188">
        <v>10.8</v>
      </c>
      <c r="I128" s="189"/>
      <c r="J128" s="184"/>
      <c r="K128" s="184"/>
      <c r="L128" s="190"/>
      <c r="M128" s="191"/>
      <c r="N128" s="192"/>
      <c r="O128" s="192"/>
      <c r="P128" s="192"/>
      <c r="Q128" s="192"/>
      <c r="R128" s="192"/>
      <c r="S128" s="192"/>
      <c r="T128" s="193"/>
      <c r="AT128" s="194" t="s">
        <v>141</v>
      </c>
      <c r="AU128" s="194" t="s">
        <v>77</v>
      </c>
      <c r="AV128" s="11" t="s">
        <v>77</v>
      </c>
      <c r="AW128" s="11" t="s">
        <v>31</v>
      </c>
      <c r="AX128" s="11" t="s">
        <v>68</v>
      </c>
      <c r="AY128" s="194" t="s">
        <v>129</v>
      </c>
    </row>
    <row r="129" spans="2:65" s="12" customFormat="1" ht="11.25">
      <c r="B129" s="195"/>
      <c r="C129" s="196"/>
      <c r="D129" s="185" t="s">
        <v>141</v>
      </c>
      <c r="E129" s="197" t="s">
        <v>609</v>
      </c>
      <c r="F129" s="198" t="s">
        <v>143</v>
      </c>
      <c r="G129" s="196"/>
      <c r="H129" s="199">
        <v>37.578000000000003</v>
      </c>
      <c r="I129" s="200"/>
      <c r="J129" s="196"/>
      <c r="K129" s="196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141</v>
      </c>
      <c r="AU129" s="205" t="s">
        <v>77</v>
      </c>
      <c r="AV129" s="12" t="s">
        <v>136</v>
      </c>
      <c r="AW129" s="12" t="s">
        <v>31</v>
      </c>
      <c r="AX129" s="12" t="s">
        <v>8</v>
      </c>
      <c r="AY129" s="205" t="s">
        <v>129</v>
      </c>
    </row>
    <row r="130" spans="2:65" s="1" customFormat="1" ht="16.5" customHeight="1">
      <c r="B130" s="31"/>
      <c r="C130" s="171" t="s">
        <v>152</v>
      </c>
      <c r="D130" s="171" t="s">
        <v>132</v>
      </c>
      <c r="E130" s="172" t="s">
        <v>664</v>
      </c>
      <c r="F130" s="173" t="s">
        <v>665</v>
      </c>
      <c r="G130" s="174" t="s">
        <v>170</v>
      </c>
      <c r="H130" s="175">
        <v>4.7220000000000004</v>
      </c>
      <c r="I130" s="176"/>
      <c r="J130" s="177">
        <f>ROUND(I130*H130,0)</f>
        <v>0</v>
      </c>
      <c r="K130" s="173" t="s">
        <v>140</v>
      </c>
      <c r="L130" s="35"/>
      <c r="M130" s="178" t="s">
        <v>1</v>
      </c>
      <c r="N130" s="179" t="s">
        <v>39</v>
      </c>
      <c r="O130" s="57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AR130" s="14" t="s">
        <v>136</v>
      </c>
      <c r="AT130" s="14" t="s">
        <v>132</v>
      </c>
      <c r="AU130" s="14" t="s">
        <v>77</v>
      </c>
      <c r="AY130" s="14" t="s">
        <v>129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4" t="s">
        <v>8</v>
      </c>
      <c r="BK130" s="182">
        <f>ROUND(I130*H130,0)</f>
        <v>0</v>
      </c>
      <c r="BL130" s="14" t="s">
        <v>136</v>
      </c>
      <c r="BM130" s="14" t="s">
        <v>666</v>
      </c>
    </row>
    <row r="131" spans="2:65" s="11" customFormat="1" ht="11.25">
      <c r="B131" s="183"/>
      <c r="C131" s="184"/>
      <c r="D131" s="185" t="s">
        <v>141</v>
      </c>
      <c r="E131" s="186" t="s">
        <v>1</v>
      </c>
      <c r="F131" s="187" t="s">
        <v>667</v>
      </c>
      <c r="G131" s="184"/>
      <c r="H131" s="188">
        <v>4.7220000000000004</v>
      </c>
      <c r="I131" s="189"/>
      <c r="J131" s="184"/>
      <c r="K131" s="184"/>
      <c r="L131" s="190"/>
      <c r="M131" s="191"/>
      <c r="N131" s="192"/>
      <c r="O131" s="192"/>
      <c r="P131" s="192"/>
      <c r="Q131" s="192"/>
      <c r="R131" s="192"/>
      <c r="S131" s="192"/>
      <c r="T131" s="193"/>
      <c r="AT131" s="194" t="s">
        <v>141</v>
      </c>
      <c r="AU131" s="194" t="s">
        <v>77</v>
      </c>
      <c r="AV131" s="11" t="s">
        <v>77</v>
      </c>
      <c r="AW131" s="11" t="s">
        <v>31</v>
      </c>
      <c r="AX131" s="11" t="s">
        <v>8</v>
      </c>
      <c r="AY131" s="194" t="s">
        <v>129</v>
      </c>
    </row>
    <row r="132" spans="2:65" s="1" customFormat="1" ht="16.5" customHeight="1">
      <c r="B132" s="31"/>
      <c r="C132" s="171" t="s">
        <v>144</v>
      </c>
      <c r="D132" s="171" t="s">
        <v>132</v>
      </c>
      <c r="E132" s="172" t="s">
        <v>668</v>
      </c>
      <c r="F132" s="173" t="s">
        <v>669</v>
      </c>
      <c r="G132" s="174" t="s">
        <v>170</v>
      </c>
      <c r="H132" s="175">
        <v>4.7220000000000004</v>
      </c>
      <c r="I132" s="176"/>
      <c r="J132" s="177">
        <f>ROUND(I132*H132,0)</f>
        <v>0</v>
      </c>
      <c r="K132" s="173" t="s">
        <v>506</v>
      </c>
      <c r="L132" s="35"/>
      <c r="M132" s="178" t="s">
        <v>1</v>
      </c>
      <c r="N132" s="179" t="s">
        <v>39</v>
      </c>
      <c r="O132" s="57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AR132" s="14" t="s">
        <v>136</v>
      </c>
      <c r="AT132" s="14" t="s">
        <v>132</v>
      </c>
      <c r="AU132" s="14" t="s">
        <v>77</v>
      </c>
      <c r="AY132" s="14" t="s">
        <v>129</v>
      </c>
      <c r="BE132" s="182">
        <f>IF(N132="základní",J132,0)</f>
        <v>0</v>
      </c>
      <c r="BF132" s="182">
        <f>IF(N132="snížená",J132,0)</f>
        <v>0</v>
      </c>
      <c r="BG132" s="182">
        <f>IF(N132="zákl. přenesená",J132,0)</f>
        <v>0</v>
      </c>
      <c r="BH132" s="182">
        <f>IF(N132="sníž. přenesená",J132,0)</f>
        <v>0</v>
      </c>
      <c r="BI132" s="182">
        <f>IF(N132="nulová",J132,0)</f>
        <v>0</v>
      </c>
      <c r="BJ132" s="14" t="s">
        <v>8</v>
      </c>
      <c r="BK132" s="182">
        <f>ROUND(I132*H132,0)</f>
        <v>0</v>
      </c>
      <c r="BL132" s="14" t="s">
        <v>136</v>
      </c>
      <c r="BM132" s="14" t="s">
        <v>670</v>
      </c>
    </row>
    <row r="133" spans="2:65" s="11" customFormat="1" ht="11.25">
      <c r="B133" s="183"/>
      <c r="C133" s="184"/>
      <c r="D133" s="185" t="s">
        <v>141</v>
      </c>
      <c r="E133" s="186" t="s">
        <v>1</v>
      </c>
      <c r="F133" s="187" t="s">
        <v>667</v>
      </c>
      <c r="G133" s="184"/>
      <c r="H133" s="188">
        <v>4.7220000000000004</v>
      </c>
      <c r="I133" s="189"/>
      <c r="J133" s="184"/>
      <c r="K133" s="184"/>
      <c r="L133" s="190"/>
      <c r="M133" s="191"/>
      <c r="N133" s="192"/>
      <c r="O133" s="192"/>
      <c r="P133" s="192"/>
      <c r="Q133" s="192"/>
      <c r="R133" s="192"/>
      <c r="S133" s="192"/>
      <c r="T133" s="193"/>
      <c r="AT133" s="194" t="s">
        <v>141</v>
      </c>
      <c r="AU133" s="194" t="s">
        <v>77</v>
      </c>
      <c r="AV133" s="11" t="s">
        <v>77</v>
      </c>
      <c r="AW133" s="11" t="s">
        <v>31</v>
      </c>
      <c r="AX133" s="11" t="s">
        <v>8</v>
      </c>
      <c r="AY133" s="194" t="s">
        <v>129</v>
      </c>
    </row>
    <row r="134" spans="2:65" s="1" customFormat="1" ht="16.5" customHeight="1">
      <c r="B134" s="31"/>
      <c r="C134" s="171" t="s">
        <v>157</v>
      </c>
      <c r="D134" s="171" t="s">
        <v>132</v>
      </c>
      <c r="E134" s="172" t="s">
        <v>671</v>
      </c>
      <c r="F134" s="173" t="s">
        <v>672</v>
      </c>
      <c r="G134" s="174" t="s">
        <v>170</v>
      </c>
      <c r="H134" s="175">
        <v>32.856000000000002</v>
      </c>
      <c r="I134" s="176"/>
      <c r="J134" s="177">
        <f>ROUND(I134*H134,0)</f>
        <v>0</v>
      </c>
      <c r="K134" s="173" t="s">
        <v>506</v>
      </c>
      <c r="L134" s="35"/>
      <c r="M134" s="178" t="s">
        <v>1</v>
      </c>
      <c r="N134" s="179" t="s">
        <v>39</v>
      </c>
      <c r="O134" s="57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AR134" s="14" t="s">
        <v>136</v>
      </c>
      <c r="AT134" s="14" t="s">
        <v>132</v>
      </c>
      <c r="AU134" s="14" t="s">
        <v>77</v>
      </c>
      <c r="AY134" s="14" t="s">
        <v>129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4" t="s">
        <v>8</v>
      </c>
      <c r="BK134" s="182">
        <f>ROUND(I134*H134,0)</f>
        <v>0</v>
      </c>
      <c r="BL134" s="14" t="s">
        <v>136</v>
      </c>
      <c r="BM134" s="14" t="s">
        <v>673</v>
      </c>
    </row>
    <row r="135" spans="2:65" s="11" customFormat="1" ht="11.25">
      <c r="B135" s="183"/>
      <c r="C135" s="184"/>
      <c r="D135" s="185" t="s">
        <v>141</v>
      </c>
      <c r="E135" s="186" t="s">
        <v>1</v>
      </c>
      <c r="F135" s="187" t="s">
        <v>674</v>
      </c>
      <c r="G135" s="184"/>
      <c r="H135" s="188">
        <v>11.616</v>
      </c>
      <c r="I135" s="189"/>
      <c r="J135" s="184"/>
      <c r="K135" s="184"/>
      <c r="L135" s="190"/>
      <c r="M135" s="191"/>
      <c r="N135" s="192"/>
      <c r="O135" s="192"/>
      <c r="P135" s="192"/>
      <c r="Q135" s="192"/>
      <c r="R135" s="192"/>
      <c r="S135" s="192"/>
      <c r="T135" s="193"/>
      <c r="AT135" s="194" t="s">
        <v>141</v>
      </c>
      <c r="AU135" s="194" t="s">
        <v>77</v>
      </c>
      <c r="AV135" s="11" t="s">
        <v>77</v>
      </c>
      <c r="AW135" s="11" t="s">
        <v>31</v>
      </c>
      <c r="AX135" s="11" t="s">
        <v>68</v>
      </c>
      <c r="AY135" s="194" t="s">
        <v>129</v>
      </c>
    </row>
    <row r="136" spans="2:65" s="11" customFormat="1" ht="11.25">
      <c r="B136" s="183"/>
      <c r="C136" s="184"/>
      <c r="D136" s="185" t="s">
        <v>141</v>
      </c>
      <c r="E136" s="186" t="s">
        <v>1</v>
      </c>
      <c r="F136" s="187" t="s">
        <v>675</v>
      </c>
      <c r="G136" s="184"/>
      <c r="H136" s="188">
        <v>4.68</v>
      </c>
      <c r="I136" s="189"/>
      <c r="J136" s="184"/>
      <c r="K136" s="184"/>
      <c r="L136" s="190"/>
      <c r="M136" s="191"/>
      <c r="N136" s="192"/>
      <c r="O136" s="192"/>
      <c r="P136" s="192"/>
      <c r="Q136" s="192"/>
      <c r="R136" s="192"/>
      <c r="S136" s="192"/>
      <c r="T136" s="193"/>
      <c r="AT136" s="194" t="s">
        <v>141</v>
      </c>
      <c r="AU136" s="194" t="s">
        <v>77</v>
      </c>
      <c r="AV136" s="11" t="s">
        <v>77</v>
      </c>
      <c r="AW136" s="11" t="s">
        <v>31</v>
      </c>
      <c r="AX136" s="11" t="s">
        <v>68</v>
      </c>
      <c r="AY136" s="194" t="s">
        <v>129</v>
      </c>
    </row>
    <row r="137" spans="2:65" s="11" customFormat="1" ht="11.25">
      <c r="B137" s="183"/>
      <c r="C137" s="184"/>
      <c r="D137" s="185" t="s">
        <v>141</v>
      </c>
      <c r="E137" s="186" t="s">
        <v>1</v>
      </c>
      <c r="F137" s="187" t="s">
        <v>676</v>
      </c>
      <c r="G137" s="184"/>
      <c r="H137" s="188">
        <v>5.76</v>
      </c>
      <c r="I137" s="189"/>
      <c r="J137" s="184"/>
      <c r="K137" s="184"/>
      <c r="L137" s="190"/>
      <c r="M137" s="191"/>
      <c r="N137" s="192"/>
      <c r="O137" s="192"/>
      <c r="P137" s="192"/>
      <c r="Q137" s="192"/>
      <c r="R137" s="192"/>
      <c r="S137" s="192"/>
      <c r="T137" s="193"/>
      <c r="AT137" s="194" t="s">
        <v>141</v>
      </c>
      <c r="AU137" s="194" t="s">
        <v>77</v>
      </c>
      <c r="AV137" s="11" t="s">
        <v>77</v>
      </c>
      <c r="AW137" s="11" t="s">
        <v>31</v>
      </c>
      <c r="AX137" s="11" t="s">
        <v>68</v>
      </c>
      <c r="AY137" s="194" t="s">
        <v>129</v>
      </c>
    </row>
    <row r="138" spans="2:65" s="11" customFormat="1" ht="11.25">
      <c r="B138" s="183"/>
      <c r="C138" s="184"/>
      <c r="D138" s="185" t="s">
        <v>141</v>
      </c>
      <c r="E138" s="186" t="s">
        <v>1</v>
      </c>
      <c r="F138" s="187" t="s">
        <v>663</v>
      </c>
      <c r="G138" s="184"/>
      <c r="H138" s="188">
        <v>10.8</v>
      </c>
      <c r="I138" s="189"/>
      <c r="J138" s="184"/>
      <c r="K138" s="184"/>
      <c r="L138" s="190"/>
      <c r="M138" s="191"/>
      <c r="N138" s="192"/>
      <c r="O138" s="192"/>
      <c r="P138" s="192"/>
      <c r="Q138" s="192"/>
      <c r="R138" s="192"/>
      <c r="S138" s="192"/>
      <c r="T138" s="193"/>
      <c r="AT138" s="194" t="s">
        <v>141</v>
      </c>
      <c r="AU138" s="194" t="s">
        <v>77</v>
      </c>
      <c r="AV138" s="11" t="s">
        <v>77</v>
      </c>
      <c r="AW138" s="11" t="s">
        <v>31</v>
      </c>
      <c r="AX138" s="11" t="s">
        <v>68</v>
      </c>
      <c r="AY138" s="194" t="s">
        <v>129</v>
      </c>
    </row>
    <row r="139" spans="2:65" s="12" customFormat="1" ht="11.25">
      <c r="B139" s="195"/>
      <c r="C139" s="196"/>
      <c r="D139" s="185" t="s">
        <v>141</v>
      </c>
      <c r="E139" s="197" t="s">
        <v>612</v>
      </c>
      <c r="F139" s="198" t="s">
        <v>143</v>
      </c>
      <c r="G139" s="196"/>
      <c r="H139" s="199">
        <v>32.856000000000002</v>
      </c>
      <c r="I139" s="200"/>
      <c r="J139" s="196"/>
      <c r="K139" s="196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141</v>
      </c>
      <c r="AU139" s="205" t="s">
        <v>77</v>
      </c>
      <c r="AV139" s="12" t="s">
        <v>136</v>
      </c>
      <c r="AW139" s="12" t="s">
        <v>31</v>
      </c>
      <c r="AX139" s="12" t="s">
        <v>8</v>
      </c>
      <c r="AY139" s="205" t="s">
        <v>129</v>
      </c>
    </row>
    <row r="140" spans="2:65" s="1" customFormat="1" ht="16.5" customHeight="1">
      <c r="B140" s="31"/>
      <c r="C140" s="171" t="s">
        <v>183</v>
      </c>
      <c r="D140" s="171" t="s">
        <v>132</v>
      </c>
      <c r="E140" s="172" t="s">
        <v>677</v>
      </c>
      <c r="F140" s="173" t="s">
        <v>678</v>
      </c>
      <c r="G140" s="174" t="s">
        <v>139</v>
      </c>
      <c r="H140" s="175">
        <v>457.78</v>
      </c>
      <c r="I140" s="176"/>
      <c r="J140" s="177">
        <f>ROUND(I140*H140,0)</f>
        <v>0</v>
      </c>
      <c r="K140" s="173" t="s">
        <v>140</v>
      </c>
      <c r="L140" s="35"/>
      <c r="M140" s="178" t="s">
        <v>1</v>
      </c>
      <c r="N140" s="179" t="s">
        <v>39</v>
      </c>
      <c r="O140" s="57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AR140" s="14" t="s">
        <v>136</v>
      </c>
      <c r="AT140" s="14" t="s">
        <v>132</v>
      </c>
      <c r="AU140" s="14" t="s">
        <v>77</v>
      </c>
      <c r="AY140" s="14" t="s">
        <v>129</v>
      </c>
      <c r="BE140" s="182">
        <f>IF(N140="základní",J140,0)</f>
        <v>0</v>
      </c>
      <c r="BF140" s="182">
        <f>IF(N140="snížená",J140,0)</f>
        <v>0</v>
      </c>
      <c r="BG140" s="182">
        <f>IF(N140="zákl. přenesená",J140,0)</f>
        <v>0</v>
      </c>
      <c r="BH140" s="182">
        <f>IF(N140="sníž. přenesená",J140,0)</f>
        <v>0</v>
      </c>
      <c r="BI140" s="182">
        <f>IF(N140="nulová",J140,0)</f>
        <v>0</v>
      </c>
      <c r="BJ140" s="14" t="s">
        <v>8</v>
      </c>
      <c r="BK140" s="182">
        <f>ROUND(I140*H140,0)</f>
        <v>0</v>
      </c>
      <c r="BL140" s="14" t="s">
        <v>136</v>
      </c>
      <c r="BM140" s="14" t="s">
        <v>679</v>
      </c>
    </row>
    <row r="141" spans="2:65" s="1" customFormat="1" ht="19.5">
      <c r="B141" s="31"/>
      <c r="C141" s="32"/>
      <c r="D141" s="185" t="s">
        <v>680</v>
      </c>
      <c r="E141" s="32"/>
      <c r="F141" s="223" t="s">
        <v>681</v>
      </c>
      <c r="G141" s="32"/>
      <c r="H141" s="32"/>
      <c r="I141" s="100"/>
      <c r="J141" s="32"/>
      <c r="K141" s="32"/>
      <c r="L141" s="35"/>
      <c r="M141" s="224"/>
      <c r="N141" s="57"/>
      <c r="O141" s="57"/>
      <c r="P141" s="57"/>
      <c r="Q141" s="57"/>
      <c r="R141" s="57"/>
      <c r="S141" s="57"/>
      <c r="T141" s="58"/>
      <c r="AT141" s="14" t="s">
        <v>680</v>
      </c>
      <c r="AU141" s="14" t="s">
        <v>77</v>
      </c>
    </row>
    <row r="142" spans="2:65" s="11" customFormat="1" ht="11.25">
      <c r="B142" s="183"/>
      <c r="C142" s="184"/>
      <c r="D142" s="185" t="s">
        <v>141</v>
      </c>
      <c r="E142" s="186" t="s">
        <v>1</v>
      </c>
      <c r="F142" s="187" t="s">
        <v>682</v>
      </c>
      <c r="G142" s="184"/>
      <c r="H142" s="188">
        <v>439.5</v>
      </c>
      <c r="I142" s="189"/>
      <c r="J142" s="184"/>
      <c r="K142" s="184"/>
      <c r="L142" s="190"/>
      <c r="M142" s="191"/>
      <c r="N142" s="192"/>
      <c r="O142" s="192"/>
      <c r="P142" s="192"/>
      <c r="Q142" s="192"/>
      <c r="R142" s="192"/>
      <c r="S142" s="192"/>
      <c r="T142" s="193"/>
      <c r="AT142" s="194" t="s">
        <v>141</v>
      </c>
      <c r="AU142" s="194" t="s">
        <v>77</v>
      </c>
      <c r="AV142" s="11" t="s">
        <v>77</v>
      </c>
      <c r="AW142" s="11" t="s">
        <v>31</v>
      </c>
      <c r="AX142" s="11" t="s">
        <v>68</v>
      </c>
      <c r="AY142" s="194" t="s">
        <v>129</v>
      </c>
    </row>
    <row r="143" spans="2:65" s="11" customFormat="1" ht="11.25">
      <c r="B143" s="183"/>
      <c r="C143" s="184"/>
      <c r="D143" s="185" t="s">
        <v>141</v>
      </c>
      <c r="E143" s="186" t="s">
        <v>1</v>
      </c>
      <c r="F143" s="187" t="s">
        <v>683</v>
      </c>
      <c r="G143" s="184"/>
      <c r="H143" s="188">
        <v>18.28</v>
      </c>
      <c r="I143" s="189"/>
      <c r="J143" s="184"/>
      <c r="K143" s="184"/>
      <c r="L143" s="190"/>
      <c r="M143" s="191"/>
      <c r="N143" s="192"/>
      <c r="O143" s="192"/>
      <c r="P143" s="192"/>
      <c r="Q143" s="192"/>
      <c r="R143" s="192"/>
      <c r="S143" s="192"/>
      <c r="T143" s="193"/>
      <c r="AT143" s="194" t="s">
        <v>141</v>
      </c>
      <c r="AU143" s="194" t="s">
        <v>77</v>
      </c>
      <c r="AV143" s="11" t="s">
        <v>77</v>
      </c>
      <c r="AW143" s="11" t="s">
        <v>31</v>
      </c>
      <c r="AX143" s="11" t="s">
        <v>68</v>
      </c>
      <c r="AY143" s="194" t="s">
        <v>129</v>
      </c>
    </row>
    <row r="144" spans="2:65" s="12" customFormat="1" ht="11.25">
      <c r="B144" s="195"/>
      <c r="C144" s="196"/>
      <c r="D144" s="185" t="s">
        <v>141</v>
      </c>
      <c r="E144" s="197" t="s">
        <v>1</v>
      </c>
      <c r="F144" s="198" t="s">
        <v>143</v>
      </c>
      <c r="G144" s="196"/>
      <c r="H144" s="199">
        <v>457.78</v>
      </c>
      <c r="I144" s="200"/>
      <c r="J144" s="196"/>
      <c r="K144" s="196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141</v>
      </c>
      <c r="AU144" s="205" t="s">
        <v>77</v>
      </c>
      <c r="AV144" s="12" t="s">
        <v>136</v>
      </c>
      <c r="AW144" s="12" t="s">
        <v>31</v>
      </c>
      <c r="AX144" s="12" t="s">
        <v>8</v>
      </c>
      <c r="AY144" s="205" t="s">
        <v>129</v>
      </c>
    </row>
    <row r="145" spans="2:65" s="10" customFormat="1" ht="22.9" customHeight="1">
      <c r="B145" s="155"/>
      <c r="C145" s="156"/>
      <c r="D145" s="157" t="s">
        <v>67</v>
      </c>
      <c r="E145" s="169" t="s">
        <v>77</v>
      </c>
      <c r="F145" s="169" t="s">
        <v>684</v>
      </c>
      <c r="G145" s="156"/>
      <c r="H145" s="156"/>
      <c r="I145" s="159"/>
      <c r="J145" s="170">
        <f>BK145</f>
        <v>0</v>
      </c>
      <c r="K145" s="156"/>
      <c r="L145" s="161"/>
      <c r="M145" s="162"/>
      <c r="N145" s="163"/>
      <c r="O145" s="163"/>
      <c r="P145" s="164">
        <f>SUM(P146:P168)</f>
        <v>0</v>
      </c>
      <c r="Q145" s="163"/>
      <c r="R145" s="164">
        <f>SUM(R146:R168)</f>
        <v>37.328723770000003</v>
      </c>
      <c r="S145" s="163"/>
      <c r="T145" s="165">
        <f>SUM(T146:T168)</f>
        <v>0</v>
      </c>
      <c r="AR145" s="166" t="s">
        <v>8</v>
      </c>
      <c r="AT145" s="167" t="s">
        <v>67</v>
      </c>
      <c r="AU145" s="167" t="s">
        <v>8</v>
      </c>
      <c r="AY145" s="166" t="s">
        <v>129</v>
      </c>
      <c r="BK145" s="168">
        <f>SUM(BK146:BK168)</f>
        <v>0</v>
      </c>
    </row>
    <row r="146" spans="2:65" s="1" customFormat="1" ht="16.5" customHeight="1">
      <c r="B146" s="31"/>
      <c r="C146" s="171" t="s">
        <v>160</v>
      </c>
      <c r="D146" s="171" t="s">
        <v>132</v>
      </c>
      <c r="E146" s="172" t="s">
        <v>685</v>
      </c>
      <c r="F146" s="173" t="s">
        <v>686</v>
      </c>
      <c r="G146" s="174" t="s">
        <v>165</v>
      </c>
      <c r="H146" s="175">
        <v>52</v>
      </c>
      <c r="I146" s="176"/>
      <c r="J146" s="177">
        <f>ROUND(I146*H146,0)</f>
        <v>0</v>
      </c>
      <c r="K146" s="173" t="s">
        <v>506</v>
      </c>
      <c r="L146" s="35"/>
      <c r="M146" s="178" t="s">
        <v>1</v>
      </c>
      <c r="N146" s="179" t="s">
        <v>39</v>
      </c>
      <c r="O146" s="57"/>
      <c r="P146" s="180">
        <f>O146*H146</f>
        <v>0</v>
      </c>
      <c r="Q146" s="180">
        <v>0.23058000000000001</v>
      </c>
      <c r="R146" s="180">
        <f>Q146*H146</f>
        <v>11.990159999999999</v>
      </c>
      <c r="S146" s="180">
        <v>0</v>
      </c>
      <c r="T146" s="181">
        <f>S146*H146</f>
        <v>0</v>
      </c>
      <c r="AR146" s="14" t="s">
        <v>136</v>
      </c>
      <c r="AT146" s="14" t="s">
        <v>132</v>
      </c>
      <c r="AU146" s="14" t="s">
        <v>77</v>
      </c>
      <c r="AY146" s="14" t="s">
        <v>129</v>
      </c>
      <c r="BE146" s="182">
        <f>IF(N146="základní",J146,0)</f>
        <v>0</v>
      </c>
      <c r="BF146" s="182">
        <f>IF(N146="snížená",J146,0)</f>
        <v>0</v>
      </c>
      <c r="BG146" s="182">
        <f>IF(N146="zákl. přenesená",J146,0)</f>
        <v>0</v>
      </c>
      <c r="BH146" s="182">
        <f>IF(N146="sníž. přenesená",J146,0)</f>
        <v>0</v>
      </c>
      <c r="BI146" s="182">
        <f>IF(N146="nulová",J146,0)</f>
        <v>0</v>
      </c>
      <c r="BJ146" s="14" t="s">
        <v>8</v>
      </c>
      <c r="BK146" s="182">
        <f>ROUND(I146*H146,0)</f>
        <v>0</v>
      </c>
      <c r="BL146" s="14" t="s">
        <v>136</v>
      </c>
      <c r="BM146" s="14" t="s">
        <v>687</v>
      </c>
    </row>
    <row r="147" spans="2:65" s="1" customFormat="1" ht="29.25">
      <c r="B147" s="31"/>
      <c r="C147" s="32"/>
      <c r="D147" s="185" t="s">
        <v>680</v>
      </c>
      <c r="E147" s="32"/>
      <c r="F147" s="223" t="s">
        <v>688</v>
      </c>
      <c r="G147" s="32"/>
      <c r="H147" s="32"/>
      <c r="I147" s="100"/>
      <c r="J147" s="32"/>
      <c r="K147" s="32"/>
      <c r="L147" s="35"/>
      <c r="M147" s="224"/>
      <c r="N147" s="57"/>
      <c r="O147" s="57"/>
      <c r="P147" s="57"/>
      <c r="Q147" s="57"/>
      <c r="R147" s="57"/>
      <c r="S147" s="57"/>
      <c r="T147" s="58"/>
      <c r="AT147" s="14" t="s">
        <v>680</v>
      </c>
      <c r="AU147" s="14" t="s">
        <v>77</v>
      </c>
    </row>
    <row r="148" spans="2:65" s="11" customFormat="1" ht="11.25">
      <c r="B148" s="183"/>
      <c r="C148" s="184"/>
      <c r="D148" s="185" t="s">
        <v>141</v>
      </c>
      <c r="E148" s="186" t="s">
        <v>1</v>
      </c>
      <c r="F148" s="187" t="s">
        <v>689</v>
      </c>
      <c r="G148" s="184"/>
      <c r="H148" s="188">
        <v>52</v>
      </c>
      <c r="I148" s="189"/>
      <c r="J148" s="184"/>
      <c r="K148" s="184"/>
      <c r="L148" s="190"/>
      <c r="M148" s="191"/>
      <c r="N148" s="192"/>
      <c r="O148" s="192"/>
      <c r="P148" s="192"/>
      <c r="Q148" s="192"/>
      <c r="R148" s="192"/>
      <c r="S148" s="192"/>
      <c r="T148" s="193"/>
      <c r="AT148" s="194" t="s">
        <v>141</v>
      </c>
      <c r="AU148" s="194" t="s">
        <v>77</v>
      </c>
      <c r="AV148" s="11" t="s">
        <v>77</v>
      </c>
      <c r="AW148" s="11" t="s">
        <v>31</v>
      </c>
      <c r="AX148" s="11" t="s">
        <v>8</v>
      </c>
      <c r="AY148" s="194" t="s">
        <v>129</v>
      </c>
    </row>
    <row r="149" spans="2:65" s="1" customFormat="1" ht="16.5" customHeight="1">
      <c r="B149" s="31"/>
      <c r="C149" s="171" t="s">
        <v>191</v>
      </c>
      <c r="D149" s="171" t="s">
        <v>132</v>
      </c>
      <c r="E149" s="172" t="s">
        <v>690</v>
      </c>
      <c r="F149" s="173" t="s">
        <v>691</v>
      </c>
      <c r="G149" s="174" t="s">
        <v>170</v>
      </c>
      <c r="H149" s="175">
        <v>1.8280000000000001</v>
      </c>
      <c r="I149" s="176"/>
      <c r="J149" s="177">
        <f>ROUND(I149*H149,0)</f>
        <v>0</v>
      </c>
      <c r="K149" s="173" t="s">
        <v>506</v>
      </c>
      <c r="L149" s="35"/>
      <c r="M149" s="178" t="s">
        <v>1</v>
      </c>
      <c r="N149" s="179" t="s">
        <v>39</v>
      </c>
      <c r="O149" s="57"/>
      <c r="P149" s="180">
        <f>O149*H149</f>
        <v>0</v>
      </c>
      <c r="Q149" s="180">
        <v>1.98</v>
      </c>
      <c r="R149" s="180">
        <f>Q149*H149</f>
        <v>3.61944</v>
      </c>
      <c r="S149" s="180">
        <v>0</v>
      </c>
      <c r="T149" s="181">
        <f>S149*H149</f>
        <v>0</v>
      </c>
      <c r="AR149" s="14" t="s">
        <v>136</v>
      </c>
      <c r="AT149" s="14" t="s">
        <v>132</v>
      </c>
      <c r="AU149" s="14" t="s">
        <v>77</v>
      </c>
      <c r="AY149" s="14" t="s">
        <v>129</v>
      </c>
      <c r="BE149" s="182">
        <f>IF(N149="základní",J149,0)</f>
        <v>0</v>
      </c>
      <c r="BF149" s="182">
        <f>IF(N149="snížená",J149,0)</f>
        <v>0</v>
      </c>
      <c r="BG149" s="182">
        <f>IF(N149="zákl. přenesená",J149,0)</f>
        <v>0</v>
      </c>
      <c r="BH149" s="182">
        <f>IF(N149="sníž. přenesená",J149,0)</f>
        <v>0</v>
      </c>
      <c r="BI149" s="182">
        <f>IF(N149="nulová",J149,0)</f>
        <v>0</v>
      </c>
      <c r="BJ149" s="14" t="s">
        <v>8</v>
      </c>
      <c r="BK149" s="182">
        <f>ROUND(I149*H149,0)</f>
        <v>0</v>
      </c>
      <c r="BL149" s="14" t="s">
        <v>136</v>
      </c>
      <c r="BM149" s="14" t="s">
        <v>692</v>
      </c>
    </row>
    <row r="150" spans="2:65" s="11" customFormat="1" ht="11.25">
      <c r="B150" s="183"/>
      <c r="C150" s="184"/>
      <c r="D150" s="185" t="s">
        <v>141</v>
      </c>
      <c r="E150" s="186" t="s">
        <v>1</v>
      </c>
      <c r="F150" s="187" t="s">
        <v>693</v>
      </c>
      <c r="G150" s="184"/>
      <c r="H150" s="188">
        <v>1.8280000000000001</v>
      </c>
      <c r="I150" s="189"/>
      <c r="J150" s="184"/>
      <c r="K150" s="184"/>
      <c r="L150" s="190"/>
      <c r="M150" s="191"/>
      <c r="N150" s="192"/>
      <c r="O150" s="192"/>
      <c r="P150" s="192"/>
      <c r="Q150" s="192"/>
      <c r="R150" s="192"/>
      <c r="S150" s="192"/>
      <c r="T150" s="193"/>
      <c r="AT150" s="194" t="s">
        <v>141</v>
      </c>
      <c r="AU150" s="194" t="s">
        <v>77</v>
      </c>
      <c r="AV150" s="11" t="s">
        <v>77</v>
      </c>
      <c r="AW150" s="11" t="s">
        <v>31</v>
      </c>
      <c r="AX150" s="11" t="s">
        <v>8</v>
      </c>
      <c r="AY150" s="194" t="s">
        <v>129</v>
      </c>
    </row>
    <row r="151" spans="2:65" s="1" customFormat="1" ht="16.5" customHeight="1">
      <c r="B151" s="31"/>
      <c r="C151" s="171" t="s">
        <v>166</v>
      </c>
      <c r="D151" s="171" t="s">
        <v>132</v>
      </c>
      <c r="E151" s="172" t="s">
        <v>694</v>
      </c>
      <c r="F151" s="173" t="s">
        <v>695</v>
      </c>
      <c r="G151" s="174" t="s">
        <v>170</v>
      </c>
      <c r="H151" s="175">
        <v>1.8280000000000001</v>
      </c>
      <c r="I151" s="176"/>
      <c r="J151" s="177">
        <f>ROUND(I151*H151,0)</f>
        <v>0</v>
      </c>
      <c r="K151" s="173" t="s">
        <v>506</v>
      </c>
      <c r="L151" s="35"/>
      <c r="M151" s="178" t="s">
        <v>1</v>
      </c>
      <c r="N151" s="179" t="s">
        <v>39</v>
      </c>
      <c r="O151" s="57"/>
      <c r="P151" s="180">
        <f>O151*H151</f>
        <v>0</v>
      </c>
      <c r="Q151" s="180">
        <v>2.4746100000000002</v>
      </c>
      <c r="R151" s="180">
        <f>Q151*H151</f>
        <v>4.5235870800000004</v>
      </c>
      <c r="S151" s="180">
        <v>0</v>
      </c>
      <c r="T151" s="181">
        <f>S151*H151</f>
        <v>0</v>
      </c>
      <c r="AR151" s="14" t="s">
        <v>136</v>
      </c>
      <c r="AT151" s="14" t="s">
        <v>132</v>
      </c>
      <c r="AU151" s="14" t="s">
        <v>77</v>
      </c>
      <c r="AY151" s="14" t="s">
        <v>129</v>
      </c>
      <c r="BE151" s="182">
        <f>IF(N151="základní",J151,0)</f>
        <v>0</v>
      </c>
      <c r="BF151" s="182">
        <f>IF(N151="snížená",J151,0)</f>
        <v>0</v>
      </c>
      <c r="BG151" s="182">
        <f>IF(N151="zákl. přenesená",J151,0)</f>
        <v>0</v>
      </c>
      <c r="BH151" s="182">
        <f>IF(N151="sníž. přenesená",J151,0)</f>
        <v>0</v>
      </c>
      <c r="BI151" s="182">
        <f>IF(N151="nulová",J151,0)</f>
        <v>0</v>
      </c>
      <c r="BJ151" s="14" t="s">
        <v>8</v>
      </c>
      <c r="BK151" s="182">
        <f>ROUND(I151*H151,0)</f>
        <v>0</v>
      </c>
      <c r="BL151" s="14" t="s">
        <v>136</v>
      </c>
      <c r="BM151" s="14" t="s">
        <v>696</v>
      </c>
    </row>
    <row r="152" spans="2:65" s="1" customFormat="1" ht="19.5">
      <c r="B152" s="31"/>
      <c r="C152" s="32"/>
      <c r="D152" s="185" t="s">
        <v>680</v>
      </c>
      <c r="E152" s="32"/>
      <c r="F152" s="223" t="s">
        <v>697</v>
      </c>
      <c r="G152" s="32"/>
      <c r="H152" s="32"/>
      <c r="I152" s="100"/>
      <c r="J152" s="32"/>
      <c r="K152" s="32"/>
      <c r="L152" s="35"/>
      <c r="M152" s="224"/>
      <c r="N152" s="57"/>
      <c r="O152" s="57"/>
      <c r="P152" s="57"/>
      <c r="Q152" s="57"/>
      <c r="R152" s="57"/>
      <c r="S152" s="57"/>
      <c r="T152" s="58"/>
      <c r="AT152" s="14" t="s">
        <v>680</v>
      </c>
      <c r="AU152" s="14" t="s">
        <v>77</v>
      </c>
    </row>
    <row r="153" spans="2:65" s="11" customFormat="1" ht="11.25">
      <c r="B153" s="183"/>
      <c r="C153" s="184"/>
      <c r="D153" s="185" t="s">
        <v>141</v>
      </c>
      <c r="E153" s="186" t="s">
        <v>1</v>
      </c>
      <c r="F153" s="187" t="s">
        <v>698</v>
      </c>
      <c r="G153" s="184"/>
      <c r="H153" s="188">
        <v>1.8280000000000001</v>
      </c>
      <c r="I153" s="189"/>
      <c r="J153" s="184"/>
      <c r="K153" s="184"/>
      <c r="L153" s="190"/>
      <c r="M153" s="191"/>
      <c r="N153" s="192"/>
      <c r="O153" s="192"/>
      <c r="P153" s="192"/>
      <c r="Q153" s="192"/>
      <c r="R153" s="192"/>
      <c r="S153" s="192"/>
      <c r="T153" s="193"/>
      <c r="AT153" s="194" t="s">
        <v>141</v>
      </c>
      <c r="AU153" s="194" t="s">
        <v>77</v>
      </c>
      <c r="AV153" s="11" t="s">
        <v>77</v>
      </c>
      <c r="AW153" s="11" t="s">
        <v>31</v>
      </c>
      <c r="AX153" s="11" t="s">
        <v>8</v>
      </c>
      <c r="AY153" s="194" t="s">
        <v>129</v>
      </c>
    </row>
    <row r="154" spans="2:65" s="1" customFormat="1" ht="16.5" customHeight="1">
      <c r="B154" s="31"/>
      <c r="C154" s="171" t="s">
        <v>9</v>
      </c>
      <c r="D154" s="171" t="s">
        <v>132</v>
      </c>
      <c r="E154" s="172" t="s">
        <v>699</v>
      </c>
      <c r="F154" s="173" t="s">
        <v>700</v>
      </c>
      <c r="G154" s="174" t="s">
        <v>181</v>
      </c>
      <c r="H154" s="175">
        <v>0.17899999999999999</v>
      </c>
      <c r="I154" s="176"/>
      <c r="J154" s="177">
        <f>ROUND(I154*H154,0)</f>
        <v>0</v>
      </c>
      <c r="K154" s="173" t="s">
        <v>506</v>
      </c>
      <c r="L154" s="35"/>
      <c r="M154" s="178" t="s">
        <v>1</v>
      </c>
      <c r="N154" s="179" t="s">
        <v>39</v>
      </c>
      <c r="O154" s="57"/>
      <c r="P154" s="180">
        <f>O154*H154</f>
        <v>0</v>
      </c>
      <c r="Q154" s="180">
        <v>1.0601700000000001</v>
      </c>
      <c r="R154" s="180">
        <f>Q154*H154</f>
        <v>0.18977042999999999</v>
      </c>
      <c r="S154" s="180">
        <v>0</v>
      </c>
      <c r="T154" s="181">
        <f>S154*H154</f>
        <v>0</v>
      </c>
      <c r="AR154" s="14" t="s">
        <v>136</v>
      </c>
      <c r="AT154" s="14" t="s">
        <v>132</v>
      </c>
      <c r="AU154" s="14" t="s">
        <v>77</v>
      </c>
      <c r="AY154" s="14" t="s">
        <v>129</v>
      </c>
      <c r="BE154" s="182">
        <f>IF(N154="základní",J154,0)</f>
        <v>0</v>
      </c>
      <c r="BF154" s="182">
        <f>IF(N154="snížená",J154,0)</f>
        <v>0</v>
      </c>
      <c r="BG154" s="182">
        <f>IF(N154="zákl. přenesená",J154,0)</f>
        <v>0</v>
      </c>
      <c r="BH154" s="182">
        <f>IF(N154="sníž. přenesená",J154,0)</f>
        <v>0</v>
      </c>
      <c r="BI154" s="182">
        <f>IF(N154="nulová",J154,0)</f>
        <v>0</v>
      </c>
      <c r="BJ154" s="14" t="s">
        <v>8</v>
      </c>
      <c r="BK154" s="182">
        <f>ROUND(I154*H154,0)</f>
        <v>0</v>
      </c>
      <c r="BL154" s="14" t="s">
        <v>136</v>
      </c>
      <c r="BM154" s="14" t="s">
        <v>701</v>
      </c>
    </row>
    <row r="155" spans="2:65" s="11" customFormat="1" ht="11.25">
      <c r="B155" s="183"/>
      <c r="C155" s="184"/>
      <c r="D155" s="185" t="s">
        <v>141</v>
      </c>
      <c r="E155" s="186" t="s">
        <v>1</v>
      </c>
      <c r="F155" s="187" t="s">
        <v>702</v>
      </c>
      <c r="G155" s="184"/>
      <c r="H155" s="188">
        <v>0.17899999999999999</v>
      </c>
      <c r="I155" s="189"/>
      <c r="J155" s="184"/>
      <c r="K155" s="184"/>
      <c r="L155" s="190"/>
      <c r="M155" s="191"/>
      <c r="N155" s="192"/>
      <c r="O155" s="192"/>
      <c r="P155" s="192"/>
      <c r="Q155" s="192"/>
      <c r="R155" s="192"/>
      <c r="S155" s="192"/>
      <c r="T155" s="193"/>
      <c r="AT155" s="194" t="s">
        <v>141</v>
      </c>
      <c r="AU155" s="194" t="s">
        <v>77</v>
      </c>
      <c r="AV155" s="11" t="s">
        <v>77</v>
      </c>
      <c r="AW155" s="11" t="s">
        <v>31</v>
      </c>
      <c r="AX155" s="11" t="s">
        <v>8</v>
      </c>
      <c r="AY155" s="194" t="s">
        <v>129</v>
      </c>
    </row>
    <row r="156" spans="2:65" s="1" customFormat="1" ht="16.5" customHeight="1">
      <c r="B156" s="31"/>
      <c r="C156" s="171" t="s">
        <v>171</v>
      </c>
      <c r="D156" s="171" t="s">
        <v>132</v>
      </c>
      <c r="E156" s="172" t="s">
        <v>703</v>
      </c>
      <c r="F156" s="173" t="s">
        <v>704</v>
      </c>
      <c r="G156" s="174" t="s">
        <v>170</v>
      </c>
      <c r="H156" s="175">
        <v>0.4</v>
      </c>
      <c r="I156" s="176"/>
      <c r="J156" s="177">
        <f>ROUND(I156*H156,0)</f>
        <v>0</v>
      </c>
      <c r="K156" s="173" t="s">
        <v>506</v>
      </c>
      <c r="L156" s="35"/>
      <c r="M156" s="178" t="s">
        <v>1</v>
      </c>
      <c r="N156" s="179" t="s">
        <v>39</v>
      </c>
      <c r="O156" s="57"/>
      <c r="P156" s="180">
        <f>O156*H156</f>
        <v>0</v>
      </c>
      <c r="Q156" s="180">
        <v>2.47214</v>
      </c>
      <c r="R156" s="180">
        <f>Q156*H156</f>
        <v>0.98885600000000007</v>
      </c>
      <c r="S156" s="180">
        <v>0</v>
      </c>
      <c r="T156" s="181">
        <f>S156*H156</f>
        <v>0</v>
      </c>
      <c r="AR156" s="14" t="s">
        <v>136</v>
      </c>
      <c r="AT156" s="14" t="s">
        <v>132</v>
      </c>
      <c r="AU156" s="14" t="s">
        <v>77</v>
      </c>
      <c r="AY156" s="14" t="s">
        <v>129</v>
      </c>
      <c r="BE156" s="182">
        <f>IF(N156="základní",J156,0)</f>
        <v>0</v>
      </c>
      <c r="BF156" s="182">
        <f>IF(N156="snížená",J156,0)</f>
        <v>0</v>
      </c>
      <c r="BG156" s="182">
        <f>IF(N156="zákl. přenesená",J156,0)</f>
        <v>0</v>
      </c>
      <c r="BH156" s="182">
        <f>IF(N156="sníž. přenesená",J156,0)</f>
        <v>0</v>
      </c>
      <c r="BI156" s="182">
        <f>IF(N156="nulová",J156,0)</f>
        <v>0</v>
      </c>
      <c r="BJ156" s="14" t="s">
        <v>8</v>
      </c>
      <c r="BK156" s="182">
        <f>ROUND(I156*H156,0)</f>
        <v>0</v>
      </c>
      <c r="BL156" s="14" t="s">
        <v>136</v>
      </c>
      <c r="BM156" s="14" t="s">
        <v>705</v>
      </c>
    </row>
    <row r="157" spans="2:65" s="11" customFormat="1" ht="11.25">
      <c r="B157" s="183"/>
      <c r="C157" s="184"/>
      <c r="D157" s="185" t="s">
        <v>141</v>
      </c>
      <c r="E157" s="186" t="s">
        <v>1</v>
      </c>
      <c r="F157" s="187" t="s">
        <v>706</v>
      </c>
      <c r="G157" s="184"/>
      <c r="H157" s="188">
        <v>0.4</v>
      </c>
      <c r="I157" s="189"/>
      <c r="J157" s="184"/>
      <c r="K157" s="184"/>
      <c r="L157" s="190"/>
      <c r="M157" s="191"/>
      <c r="N157" s="192"/>
      <c r="O157" s="192"/>
      <c r="P157" s="192"/>
      <c r="Q157" s="192"/>
      <c r="R157" s="192"/>
      <c r="S157" s="192"/>
      <c r="T157" s="193"/>
      <c r="AT157" s="194" t="s">
        <v>141</v>
      </c>
      <c r="AU157" s="194" t="s">
        <v>77</v>
      </c>
      <c r="AV157" s="11" t="s">
        <v>77</v>
      </c>
      <c r="AW157" s="11" t="s">
        <v>31</v>
      </c>
      <c r="AX157" s="11" t="s">
        <v>8</v>
      </c>
      <c r="AY157" s="194" t="s">
        <v>129</v>
      </c>
    </row>
    <row r="158" spans="2:65" s="1" customFormat="1" ht="16.5" customHeight="1">
      <c r="B158" s="31"/>
      <c r="C158" s="171" t="s">
        <v>212</v>
      </c>
      <c r="D158" s="171" t="s">
        <v>132</v>
      </c>
      <c r="E158" s="172" t="s">
        <v>707</v>
      </c>
      <c r="F158" s="173" t="s">
        <v>708</v>
      </c>
      <c r="G158" s="174" t="s">
        <v>139</v>
      </c>
      <c r="H158" s="175">
        <v>1.6</v>
      </c>
      <c r="I158" s="176"/>
      <c r="J158" s="177">
        <f>ROUND(I158*H158,0)</f>
        <v>0</v>
      </c>
      <c r="K158" s="173" t="s">
        <v>506</v>
      </c>
      <c r="L158" s="35"/>
      <c r="M158" s="178" t="s">
        <v>1</v>
      </c>
      <c r="N158" s="179" t="s">
        <v>39</v>
      </c>
      <c r="O158" s="57"/>
      <c r="P158" s="180">
        <f>O158*H158</f>
        <v>0</v>
      </c>
      <c r="Q158" s="180">
        <v>2.64E-3</v>
      </c>
      <c r="R158" s="180">
        <f>Q158*H158</f>
        <v>4.2240000000000003E-3</v>
      </c>
      <c r="S158" s="180">
        <v>0</v>
      </c>
      <c r="T158" s="181">
        <f>S158*H158</f>
        <v>0</v>
      </c>
      <c r="AR158" s="14" t="s">
        <v>136</v>
      </c>
      <c r="AT158" s="14" t="s">
        <v>132</v>
      </c>
      <c r="AU158" s="14" t="s">
        <v>77</v>
      </c>
      <c r="AY158" s="14" t="s">
        <v>129</v>
      </c>
      <c r="BE158" s="182">
        <f>IF(N158="základní",J158,0)</f>
        <v>0</v>
      </c>
      <c r="BF158" s="182">
        <f>IF(N158="snížená",J158,0)</f>
        <v>0</v>
      </c>
      <c r="BG158" s="182">
        <f>IF(N158="zákl. přenesená",J158,0)</f>
        <v>0</v>
      </c>
      <c r="BH158" s="182">
        <f>IF(N158="sníž. přenesená",J158,0)</f>
        <v>0</v>
      </c>
      <c r="BI158" s="182">
        <f>IF(N158="nulová",J158,0)</f>
        <v>0</v>
      </c>
      <c r="BJ158" s="14" t="s">
        <v>8</v>
      </c>
      <c r="BK158" s="182">
        <f>ROUND(I158*H158,0)</f>
        <v>0</v>
      </c>
      <c r="BL158" s="14" t="s">
        <v>136</v>
      </c>
      <c r="BM158" s="14" t="s">
        <v>709</v>
      </c>
    </row>
    <row r="159" spans="2:65" s="11" customFormat="1" ht="11.25">
      <c r="B159" s="183"/>
      <c r="C159" s="184"/>
      <c r="D159" s="185" t="s">
        <v>141</v>
      </c>
      <c r="E159" s="186" t="s">
        <v>1</v>
      </c>
      <c r="F159" s="187" t="s">
        <v>710</v>
      </c>
      <c r="G159" s="184"/>
      <c r="H159" s="188">
        <v>1.6</v>
      </c>
      <c r="I159" s="189"/>
      <c r="J159" s="184"/>
      <c r="K159" s="184"/>
      <c r="L159" s="190"/>
      <c r="M159" s="191"/>
      <c r="N159" s="192"/>
      <c r="O159" s="192"/>
      <c r="P159" s="192"/>
      <c r="Q159" s="192"/>
      <c r="R159" s="192"/>
      <c r="S159" s="192"/>
      <c r="T159" s="193"/>
      <c r="AT159" s="194" t="s">
        <v>141</v>
      </c>
      <c r="AU159" s="194" t="s">
        <v>77</v>
      </c>
      <c r="AV159" s="11" t="s">
        <v>77</v>
      </c>
      <c r="AW159" s="11" t="s">
        <v>31</v>
      </c>
      <c r="AX159" s="11" t="s">
        <v>8</v>
      </c>
      <c r="AY159" s="194" t="s">
        <v>129</v>
      </c>
    </row>
    <row r="160" spans="2:65" s="1" customFormat="1" ht="16.5" customHeight="1">
      <c r="B160" s="31"/>
      <c r="C160" s="171" t="s">
        <v>175</v>
      </c>
      <c r="D160" s="171" t="s">
        <v>132</v>
      </c>
      <c r="E160" s="172" t="s">
        <v>711</v>
      </c>
      <c r="F160" s="173" t="s">
        <v>712</v>
      </c>
      <c r="G160" s="174" t="s">
        <v>139</v>
      </c>
      <c r="H160" s="175">
        <v>1.6</v>
      </c>
      <c r="I160" s="176"/>
      <c r="J160" s="177">
        <f>ROUND(I160*H160,0)</f>
        <v>0</v>
      </c>
      <c r="K160" s="173" t="s">
        <v>506</v>
      </c>
      <c r="L160" s="35"/>
      <c r="M160" s="178" t="s">
        <v>1</v>
      </c>
      <c r="N160" s="179" t="s">
        <v>39</v>
      </c>
      <c r="O160" s="57"/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AR160" s="14" t="s">
        <v>136</v>
      </c>
      <c r="AT160" s="14" t="s">
        <v>132</v>
      </c>
      <c r="AU160" s="14" t="s">
        <v>77</v>
      </c>
      <c r="AY160" s="14" t="s">
        <v>129</v>
      </c>
      <c r="BE160" s="182">
        <f>IF(N160="základní",J160,0)</f>
        <v>0</v>
      </c>
      <c r="BF160" s="182">
        <f>IF(N160="snížená",J160,0)</f>
        <v>0</v>
      </c>
      <c r="BG160" s="182">
        <f>IF(N160="zákl. přenesená",J160,0)</f>
        <v>0</v>
      </c>
      <c r="BH160" s="182">
        <f>IF(N160="sníž. přenesená",J160,0)</f>
        <v>0</v>
      </c>
      <c r="BI160" s="182">
        <f>IF(N160="nulová",J160,0)</f>
        <v>0</v>
      </c>
      <c r="BJ160" s="14" t="s">
        <v>8</v>
      </c>
      <c r="BK160" s="182">
        <f>ROUND(I160*H160,0)</f>
        <v>0</v>
      </c>
      <c r="BL160" s="14" t="s">
        <v>136</v>
      </c>
      <c r="BM160" s="14" t="s">
        <v>713</v>
      </c>
    </row>
    <row r="161" spans="2:65" s="1" customFormat="1" ht="16.5" customHeight="1">
      <c r="B161" s="31"/>
      <c r="C161" s="171" t="s">
        <v>220</v>
      </c>
      <c r="D161" s="171" t="s">
        <v>132</v>
      </c>
      <c r="E161" s="172" t="s">
        <v>714</v>
      </c>
      <c r="F161" s="173" t="s">
        <v>715</v>
      </c>
      <c r="G161" s="174" t="s">
        <v>170</v>
      </c>
      <c r="H161" s="175">
        <v>6.3360000000000003</v>
      </c>
      <c r="I161" s="176"/>
      <c r="J161" s="177">
        <f>ROUND(I161*H161,0)</f>
        <v>0</v>
      </c>
      <c r="K161" s="173" t="s">
        <v>506</v>
      </c>
      <c r="L161" s="35"/>
      <c r="M161" s="178" t="s">
        <v>1</v>
      </c>
      <c r="N161" s="179" t="s">
        <v>39</v>
      </c>
      <c r="O161" s="57"/>
      <c r="P161" s="180">
        <f>O161*H161</f>
        <v>0</v>
      </c>
      <c r="Q161" s="180">
        <v>2.4744999999999999</v>
      </c>
      <c r="R161" s="180">
        <f>Q161*H161</f>
        <v>15.678432000000001</v>
      </c>
      <c r="S161" s="180">
        <v>0</v>
      </c>
      <c r="T161" s="181">
        <f>S161*H161</f>
        <v>0</v>
      </c>
      <c r="AR161" s="14" t="s">
        <v>136</v>
      </c>
      <c r="AT161" s="14" t="s">
        <v>132</v>
      </c>
      <c r="AU161" s="14" t="s">
        <v>77</v>
      </c>
      <c r="AY161" s="14" t="s">
        <v>129</v>
      </c>
      <c r="BE161" s="182">
        <f>IF(N161="základní",J161,0)</f>
        <v>0</v>
      </c>
      <c r="BF161" s="182">
        <f>IF(N161="snížená",J161,0)</f>
        <v>0</v>
      </c>
      <c r="BG161" s="182">
        <f>IF(N161="zákl. přenesená",J161,0)</f>
        <v>0</v>
      </c>
      <c r="BH161" s="182">
        <f>IF(N161="sníž. přenesená",J161,0)</f>
        <v>0</v>
      </c>
      <c r="BI161" s="182">
        <f>IF(N161="nulová",J161,0)</f>
        <v>0</v>
      </c>
      <c r="BJ161" s="14" t="s">
        <v>8</v>
      </c>
      <c r="BK161" s="182">
        <f>ROUND(I161*H161,0)</f>
        <v>0</v>
      </c>
      <c r="BL161" s="14" t="s">
        <v>136</v>
      </c>
      <c r="BM161" s="14" t="s">
        <v>716</v>
      </c>
    </row>
    <row r="162" spans="2:65" s="11" customFormat="1" ht="11.25">
      <c r="B162" s="183"/>
      <c r="C162" s="184"/>
      <c r="D162" s="185" t="s">
        <v>141</v>
      </c>
      <c r="E162" s="186" t="s">
        <v>1</v>
      </c>
      <c r="F162" s="187" t="s">
        <v>717</v>
      </c>
      <c r="G162" s="184"/>
      <c r="H162" s="188">
        <v>6.3360000000000003</v>
      </c>
      <c r="I162" s="189"/>
      <c r="J162" s="184"/>
      <c r="K162" s="184"/>
      <c r="L162" s="190"/>
      <c r="M162" s="191"/>
      <c r="N162" s="192"/>
      <c r="O162" s="192"/>
      <c r="P162" s="192"/>
      <c r="Q162" s="192"/>
      <c r="R162" s="192"/>
      <c r="S162" s="192"/>
      <c r="T162" s="193"/>
      <c r="AT162" s="194" t="s">
        <v>141</v>
      </c>
      <c r="AU162" s="194" t="s">
        <v>77</v>
      </c>
      <c r="AV162" s="11" t="s">
        <v>77</v>
      </c>
      <c r="AW162" s="11" t="s">
        <v>31</v>
      </c>
      <c r="AX162" s="11" t="s">
        <v>8</v>
      </c>
      <c r="AY162" s="194" t="s">
        <v>129</v>
      </c>
    </row>
    <row r="163" spans="2:65" s="1" customFormat="1" ht="16.5" customHeight="1">
      <c r="B163" s="31"/>
      <c r="C163" s="171" t="s">
        <v>182</v>
      </c>
      <c r="D163" s="171" t="s">
        <v>132</v>
      </c>
      <c r="E163" s="172" t="s">
        <v>718</v>
      </c>
      <c r="F163" s="173" t="s">
        <v>719</v>
      </c>
      <c r="G163" s="174" t="s">
        <v>139</v>
      </c>
      <c r="H163" s="175">
        <v>42.24</v>
      </c>
      <c r="I163" s="176"/>
      <c r="J163" s="177">
        <f>ROUND(I163*H163,0)</f>
        <v>0</v>
      </c>
      <c r="K163" s="173" t="s">
        <v>506</v>
      </c>
      <c r="L163" s="35"/>
      <c r="M163" s="178" t="s">
        <v>1</v>
      </c>
      <c r="N163" s="179" t="s">
        <v>39</v>
      </c>
      <c r="O163" s="57"/>
      <c r="P163" s="180">
        <f>O163*H163</f>
        <v>0</v>
      </c>
      <c r="Q163" s="180">
        <v>2.7499999999999998E-3</v>
      </c>
      <c r="R163" s="180">
        <f>Q163*H163</f>
        <v>0.11616</v>
      </c>
      <c r="S163" s="180">
        <v>0</v>
      </c>
      <c r="T163" s="181">
        <f>S163*H163</f>
        <v>0</v>
      </c>
      <c r="AR163" s="14" t="s">
        <v>136</v>
      </c>
      <c r="AT163" s="14" t="s">
        <v>132</v>
      </c>
      <c r="AU163" s="14" t="s">
        <v>77</v>
      </c>
      <c r="AY163" s="14" t="s">
        <v>129</v>
      </c>
      <c r="BE163" s="182">
        <f>IF(N163="základní",J163,0)</f>
        <v>0</v>
      </c>
      <c r="BF163" s="182">
        <f>IF(N163="snížená",J163,0)</f>
        <v>0</v>
      </c>
      <c r="BG163" s="182">
        <f>IF(N163="zákl. přenesená",J163,0)</f>
        <v>0</v>
      </c>
      <c r="BH163" s="182">
        <f>IF(N163="sníž. přenesená",J163,0)</f>
        <v>0</v>
      </c>
      <c r="BI163" s="182">
        <f>IF(N163="nulová",J163,0)</f>
        <v>0</v>
      </c>
      <c r="BJ163" s="14" t="s">
        <v>8</v>
      </c>
      <c r="BK163" s="182">
        <f>ROUND(I163*H163,0)</f>
        <v>0</v>
      </c>
      <c r="BL163" s="14" t="s">
        <v>136</v>
      </c>
      <c r="BM163" s="14" t="s">
        <v>720</v>
      </c>
    </row>
    <row r="164" spans="2:65" s="1" customFormat="1" ht="19.5">
      <c r="B164" s="31"/>
      <c r="C164" s="32"/>
      <c r="D164" s="185" t="s">
        <v>680</v>
      </c>
      <c r="E164" s="32"/>
      <c r="F164" s="223" t="s">
        <v>721</v>
      </c>
      <c r="G164" s="32"/>
      <c r="H164" s="32"/>
      <c r="I164" s="100"/>
      <c r="J164" s="32"/>
      <c r="K164" s="32"/>
      <c r="L164" s="35"/>
      <c r="M164" s="224"/>
      <c r="N164" s="57"/>
      <c r="O164" s="57"/>
      <c r="P164" s="57"/>
      <c r="Q164" s="57"/>
      <c r="R164" s="57"/>
      <c r="S164" s="57"/>
      <c r="T164" s="58"/>
      <c r="AT164" s="14" t="s">
        <v>680</v>
      </c>
      <c r="AU164" s="14" t="s">
        <v>77</v>
      </c>
    </row>
    <row r="165" spans="2:65" s="11" customFormat="1" ht="11.25">
      <c r="B165" s="183"/>
      <c r="C165" s="184"/>
      <c r="D165" s="185" t="s">
        <v>141</v>
      </c>
      <c r="E165" s="186" t="s">
        <v>1</v>
      </c>
      <c r="F165" s="187" t="s">
        <v>722</v>
      </c>
      <c r="G165" s="184"/>
      <c r="H165" s="188">
        <v>42.24</v>
      </c>
      <c r="I165" s="189"/>
      <c r="J165" s="184"/>
      <c r="K165" s="184"/>
      <c r="L165" s="190"/>
      <c r="M165" s="191"/>
      <c r="N165" s="192"/>
      <c r="O165" s="192"/>
      <c r="P165" s="192"/>
      <c r="Q165" s="192"/>
      <c r="R165" s="192"/>
      <c r="S165" s="192"/>
      <c r="T165" s="193"/>
      <c r="AT165" s="194" t="s">
        <v>141</v>
      </c>
      <c r="AU165" s="194" t="s">
        <v>77</v>
      </c>
      <c r="AV165" s="11" t="s">
        <v>77</v>
      </c>
      <c r="AW165" s="11" t="s">
        <v>31</v>
      </c>
      <c r="AX165" s="11" t="s">
        <v>8</v>
      </c>
      <c r="AY165" s="194" t="s">
        <v>129</v>
      </c>
    </row>
    <row r="166" spans="2:65" s="1" customFormat="1" ht="16.5" customHeight="1">
      <c r="B166" s="31"/>
      <c r="C166" s="171" t="s">
        <v>7</v>
      </c>
      <c r="D166" s="171" t="s">
        <v>132</v>
      </c>
      <c r="E166" s="172" t="s">
        <v>723</v>
      </c>
      <c r="F166" s="173" t="s">
        <v>724</v>
      </c>
      <c r="G166" s="174" t="s">
        <v>139</v>
      </c>
      <c r="H166" s="175">
        <v>42.24</v>
      </c>
      <c r="I166" s="176"/>
      <c r="J166" s="177">
        <f>ROUND(I166*H166,0)</f>
        <v>0</v>
      </c>
      <c r="K166" s="173" t="s">
        <v>506</v>
      </c>
      <c r="L166" s="35"/>
      <c r="M166" s="178" t="s">
        <v>1</v>
      </c>
      <c r="N166" s="179" t="s">
        <v>39</v>
      </c>
      <c r="O166" s="57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AR166" s="14" t="s">
        <v>136</v>
      </c>
      <c r="AT166" s="14" t="s">
        <v>132</v>
      </c>
      <c r="AU166" s="14" t="s">
        <v>77</v>
      </c>
      <c r="AY166" s="14" t="s">
        <v>129</v>
      </c>
      <c r="BE166" s="182">
        <f>IF(N166="základní",J166,0)</f>
        <v>0</v>
      </c>
      <c r="BF166" s="182">
        <f>IF(N166="snížená",J166,0)</f>
        <v>0</v>
      </c>
      <c r="BG166" s="182">
        <f>IF(N166="zákl. přenesená",J166,0)</f>
        <v>0</v>
      </c>
      <c r="BH166" s="182">
        <f>IF(N166="sníž. přenesená",J166,0)</f>
        <v>0</v>
      </c>
      <c r="BI166" s="182">
        <f>IF(N166="nulová",J166,0)</f>
        <v>0</v>
      </c>
      <c r="BJ166" s="14" t="s">
        <v>8</v>
      </c>
      <c r="BK166" s="182">
        <f>ROUND(I166*H166,0)</f>
        <v>0</v>
      </c>
      <c r="BL166" s="14" t="s">
        <v>136</v>
      </c>
      <c r="BM166" s="14" t="s">
        <v>725</v>
      </c>
    </row>
    <row r="167" spans="2:65" s="1" customFormat="1" ht="16.5" customHeight="1">
      <c r="B167" s="31"/>
      <c r="C167" s="171" t="s">
        <v>186</v>
      </c>
      <c r="D167" s="171" t="s">
        <v>132</v>
      </c>
      <c r="E167" s="172" t="s">
        <v>726</v>
      </c>
      <c r="F167" s="173" t="s">
        <v>727</v>
      </c>
      <c r="G167" s="174" t="s">
        <v>181</v>
      </c>
      <c r="H167" s="175">
        <v>0.20599999999999999</v>
      </c>
      <c r="I167" s="176"/>
      <c r="J167" s="177">
        <f>ROUND(I167*H167,0)</f>
        <v>0</v>
      </c>
      <c r="K167" s="173" t="s">
        <v>506</v>
      </c>
      <c r="L167" s="35"/>
      <c r="M167" s="178" t="s">
        <v>1</v>
      </c>
      <c r="N167" s="179" t="s">
        <v>39</v>
      </c>
      <c r="O167" s="57"/>
      <c r="P167" s="180">
        <f>O167*H167</f>
        <v>0</v>
      </c>
      <c r="Q167" s="180">
        <v>1.05871</v>
      </c>
      <c r="R167" s="180">
        <f>Q167*H167</f>
        <v>0.21809425999999998</v>
      </c>
      <c r="S167" s="180">
        <v>0</v>
      </c>
      <c r="T167" s="181">
        <f>S167*H167</f>
        <v>0</v>
      </c>
      <c r="AR167" s="14" t="s">
        <v>136</v>
      </c>
      <c r="AT167" s="14" t="s">
        <v>132</v>
      </c>
      <c r="AU167" s="14" t="s">
        <v>77</v>
      </c>
      <c r="AY167" s="14" t="s">
        <v>129</v>
      </c>
      <c r="BE167" s="182">
        <f>IF(N167="základní",J167,0)</f>
        <v>0</v>
      </c>
      <c r="BF167" s="182">
        <f>IF(N167="snížená",J167,0)</f>
        <v>0</v>
      </c>
      <c r="BG167" s="182">
        <f>IF(N167="zákl. přenesená",J167,0)</f>
        <v>0</v>
      </c>
      <c r="BH167" s="182">
        <f>IF(N167="sníž. přenesená",J167,0)</f>
        <v>0</v>
      </c>
      <c r="BI167" s="182">
        <f>IF(N167="nulová",J167,0)</f>
        <v>0</v>
      </c>
      <c r="BJ167" s="14" t="s">
        <v>8</v>
      </c>
      <c r="BK167" s="182">
        <f>ROUND(I167*H167,0)</f>
        <v>0</v>
      </c>
      <c r="BL167" s="14" t="s">
        <v>136</v>
      </c>
      <c r="BM167" s="14" t="s">
        <v>728</v>
      </c>
    </row>
    <row r="168" spans="2:65" s="11" customFormat="1" ht="11.25">
      <c r="B168" s="183"/>
      <c r="C168" s="184"/>
      <c r="D168" s="185" t="s">
        <v>141</v>
      </c>
      <c r="E168" s="186" t="s">
        <v>1</v>
      </c>
      <c r="F168" s="187" t="s">
        <v>729</v>
      </c>
      <c r="G168" s="184"/>
      <c r="H168" s="188">
        <v>0.20599999999999999</v>
      </c>
      <c r="I168" s="189"/>
      <c r="J168" s="184"/>
      <c r="K168" s="184"/>
      <c r="L168" s="190"/>
      <c r="M168" s="191"/>
      <c r="N168" s="192"/>
      <c r="O168" s="192"/>
      <c r="P168" s="192"/>
      <c r="Q168" s="192"/>
      <c r="R168" s="192"/>
      <c r="S168" s="192"/>
      <c r="T168" s="193"/>
      <c r="AT168" s="194" t="s">
        <v>141</v>
      </c>
      <c r="AU168" s="194" t="s">
        <v>77</v>
      </c>
      <c r="AV168" s="11" t="s">
        <v>77</v>
      </c>
      <c r="AW168" s="11" t="s">
        <v>31</v>
      </c>
      <c r="AX168" s="11" t="s">
        <v>8</v>
      </c>
      <c r="AY168" s="194" t="s">
        <v>129</v>
      </c>
    </row>
    <row r="169" spans="2:65" s="10" customFormat="1" ht="22.9" customHeight="1">
      <c r="B169" s="155"/>
      <c r="C169" s="156"/>
      <c r="D169" s="157" t="s">
        <v>67</v>
      </c>
      <c r="E169" s="169" t="s">
        <v>154</v>
      </c>
      <c r="F169" s="169" t="s">
        <v>730</v>
      </c>
      <c r="G169" s="156"/>
      <c r="H169" s="156"/>
      <c r="I169" s="159"/>
      <c r="J169" s="170">
        <f>BK169</f>
        <v>0</v>
      </c>
      <c r="K169" s="156"/>
      <c r="L169" s="161"/>
      <c r="M169" s="162"/>
      <c r="N169" s="163"/>
      <c r="O169" s="163"/>
      <c r="P169" s="164">
        <f>SUM(P170:P191)</f>
        <v>0</v>
      </c>
      <c r="Q169" s="163"/>
      <c r="R169" s="164">
        <f>SUM(R170:R191)</f>
        <v>123.66650999999999</v>
      </c>
      <c r="S169" s="163"/>
      <c r="T169" s="165">
        <f>SUM(T170:T191)</f>
        <v>0</v>
      </c>
      <c r="AR169" s="166" t="s">
        <v>8</v>
      </c>
      <c r="AT169" s="167" t="s">
        <v>67</v>
      </c>
      <c r="AU169" s="167" t="s">
        <v>8</v>
      </c>
      <c r="AY169" s="166" t="s">
        <v>129</v>
      </c>
      <c r="BK169" s="168">
        <f>SUM(BK170:BK191)</f>
        <v>0</v>
      </c>
    </row>
    <row r="170" spans="2:65" s="1" customFormat="1" ht="16.5" customHeight="1">
      <c r="B170" s="31"/>
      <c r="C170" s="171" t="s">
        <v>239</v>
      </c>
      <c r="D170" s="171" t="s">
        <v>132</v>
      </c>
      <c r="E170" s="172" t="s">
        <v>731</v>
      </c>
      <c r="F170" s="173" t="s">
        <v>732</v>
      </c>
      <c r="G170" s="174" t="s">
        <v>139</v>
      </c>
      <c r="H170" s="175">
        <v>439.5</v>
      </c>
      <c r="I170" s="176"/>
      <c r="J170" s="177">
        <f>ROUND(I170*H170,0)</f>
        <v>0</v>
      </c>
      <c r="K170" s="173" t="s">
        <v>506</v>
      </c>
      <c r="L170" s="35"/>
      <c r="M170" s="178" t="s">
        <v>1</v>
      </c>
      <c r="N170" s="179" t="s">
        <v>39</v>
      </c>
      <c r="O170" s="57"/>
      <c r="P170" s="180">
        <f>O170*H170</f>
        <v>0</v>
      </c>
      <c r="Q170" s="180">
        <v>0</v>
      </c>
      <c r="R170" s="180">
        <f>Q170*H170</f>
        <v>0</v>
      </c>
      <c r="S170" s="180">
        <v>0</v>
      </c>
      <c r="T170" s="181">
        <f>S170*H170</f>
        <v>0</v>
      </c>
      <c r="AR170" s="14" t="s">
        <v>136</v>
      </c>
      <c r="AT170" s="14" t="s">
        <v>132</v>
      </c>
      <c r="AU170" s="14" t="s">
        <v>77</v>
      </c>
      <c r="AY170" s="14" t="s">
        <v>129</v>
      </c>
      <c r="BE170" s="182">
        <f>IF(N170="základní",J170,0)</f>
        <v>0</v>
      </c>
      <c r="BF170" s="182">
        <f>IF(N170="snížená",J170,0)</f>
        <v>0</v>
      </c>
      <c r="BG170" s="182">
        <f>IF(N170="zákl. přenesená",J170,0)</f>
        <v>0</v>
      </c>
      <c r="BH170" s="182">
        <f>IF(N170="sníž. přenesená",J170,0)</f>
        <v>0</v>
      </c>
      <c r="BI170" s="182">
        <f>IF(N170="nulová",J170,0)</f>
        <v>0</v>
      </c>
      <c r="BJ170" s="14" t="s">
        <v>8</v>
      </c>
      <c r="BK170" s="182">
        <f>ROUND(I170*H170,0)</f>
        <v>0</v>
      </c>
      <c r="BL170" s="14" t="s">
        <v>136</v>
      </c>
      <c r="BM170" s="14" t="s">
        <v>733</v>
      </c>
    </row>
    <row r="171" spans="2:65" s="1" customFormat="1" ht="19.5">
      <c r="B171" s="31"/>
      <c r="C171" s="32"/>
      <c r="D171" s="185" t="s">
        <v>680</v>
      </c>
      <c r="E171" s="32"/>
      <c r="F171" s="223" t="s">
        <v>734</v>
      </c>
      <c r="G171" s="32"/>
      <c r="H171" s="32"/>
      <c r="I171" s="100"/>
      <c r="J171" s="32"/>
      <c r="K171" s="32"/>
      <c r="L171" s="35"/>
      <c r="M171" s="224"/>
      <c r="N171" s="57"/>
      <c r="O171" s="57"/>
      <c r="P171" s="57"/>
      <c r="Q171" s="57"/>
      <c r="R171" s="57"/>
      <c r="S171" s="57"/>
      <c r="T171" s="58"/>
      <c r="AT171" s="14" t="s">
        <v>680</v>
      </c>
      <c r="AU171" s="14" t="s">
        <v>77</v>
      </c>
    </row>
    <row r="172" spans="2:65" s="11" customFormat="1" ht="11.25">
      <c r="B172" s="183"/>
      <c r="C172" s="184"/>
      <c r="D172" s="185" t="s">
        <v>141</v>
      </c>
      <c r="E172" s="186" t="s">
        <v>1</v>
      </c>
      <c r="F172" s="187" t="s">
        <v>682</v>
      </c>
      <c r="G172" s="184"/>
      <c r="H172" s="188">
        <v>439.5</v>
      </c>
      <c r="I172" s="189"/>
      <c r="J172" s="184"/>
      <c r="K172" s="184"/>
      <c r="L172" s="190"/>
      <c r="M172" s="191"/>
      <c r="N172" s="192"/>
      <c r="O172" s="192"/>
      <c r="P172" s="192"/>
      <c r="Q172" s="192"/>
      <c r="R172" s="192"/>
      <c r="S172" s="192"/>
      <c r="T172" s="193"/>
      <c r="AT172" s="194" t="s">
        <v>141</v>
      </c>
      <c r="AU172" s="194" t="s">
        <v>77</v>
      </c>
      <c r="AV172" s="11" t="s">
        <v>77</v>
      </c>
      <c r="AW172" s="11" t="s">
        <v>31</v>
      </c>
      <c r="AX172" s="11" t="s">
        <v>8</v>
      </c>
      <c r="AY172" s="194" t="s">
        <v>129</v>
      </c>
    </row>
    <row r="173" spans="2:65" s="1" customFormat="1" ht="16.5" customHeight="1">
      <c r="B173" s="31"/>
      <c r="C173" s="171" t="s">
        <v>189</v>
      </c>
      <c r="D173" s="171" t="s">
        <v>132</v>
      </c>
      <c r="E173" s="172" t="s">
        <v>735</v>
      </c>
      <c r="F173" s="173" t="s">
        <v>736</v>
      </c>
      <c r="G173" s="174" t="s">
        <v>139</v>
      </c>
      <c r="H173" s="175">
        <v>439.5</v>
      </c>
      <c r="I173" s="176"/>
      <c r="J173" s="177">
        <f>ROUND(I173*H173,0)</f>
        <v>0</v>
      </c>
      <c r="K173" s="173" t="s">
        <v>506</v>
      </c>
      <c r="L173" s="35"/>
      <c r="M173" s="178" t="s">
        <v>1</v>
      </c>
      <c r="N173" s="179" t="s">
        <v>39</v>
      </c>
      <c r="O173" s="57"/>
      <c r="P173" s="180">
        <f>O173*H173</f>
        <v>0</v>
      </c>
      <c r="Q173" s="180">
        <v>0.10362</v>
      </c>
      <c r="R173" s="180">
        <f>Q173*H173</f>
        <v>45.540990000000001</v>
      </c>
      <c r="S173" s="180">
        <v>0</v>
      </c>
      <c r="T173" s="181">
        <f>S173*H173</f>
        <v>0</v>
      </c>
      <c r="AR173" s="14" t="s">
        <v>136</v>
      </c>
      <c r="AT173" s="14" t="s">
        <v>132</v>
      </c>
      <c r="AU173" s="14" t="s">
        <v>77</v>
      </c>
      <c r="AY173" s="14" t="s">
        <v>129</v>
      </c>
      <c r="BE173" s="182">
        <f>IF(N173="základní",J173,0)</f>
        <v>0</v>
      </c>
      <c r="BF173" s="182">
        <f>IF(N173="snížená",J173,0)</f>
        <v>0</v>
      </c>
      <c r="BG173" s="182">
        <f>IF(N173="zákl. přenesená",J173,0)</f>
        <v>0</v>
      </c>
      <c r="BH173" s="182">
        <f>IF(N173="sníž. přenesená",J173,0)</f>
        <v>0</v>
      </c>
      <c r="BI173" s="182">
        <f>IF(N173="nulová",J173,0)</f>
        <v>0</v>
      </c>
      <c r="BJ173" s="14" t="s">
        <v>8</v>
      </c>
      <c r="BK173" s="182">
        <f>ROUND(I173*H173,0)</f>
        <v>0</v>
      </c>
      <c r="BL173" s="14" t="s">
        <v>136</v>
      </c>
      <c r="BM173" s="14" t="s">
        <v>737</v>
      </c>
    </row>
    <row r="174" spans="2:65" s="11" customFormat="1" ht="11.25">
      <c r="B174" s="183"/>
      <c r="C174" s="184"/>
      <c r="D174" s="185" t="s">
        <v>141</v>
      </c>
      <c r="E174" s="186" t="s">
        <v>1</v>
      </c>
      <c r="F174" s="187" t="s">
        <v>682</v>
      </c>
      <c r="G174" s="184"/>
      <c r="H174" s="188">
        <v>439.5</v>
      </c>
      <c r="I174" s="189"/>
      <c r="J174" s="184"/>
      <c r="K174" s="184"/>
      <c r="L174" s="190"/>
      <c r="M174" s="191"/>
      <c r="N174" s="192"/>
      <c r="O174" s="192"/>
      <c r="P174" s="192"/>
      <c r="Q174" s="192"/>
      <c r="R174" s="192"/>
      <c r="S174" s="192"/>
      <c r="T174" s="193"/>
      <c r="AT174" s="194" t="s">
        <v>141</v>
      </c>
      <c r="AU174" s="194" t="s">
        <v>77</v>
      </c>
      <c r="AV174" s="11" t="s">
        <v>77</v>
      </c>
      <c r="AW174" s="11" t="s">
        <v>31</v>
      </c>
      <c r="AX174" s="11" t="s">
        <v>8</v>
      </c>
      <c r="AY174" s="194" t="s">
        <v>129</v>
      </c>
    </row>
    <row r="175" spans="2:65" s="1" customFormat="1" ht="16.5" customHeight="1">
      <c r="B175" s="31"/>
      <c r="C175" s="206" t="s">
        <v>247</v>
      </c>
      <c r="D175" s="206" t="s">
        <v>207</v>
      </c>
      <c r="E175" s="207" t="s">
        <v>738</v>
      </c>
      <c r="F175" s="208" t="s">
        <v>739</v>
      </c>
      <c r="G175" s="209" t="s">
        <v>139</v>
      </c>
      <c r="H175" s="210">
        <v>429.351</v>
      </c>
      <c r="I175" s="211"/>
      <c r="J175" s="212">
        <f>ROUND(I175*H175,0)</f>
        <v>0</v>
      </c>
      <c r="K175" s="208" t="s">
        <v>506</v>
      </c>
      <c r="L175" s="213"/>
      <c r="M175" s="214" t="s">
        <v>1</v>
      </c>
      <c r="N175" s="215" t="s">
        <v>39</v>
      </c>
      <c r="O175" s="57"/>
      <c r="P175" s="180">
        <f>O175*H175</f>
        <v>0</v>
      </c>
      <c r="Q175" s="180">
        <v>0.17599999999999999</v>
      </c>
      <c r="R175" s="180">
        <f>Q175*H175</f>
        <v>75.565776</v>
      </c>
      <c r="S175" s="180">
        <v>0</v>
      </c>
      <c r="T175" s="181">
        <f>S175*H175</f>
        <v>0</v>
      </c>
      <c r="AR175" s="14" t="s">
        <v>152</v>
      </c>
      <c r="AT175" s="14" t="s">
        <v>207</v>
      </c>
      <c r="AU175" s="14" t="s">
        <v>77</v>
      </c>
      <c r="AY175" s="14" t="s">
        <v>129</v>
      </c>
      <c r="BE175" s="182">
        <f>IF(N175="základní",J175,0)</f>
        <v>0</v>
      </c>
      <c r="BF175" s="182">
        <f>IF(N175="snížená",J175,0)</f>
        <v>0</v>
      </c>
      <c r="BG175" s="182">
        <f>IF(N175="zákl. přenesená",J175,0)</f>
        <v>0</v>
      </c>
      <c r="BH175" s="182">
        <f>IF(N175="sníž. přenesená",J175,0)</f>
        <v>0</v>
      </c>
      <c r="BI175" s="182">
        <f>IF(N175="nulová",J175,0)</f>
        <v>0</v>
      </c>
      <c r="BJ175" s="14" t="s">
        <v>8</v>
      </c>
      <c r="BK175" s="182">
        <f>ROUND(I175*H175,0)</f>
        <v>0</v>
      </c>
      <c r="BL175" s="14" t="s">
        <v>136</v>
      </c>
      <c r="BM175" s="14" t="s">
        <v>740</v>
      </c>
    </row>
    <row r="176" spans="2:65" s="11" customFormat="1" ht="11.25">
      <c r="B176" s="183"/>
      <c r="C176" s="184"/>
      <c r="D176" s="185" t="s">
        <v>141</v>
      </c>
      <c r="E176" s="186" t="s">
        <v>1</v>
      </c>
      <c r="F176" s="187" t="s">
        <v>682</v>
      </c>
      <c r="G176" s="184"/>
      <c r="H176" s="188">
        <v>439.5</v>
      </c>
      <c r="I176" s="189"/>
      <c r="J176" s="184"/>
      <c r="K176" s="184"/>
      <c r="L176" s="190"/>
      <c r="M176" s="191"/>
      <c r="N176" s="192"/>
      <c r="O176" s="192"/>
      <c r="P176" s="192"/>
      <c r="Q176" s="192"/>
      <c r="R176" s="192"/>
      <c r="S176" s="192"/>
      <c r="T176" s="193"/>
      <c r="AT176" s="194" t="s">
        <v>141</v>
      </c>
      <c r="AU176" s="194" t="s">
        <v>77</v>
      </c>
      <c r="AV176" s="11" t="s">
        <v>77</v>
      </c>
      <c r="AW176" s="11" t="s">
        <v>31</v>
      </c>
      <c r="AX176" s="11" t="s">
        <v>68</v>
      </c>
      <c r="AY176" s="194" t="s">
        <v>129</v>
      </c>
    </row>
    <row r="177" spans="2:65" s="11" customFormat="1" ht="11.25">
      <c r="B177" s="183"/>
      <c r="C177" s="184"/>
      <c r="D177" s="185" t="s">
        <v>141</v>
      </c>
      <c r="E177" s="186" t="s">
        <v>1</v>
      </c>
      <c r="F177" s="187" t="s">
        <v>741</v>
      </c>
      <c r="G177" s="184"/>
      <c r="H177" s="188">
        <v>-10.24</v>
      </c>
      <c r="I177" s="189"/>
      <c r="J177" s="184"/>
      <c r="K177" s="184"/>
      <c r="L177" s="190"/>
      <c r="M177" s="191"/>
      <c r="N177" s="192"/>
      <c r="O177" s="192"/>
      <c r="P177" s="192"/>
      <c r="Q177" s="192"/>
      <c r="R177" s="192"/>
      <c r="S177" s="192"/>
      <c r="T177" s="193"/>
      <c r="AT177" s="194" t="s">
        <v>141</v>
      </c>
      <c r="AU177" s="194" t="s">
        <v>77</v>
      </c>
      <c r="AV177" s="11" t="s">
        <v>77</v>
      </c>
      <c r="AW177" s="11" t="s">
        <v>31</v>
      </c>
      <c r="AX177" s="11" t="s">
        <v>68</v>
      </c>
      <c r="AY177" s="194" t="s">
        <v>129</v>
      </c>
    </row>
    <row r="178" spans="2:65" s="11" customFormat="1" ht="11.25">
      <c r="B178" s="183"/>
      <c r="C178" s="184"/>
      <c r="D178" s="185" t="s">
        <v>141</v>
      </c>
      <c r="E178" s="186" t="s">
        <v>1</v>
      </c>
      <c r="F178" s="187" t="s">
        <v>742</v>
      </c>
      <c r="G178" s="184"/>
      <c r="H178" s="188">
        <v>-4.16</v>
      </c>
      <c r="I178" s="189"/>
      <c r="J178" s="184"/>
      <c r="K178" s="184"/>
      <c r="L178" s="190"/>
      <c r="M178" s="191"/>
      <c r="N178" s="192"/>
      <c r="O178" s="192"/>
      <c r="P178" s="192"/>
      <c r="Q178" s="192"/>
      <c r="R178" s="192"/>
      <c r="S178" s="192"/>
      <c r="T178" s="193"/>
      <c r="AT178" s="194" t="s">
        <v>141</v>
      </c>
      <c r="AU178" s="194" t="s">
        <v>77</v>
      </c>
      <c r="AV178" s="11" t="s">
        <v>77</v>
      </c>
      <c r="AW178" s="11" t="s">
        <v>31</v>
      </c>
      <c r="AX178" s="11" t="s">
        <v>68</v>
      </c>
      <c r="AY178" s="194" t="s">
        <v>129</v>
      </c>
    </row>
    <row r="179" spans="2:65" s="12" customFormat="1" ht="11.25">
      <c r="B179" s="195"/>
      <c r="C179" s="196"/>
      <c r="D179" s="185" t="s">
        <v>141</v>
      </c>
      <c r="E179" s="197" t="s">
        <v>1</v>
      </c>
      <c r="F179" s="198" t="s">
        <v>143</v>
      </c>
      <c r="G179" s="196"/>
      <c r="H179" s="199">
        <v>425.1</v>
      </c>
      <c r="I179" s="200"/>
      <c r="J179" s="196"/>
      <c r="K179" s="196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141</v>
      </c>
      <c r="AU179" s="205" t="s">
        <v>77</v>
      </c>
      <c r="AV179" s="12" t="s">
        <v>136</v>
      </c>
      <c r="AW179" s="12" t="s">
        <v>31</v>
      </c>
      <c r="AX179" s="12" t="s">
        <v>8</v>
      </c>
      <c r="AY179" s="205" t="s">
        <v>129</v>
      </c>
    </row>
    <row r="180" spans="2:65" s="11" customFormat="1" ht="11.25">
      <c r="B180" s="183"/>
      <c r="C180" s="184"/>
      <c r="D180" s="185" t="s">
        <v>141</v>
      </c>
      <c r="E180" s="184"/>
      <c r="F180" s="187" t="s">
        <v>743</v>
      </c>
      <c r="G180" s="184"/>
      <c r="H180" s="188">
        <v>429.351</v>
      </c>
      <c r="I180" s="189"/>
      <c r="J180" s="184"/>
      <c r="K180" s="184"/>
      <c r="L180" s="190"/>
      <c r="M180" s="191"/>
      <c r="N180" s="192"/>
      <c r="O180" s="192"/>
      <c r="P180" s="192"/>
      <c r="Q180" s="192"/>
      <c r="R180" s="192"/>
      <c r="S180" s="192"/>
      <c r="T180" s="193"/>
      <c r="AT180" s="194" t="s">
        <v>141</v>
      </c>
      <c r="AU180" s="194" t="s">
        <v>77</v>
      </c>
      <c r="AV180" s="11" t="s">
        <v>77</v>
      </c>
      <c r="AW180" s="11" t="s">
        <v>4</v>
      </c>
      <c r="AX180" s="11" t="s">
        <v>8</v>
      </c>
      <c r="AY180" s="194" t="s">
        <v>129</v>
      </c>
    </row>
    <row r="181" spans="2:65" s="1" customFormat="1" ht="16.5" customHeight="1">
      <c r="B181" s="31"/>
      <c r="C181" s="206" t="s">
        <v>194</v>
      </c>
      <c r="D181" s="206" t="s">
        <v>207</v>
      </c>
      <c r="E181" s="207" t="s">
        <v>744</v>
      </c>
      <c r="F181" s="208" t="s">
        <v>745</v>
      </c>
      <c r="G181" s="209" t="s">
        <v>139</v>
      </c>
      <c r="H181" s="210">
        <v>14.544</v>
      </c>
      <c r="I181" s="211"/>
      <c r="J181" s="212">
        <f>ROUND(I181*H181,0)</f>
        <v>0</v>
      </c>
      <c r="K181" s="208" t="s">
        <v>506</v>
      </c>
      <c r="L181" s="213"/>
      <c r="M181" s="214" t="s">
        <v>1</v>
      </c>
      <c r="N181" s="215" t="s">
        <v>39</v>
      </c>
      <c r="O181" s="57"/>
      <c r="P181" s="180">
        <f>O181*H181</f>
        <v>0</v>
      </c>
      <c r="Q181" s="180">
        <v>0.17599999999999999</v>
      </c>
      <c r="R181" s="180">
        <f>Q181*H181</f>
        <v>2.5597439999999998</v>
      </c>
      <c r="S181" s="180">
        <v>0</v>
      </c>
      <c r="T181" s="181">
        <f>S181*H181</f>
        <v>0</v>
      </c>
      <c r="AR181" s="14" t="s">
        <v>152</v>
      </c>
      <c r="AT181" s="14" t="s">
        <v>207</v>
      </c>
      <c r="AU181" s="14" t="s">
        <v>77</v>
      </c>
      <c r="AY181" s="14" t="s">
        <v>129</v>
      </c>
      <c r="BE181" s="182">
        <f>IF(N181="základní",J181,0)</f>
        <v>0</v>
      </c>
      <c r="BF181" s="182">
        <f>IF(N181="snížená",J181,0)</f>
        <v>0</v>
      </c>
      <c r="BG181" s="182">
        <f>IF(N181="zákl. přenesená",J181,0)</f>
        <v>0</v>
      </c>
      <c r="BH181" s="182">
        <f>IF(N181="sníž. přenesená",J181,0)</f>
        <v>0</v>
      </c>
      <c r="BI181" s="182">
        <f>IF(N181="nulová",J181,0)</f>
        <v>0</v>
      </c>
      <c r="BJ181" s="14" t="s">
        <v>8</v>
      </c>
      <c r="BK181" s="182">
        <f>ROUND(I181*H181,0)</f>
        <v>0</v>
      </c>
      <c r="BL181" s="14" t="s">
        <v>136</v>
      </c>
      <c r="BM181" s="14" t="s">
        <v>746</v>
      </c>
    </row>
    <row r="182" spans="2:65" s="1" customFormat="1" ht="19.5">
      <c r="B182" s="31"/>
      <c r="C182" s="32"/>
      <c r="D182" s="185" t="s">
        <v>680</v>
      </c>
      <c r="E182" s="32"/>
      <c r="F182" s="223" t="s">
        <v>747</v>
      </c>
      <c r="G182" s="32"/>
      <c r="H182" s="32"/>
      <c r="I182" s="100"/>
      <c r="J182" s="32"/>
      <c r="K182" s="32"/>
      <c r="L182" s="35"/>
      <c r="M182" s="224"/>
      <c r="N182" s="57"/>
      <c r="O182" s="57"/>
      <c r="P182" s="57"/>
      <c r="Q182" s="57"/>
      <c r="R182" s="57"/>
      <c r="S182" s="57"/>
      <c r="T182" s="58"/>
      <c r="AT182" s="14" t="s">
        <v>680</v>
      </c>
      <c r="AU182" s="14" t="s">
        <v>77</v>
      </c>
    </row>
    <row r="183" spans="2:65" s="11" customFormat="1" ht="11.25">
      <c r="B183" s="183"/>
      <c r="C183" s="184"/>
      <c r="D183" s="185" t="s">
        <v>141</v>
      </c>
      <c r="E183" s="186" t="s">
        <v>1</v>
      </c>
      <c r="F183" s="187" t="s">
        <v>748</v>
      </c>
      <c r="G183" s="184"/>
      <c r="H183" s="188">
        <v>10.24</v>
      </c>
      <c r="I183" s="189"/>
      <c r="J183" s="184"/>
      <c r="K183" s="184"/>
      <c r="L183" s="190"/>
      <c r="M183" s="191"/>
      <c r="N183" s="192"/>
      <c r="O183" s="192"/>
      <c r="P183" s="192"/>
      <c r="Q183" s="192"/>
      <c r="R183" s="192"/>
      <c r="S183" s="192"/>
      <c r="T183" s="193"/>
      <c r="AT183" s="194" t="s">
        <v>141</v>
      </c>
      <c r="AU183" s="194" t="s">
        <v>77</v>
      </c>
      <c r="AV183" s="11" t="s">
        <v>77</v>
      </c>
      <c r="AW183" s="11" t="s">
        <v>31</v>
      </c>
      <c r="AX183" s="11" t="s">
        <v>68</v>
      </c>
      <c r="AY183" s="194" t="s">
        <v>129</v>
      </c>
    </row>
    <row r="184" spans="2:65" s="11" customFormat="1" ht="11.25">
      <c r="B184" s="183"/>
      <c r="C184" s="184"/>
      <c r="D184" s="185" t="s">
        <v>141</v>
      </c>
      <c r="E184" s="186" t="s">
        <v>1</v>
      </c>
      <c r="F184" s="187" t="s">
        <v>749</v>
      </c>
      <c r="G184" s="184"/>
      <c r="H184" s="188">
        <v>4.16</v>
      </c>
      <c r="I184" s="189"/>
      <c r="J184" s="184"/>
      <c r="K184" s="184"/>
      <c r="L184" s="190"/>
      <c r="M184" s="191"/>
      <c r="N184" s="192"/>
      <c r="O184" s="192"/>
      <c r="P184" s="192"/>
      <c r="Q184" s="192"/>
      <c r="R184" s="192"/>
      <c r="S184" s="192"/>
      <c r="T184" s="193"/>
      <c r="AT184" s="194" t="s">
        <v>141</v>
      </c>
      <c r="AU184" s="194" t="s">
        <v>77</v>
      </c>
      <c r="AV184" s="11" t="s">
        <v>77</v>
      </c>
      <c r="AW184" s="11" t="s">
        <v>31</v>
      </c>
      <c r="AX184" s="11" t="s">
        <v>68</v>
      </c>
      <c r="AY184" s="194" t="s">
        <v>129</v>
      </c>
    </row>
    <row r="185" spans="2:65" s="12" customFormat="1" ht="11.25">
      <c r="B185" s="195"/>
      <c r="C185" s="196"/>
      <c r="D185" s="185" t="s">
        <v>141</v>
      </c>
      <c r="E185" s="197" t="s">
        <v>1</v>
      </c>
      <c r="F185" s="198" t="s">
        <v>143</v>
      </c>
      <c r="G185" s="196"/>
      <c r="H185" s="199">
        <v>14.4</v>
      </c>
      <c r="I185" s="200"/>
      <c r="J185" s="196"/>
      <c r="K185" s="196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141</v>
      </c>
      <c r="AU185" s="205" t="s">
        <v>77</v>
      </c>
      <c r="AV185" s="12" t="s">
        <v>136</v>
      </c>
      <c r="AW185" s="12" t="s">
        <v>31</v>
      </c>
      <c r="AX185" s="12" t="s">
        <v>8</v>
      </c>
      <c r="AY185" s="205" t="s">
        <v>129</v>
      </c>
    </row>
    <row r="186" spans="2:65" s="11" customFormat="1" ht="11.25">
      <c r="B186" s="183"/>
      <c r="C186" s="184"/>
      <c r="D186" s="185" t="s">
        <v>141</v>
      </c>
      <c r="E186" s="184"/>
      <c r="F186" s="187" t="s">
        <v>750</v>
      </c>
      <c r="G186" s="184"/>
      <c r="H186" s="188">
        <v>14.544</v>
      </c>
      <c r="I186" s="189"/>
      <c r="J186" s="184"/>
      <c r="K186" s="184"/>
      <c r="L186" s="190"/>
      <c r="M186" s="191"/>
      <c r="N186" s="192"/>
      <c r="O186" s="192"/>
      <c r="P186" s="192"/>
      <c r="Q186" s="192"/>
      <c r="R186" s="192"/>
      <c r="S186" s="192"/>
      <c r="T186" s="193"/>
      <c r="AT186" s="194" t="s">
        <v>141</v>
      </c>
      <c r="AU186" s="194" t="s">
        <v>77</v>
      </c>
      <c r="AV186" s="11" t="s">
        <v>77</v>
      </c>
      <c r="AW186" s="11" t="s">
        <v>4</v>
      </c>
      <c r="AX186" s="11" t="s">
        <v>8</v>
      </c>
      <c r="AY186" s="194" t="s">
        <v>129</v>
      </c>
    </row>
    <row r="187" spans="2:65" s="1" customFormat="1" ht="16.5" customHeight="1">
      <c r="B187" s="31"/>
      <c r="C187" s="171" t="s">
        <v>255</v>
      </c>
      <c r="D187" s="171" t="s">
        <v>132</v>
      </c>
      <c r="E187" s="172" t="s">
        <v>751</v>
      </c>
      <c r="F187" s="173" t="s">
        <v>752</v>
      </c>
      <c r="G187" s="174" t="s">
        <v>139</v>
      </c>
      <c r="H187" s="175">
        <v>14.544</v>
      </c>
      <c r="I187" s="176"/>
      <c r="J187" s="177">
        <f>ROUND(I187*H187,0)</f>
        <v>0</v>
      </c>
      <c r="K187" s="173" t="s">
        <v>506</v>
      </c>
      <c r="L187" s="35"/>
      <c r="M187" s="178" t="s">
        <v>1</v>
      </c>
      <c r="N187" s="179" t="s">
        <v>39</v>
      </c>
      <c r="O187" s="57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AR187" s="14" t="s">
        <v>136</v>
      </c>
      <c r="AT187" s="14" t="s">
        <v>132</v>
      </c>
      <c r="AU187" s="14" t="s">
        <v>77</v>
      </c>
      <c r="AY187" s="14" t="s">
        <v>129</v>
      </c>
      <c r="BE187" s="182">
        <f>IF(N187="základní",J187,0)</f>
        <v>0</v>
      </c>
      <c r="BF187" s="182">
        <f>IF(N187="snížená",J187,0)</f>
        <v>0</v>
      </c>
      <c r="BG187" s="182">
        <f>IF(N187="zákl. přenesená",J187,0)</f>
        <v>0</v>
      </c>
      <c r="BH187" s="182">
        <f>IF(N187="sníž. přenesená",J187,0)</f>
        <v>0</v>
      </c>
      <c r="BI187" s="182">
        <f>IF(N187="nulová",J187,0)</f>
        <v>0</v>
      </c>
      <c r="BJ187" s="14" t="s">
        <v>8</v>
      </c>
      <c r="BK187" s="182">
        <f>ROUND(I187*H187,0)</f>
        <v>0</v>
      </c>
      <c r="BL187" s="14" t="s">
        <v>136</v>
      </c>
      <c r="BM187" s="14" t="s">
        <v>753</v>
      </c>
    </row>
    <row r="188" spans="2:65" s="11" customFormat="1" ht="11.25">
      <c r="B188" s="183"/>
      <c r="C188" s="184"/>
      <c r="D188" s="185" t="s">
        <v>141</v>
      </c>
      <c r="E188" s="186" t="s">
        <v>1</v>
      </c>
      <c r="F188" s="187" t="s">
        <v>748</v>
      </c>
      <c r="G188" s="184"/>
      <c r="H188" s="188">
        <v>10.24</v>
      </c>
      <c r="I188" s="189"/>
      <c r="J188" s="184"/>
      <c r="K188" s="184"/>
      <c r="L188" s="190"/>
      <c r="M188" s="191"/>
      <c r="N188" s="192"/>
      <c r="O188" s="192"/>
      <c r="P188" s="192"/>
      <c r="Q188" s="192"/>
      <c r="R188" s="192"/>
      <c r="S188" s="192"/>
      <c r="T188" s="193"/>
      <c r="AT188" s="194" t="s">
        <v>141</v>
      </c>
      <c r="AU188" s="194" t="s">
        <v>77</v>
      </c>
      <c r="AV188" s="11" t="s">
        <v>77</v>
      </c>
      <c r="AW188" s="11" t="s">
        <v>31</v>
      </c>
      <c r="AX188" s="11" t="s">
        <v>68</v>
      </c>
      <c r="AY188" s="194" t="s">
        <v>129</v>
      </c>
    </row>
    <row r="189" spans="2:65" s="11" customFormat="1" ht="11.25">
      <c r="B189" s="183"/>
      <c r="C189" s="184"/>
      <c r="D189" s="185" t="s">
        <v>141</v>
      </c>
      <c r="E189" s="186" t="s">
        <v>1</v>
      </c>
      <c r="F189" s="187" t="s">
        <v>749</v>
      </c>
      <c r="G189" s="184"/>
      <c r="H189" s="188">
        <v>4.16</v>
      </c>
      <c r="I189" s="189"/>
      <c r="J189" s="184"/>
      <c r="K189" s="184"/>
      <c r="L189" s="190"/>
      <c r="M189" s="191"/>
      <c r="N189" s="192"/>
      <c r="O189" s="192"/>
      <c r="P189" s="192"/>
      <c r="Q189" s="192"/>
      <c r="R189" s="192"/>
      <c r="S189" s="192"/>
      <c r="T189" s="193"/>
      <c r="AT189" s="194" t="s">
        <v>141</v>
      </c>
      <c r="AU189" s="194" t="s">
        <v>77</v>
      </c>
      <c r="AV189" s="11" t="s">
        <v>77</v>
      </c>
      <c r="AW189" s="11" t="s">
        <v>31</v>
      </c>
      <c r="AX189" s="11" t="s">
        <v>68</v>
      </c>
      <c r="AY189" s="194" t="s">
        <v>129</v>
      </c>
    </row>
    <row r="190" spans="2:65" s="12" customFormat="1" ht="11.25">
      <c r="B190" s="195"/>
      <c r="C190" s="196"/>
      <c r="D190" s="185" t="s">
        <v>141</v>
      </c>
      <c r="E190" s="197" t="s">
        <v>1</v>
      </c>
      <c r="F190" s="198" t="s">
        <v>143</v>
      </c>
      <c r="G190" s="196"/>
      <c r="H190" s="199">
        <v>14.4</v>
      </c>
      <c r="I190" s="200"/>
      <c r="J190" s="196"/>
      <c r="K190" s="196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141</v>
      </c>
      <c r="AU190" s="205" t="s">
        <v>77</v>
      </c>
      <c r="AV190" s="12" t="s">
        <v>136</v>
      </c>
      <c r="AW190" s="12" t="s">
        <v>31</v>
      </c>
      <c r="AX190" s="12" t="s">
        <v>8</v>
      </c>
      <c r="AY190" s="205" t="s">
        <v>129</v>
      </c>
    </row>
    <row r="191" spans="2:65" s="11" customFormat="1" ht="11.25">
      <c r="B191" s="183"/>
      <c r="C191" s="184"/>
      <c r="D191" s="185" t="s">
        <v>141</v>
      </c>
      <c r="E191" s="184"/>
      <c r="F191" s="187" t="s">
        <v>750</v>
      </c>
      <c r="G191" s="184"/>
      <c r="H191" s="188">
        <v>14.544</v>
      </c>
      <c r="I191" s="189"/>
      <c r="J191" s="184"/>
      <c r="K191" s="184"/>
      <c r="L191" s="190"/>
      <c r="M191" s="191"/>
      <c r="N191" s="192"/>
      <c r="O191" s="192"/>
      <c r="P191" s="192"/>
      <c r="Q191" s="192"/>
      <c r="R191" s="192"/>
      <c r="S191" s="192"/>
      <c r="T191" s="193"/>
      <c r="AT191" s="194" t="s">
        <v>141</v>
      </c>
      <c r="AU191" s="194" t="s">
        <v>77</v>
      </c>
      <c r="AV191" s="11" t="s">
        <v>77</v>
      </c>
      <c r="AW191" s="11" t="s">
        <v>4</v>
      </c>
      <c r="AX191" s="11" t="s">
        <v>8</v>
      </c>
      <c r="AY191" s="194" t="s">
        <v>129</v>
      </c>
    </row>
    <row r="192" spans="2:65" s="10" customFormat="1" ht="22.9" customHeight="1">
      <c r="B192" s="155"/>
      <c r="C192" s="156"/>
      <c r="D192" s="157" t="s">
        <v>67</v>
      </c>
      <c r="E192" s="169" t="s">
        <v>130</v>
      </c>
      <c r="F192" s="169" t="s">
        <v>131</v>
      </c>
      <c r="G192" s="156"/>
      <c r="H192" s="156"/>
      <c r="I192" s="159"/>
      <c r="J192" s="170">
        <f>BK192</f>
        <v>0</v>
      </c>
      <c r="K192" s="156"/>
      <c r="L192" s="161"/>
      <c r="M192" s="162"/>
      <c r="N192" s="163"/>
      <c r="O192" s="163"/>
      <c r="P192" s="164">
        <f>SUM(P193:P209)</f>
        <v>0</v>
      </c>
      <c r="Q192" s="163"/>
      <c r="R192" s="164">
        <f>SUM(R193:R209)</f>
        <v>5.3322001500000002</v>
      </c>
      <c r="S192" s="163"/>
      <c r="T192" s="165">
        <f>SUM(T193:T209)</f>
        <v>0</v>
      </c>
      <c r="AR192" s="166" t="s">
        <v>8</v>
      </c>
      <c r="AT192" s="167" t="s">
        <v>67</v>
      </c>
      <c r="AU192" s="167" t="s">
        <v>8</v>
      </c>
      <c r="AY192" s="166" t="s">
        <v>129</v>
      </c>
      <c r="BK192" s="168">
        <f>SUM(BK193:BK209)</f>
        <v>0</v>
      </c>
    </row>
    <row r="193" spans="2:65" s="1" customFormat="1" ht="16.5" customHeight="1">
      <c r="B193" s="31"/>
      <c r="C193" s="171" t="s">
        <v>199</v>
      </c>
      <c r="D193" s="171" t="s">
        <v>132</v>
      </c>
      <c r="E193" s="172" t="s">
        <v>754</v>
      </c>
      <c r="F193" s="173" t="s">
        <v>755</v>
      </c>
      <c r="G193" s="174" t="s">
        <v>139</v>
      </c>
      <c r="H193" s="175">
        <v>0.8</v>
      </c>
      <c r="I193" s="176"/>
      <c r="J193" s="177">
        <f>ROUND(I193*H193,0)</f>
        <v>0</v>
      </c>
      <c r="K193" s="173" t="s">
        <v>506</v>
      </c>
      <c r="L193" s="35"/>
      <c r="M193" s="178" t="s">
        <v>1</v>
      </c>
      <c r="N193" s="179" t="s">
        <v>39</v>
      </c>
      <c r="O193" s="57"/>
      <c r="P193" s="180">
        <f>O193*H193</f>
        <v>0</v>
      </c>
      <c r="Q193" s="180">
        <v>2.0480000000000002E-2</v>
      </c>
      <c r="R193" s="180">
        <f>Q193*H193</f>
        <v>1.6384000000000003E-2</v>
      </c>
      <c r="S193" s="180">
        <v>0</v>
      </c>
      <c r="T193" s="181">
        <f>S193*H193</f>
        <v>0</v>
      </c>
      <c r="AR193" s="14" t="s">
        <v>136</v>
      </c>
      <c r="AT193" s="14" t="s">
        <v>132</v>
      </c>
      <c r="AU193" s="14" t="s">
        <v>77</v>
      </c>
      <c r="AY193" s="14" t="s">
        <v>129</v>
      </c>
      <c r="BE193" s="182">
        <f>IF(N193="základní",J193,0)</f>
        <v>0</v>
      </c>
      <c r="BF193" s="182">
        <f>IF(N193="snížená",J193,0)</f>
        <v>0</v>
      </c>
      <c r="BG193" s="182">
        <f>IF(N193="zákl. přenesená",J193,0)</f>
        <v>0</v>
      </c>
      <c r="BH193" s="182">
        <f>IF(N193="sníž. přenesená",J193,0)</f>
        <v>0</v>
      </c>
      <c r="BI193" s="182">
        <f>IF(N193="nulová",J193,0)</f>
        <v>0</v>
      </c>
      <c r="BJ193" s="14" t="s">
        <v>8</v>
      </c>
      <c r="BK193" s="182">
        <f>ROUND(I193*H193,0)</f>
        <v>0</v>
      </c>
      <c r="BL193" s="14" t="s">
        <v>136</v>
      </c>
      <c r="BM193" s="14" t="s">
        <v>756</v>
      </c>
    </row>
    <row r="194" spans="2:65" s="11" customFormat="1" ht="11.25">
      <c r="B194" s="183"/>
      <c r="C194" s="184"/>
      <c r="D194" s="185" t="s">
        <v>141</v>
      </c>
      <c r="E194" s="186" t="s">
        <v>1</v>
      </c>
      <c r="F194" s="187" t="s">
        <v>757</v>
      </c>
      <c r="G194" s="184"/>
      <c r="H194" s="188">
        <v>0.8</v>
      </c>
      <c r="I194" s="189"/>
      <c r="J194" s="184"/>
      <c r="K194" s="184"/>
      <c r="L194" s="190"/>
      <c r="M194" s="191"/>
      <c r="N194" s="192"/>
      <c r="O194" s="192"/>
      <c r="P194" s="192"/>
      <c r="Q194" s="192"/>
      <c r="R194" s="192"/>
      <c r="S194" s="192"/>
      <c r="T194" s="193"/>
      <c r="AT194" s="194" t="s">
        <v>141</v>
      </c>
      <c r="AU194" s="194" t="s">
        <v>77</v>
      </c>
      <c r="AV194" s="11" t="s">
        <v>77</v>
      </c>
      <c r="AW194" s="11" t="s">
        <v>31</v>
      </c>
      <c r="AX194" s="11" t="s">
        <v>8</v>
      </c>
      <c r="AY194" s="194" t="s">
        <v>129</v>
      </c>
    </row>
    <row r="195" spans="2:65" s="1" customFormat="1" ht="16.5" customHeight="1">
      <c r="B195" s="31"/>
      <c r="C195" s="171" t="s">
        <v>265</v>
      </c>
      <c r="D195" s="171" t="s">
        <v>132</v>
      </c>
      <c r="E195" s="172" t="s">
        <v>758</v>
      </c>
      <c r="F195" s="173" t="s">
        <v>759</v>
      </c>
      <c r="G195" s="174" t="s">
        <v>139</v>
      </c>
      <c r="H195" s="175">
        <v>4</v>
      </c>
      <c r="I195" s="176"/>
      <c r="J195" s="177">
        <f>ROUND(I195*H195,0)</f>
        <v>0</v>
      </c>
      <c r="K195" s="173" t="s">
        <v>506</v>
      </c>
      <c r="L195" s="35"/>
      <c r="M195" s="178" t="s">
        <v>1</v>
      </c>
      <c r="N195" s="179" t="s">
        <v>39</v>
      </c>
      <c r="O195" s="57"/>
      <c r="P195" s="180">
        <f>O195*H195</f>
        <v>0</v>
      </c>
      <c r="Q195" s="180">
        <v>7.9000000000000008E-3</v>
      </c>
      <c r="R195" s="180">
        <f>Q195*H195</f>
        <v>3.1600000000000003E-2</v>
      </c>
      <c r="S195" s="180">
        <v>0</v>
      </c>
      <c r="T195" s="181">
        <f>S195*H195</f>
        <v>0</v>
      </c>
      <c r="AR195" s="14" t="s">
        <v>136</v>
      </c>
      <c r="AT195" s="14" t="s">
        <v>132</v>
      </c>
      <c r="AU195" s="14" t="s">
        <v>77</v>
      </c>
      <c r="AY195" s="14" t="s">
        <v>129</v>
      </c>
      <c r="BE195" s="182">
        <f>IF(N195="základní",J195,0)</f>
        <v>0</v>
      </c>
      <c r="BF195" s="182">
        <f>IF(N195="snížená",J195,0)</f>
        <v>0</v>
      </c>
      <c r="BG195" s="182">
        <f>IF(N195="zákl. přenesená",J195,0)</f>
        <v>0</v>
      </c>
      <c r="BH195" s="182">
        <f>IF(N195="sníž. přenesená",J195,0)</f>
        <v>0</v>
      </c>
      <c r="BI195" s="182">
        <f>IF(N195="nulová",J195,0)</f>
        <v>0</v>
      </c>
      <c r="BJ195" s="14" t="s">
        <v>8</v>
      </c>
      <c r="BK195" s="182">
        <f>ROUND(I195*H195,0)</f>
        <v>0</v>
      </c>
      <c r="BL195" s="14" t="s">
        <v>136</v>
      </c>
      <c r="BM195" s="14" t="s">
        <v>760</v>
      </c>
    </row>
    <row r="196" spans="2:65" s="11" customFormat="1" ht="11.25">
      <c r="B196" s="183"/>
      <c r="C196" s="184"/>
      <c r="D196" s="185" t="s">
        <v>141</v>
      </c>
      <c r="E196" s="184"/>
      <c r="F196" s="187" t="s">
        <v>761</v>
      </c>
      <c r="G196" s="184"/>
      <c r="H196" s="188">
        <v>4</v>
      </c>
      <c r="I196" s="189"/>
      <c r="J196" s="184"/>
      <c r="K196" s="184"/>
      <c r="L196" s="190"/>
      <c r="M196" s="191"/>
      <c r="N196" s="192"/>
      <c r="O196" s="192"/>
      <c r="P196" s="192"/>
      <c r="Q196" s="192"/>
      <c r="R196" s="192"/>
      <c r="S196" s="192"/>
      <c r="T196" s="193"/>
      <c r="AT196" s="194" t="s">
        <v>141</v>
      </c>
      <c r="AU196" s="194" t="s">
        <v>77</v>
      </c>
      <c r="AV196" s="11" t="s">
        <v>77</v>
      </c>
      <c r="AW196" s="11" t="s">
        <v>4</v>
      </c>
      <c r="AX196" s="11" t="s">
        <v>8</v>
      </c>
      <c r="AY196" s="194" t="s">
        <v>129</v>
      </c>
    </row>
    <row r="197" spans="2:65" s="1" customFormat="1" ht="16.5" customHeight="1">
      <c r="B197" s="31"/>
      <c r="C197" s="171" t="s">
        <v>206</v>
      </c>
      <c r="D197" s="171" t="s">
        <v>132</v>
      </c>
      <c r="E197" s="172" t="s">
        <v>762</v>
      </c>
      <c r="F197" s="173" t="s">
        <v>763</v>
      </c>
      <c r="G197" s="174" t="s">
        <v>139</v>
      </c>
      <c r="H197" s="175">
        <v>4</v>
      </c>
      <c r="I197" s="176"/>
      <c r="J197" s="177">
        <f>ROUND(I197*H197,0)</f>
        <v>0</v>
      </c>
      <c r="K197" s="173" t="s">
        <v>506</v>
      </c>
      <c r="L197" s="35"/>
      <c r="M197" s="178" t="s">
        <v>1</v>
      </c>
      <c r="N197" s="179" t="s">
        <v>39</v>
      </c>
      <c r="O197" s="57"/>
      <c r="P197" s="180">
        <f>O197*H197</f>
        <v>0</v>
      </c>
      <c r="Q197" s="180">
        <v>2.6360000000000001E-2</v>
      </c>
      <c r="R197" s="180">
        <f>Q197*H197</f>
        <v>0.10544000000000001</v>
      </c>
      <c r="S197" s="180">
        <v>0</v>
      </c>
      <c r="T197" s="181">
        <f>S197*H197</f>
        <v>0</v>
      </c>
      <c r="AR197" s="14" t="s">
        <v>136</v>
      </c>
      <c r="AT197" s="14" t="s">
        <v>132</v>
      </c>
      <c r="AU197" s="14" t="s">
        <v>77</v>
      </c>
      <c r="AY197" s="14" t="s">
        <v>129</v>
      </c>
      <c r="BE197" s="182">
        <f>IF(N197="základní",J197,0)</f>
        <v>0</v>
      </c>
      <c r="BF197" s="182">
        <f>IF(N197="snížená",J197,0)</f>
        <v>0</v>
      </c>
      <c r="BG197" s="182">
        <f>IF(N197="zákl. přenesená",J197,0)</f>
        <v>0</v>
      </c>
      <c r="BH197" s="182">
        <f>IF(N197="sníž. přenesená",J197,0)</f>
        <v>0</v>
      </c>
      <c r="BI197" s="182">
        <f>IF(N197="nulová",J197,0)</f>
        <v>0</v>
      </c>
      <c r="BJ197" s="14" t="s">
        <v>8</v>
      </c>
      <c r="BK197" s="182">
        <f>ROUND(I197*H197,0)</f>
        <v>0</v>
      </c>
      <c r="BL197" s="14" t="s">
        <v>136</v>
      </c>
      <c r="BM197" s="14" t="s">
        <v>764</v>
      </c>
    </row>
    <row r="198" spans="2:65" s="11" customFormat="1" ht="11.25">
      <c r="B198" s="183"/>
      <c r="C198" s="184"/>
      <c r="D198" s="185" t="s">
        <v>141</v>
      </c>
      <c r="E198" s="186" t="s">
        <v>1</v>
      </c>
      <c r="F198" s="187" t="s">
        <v>765</v>
      </c>
      <c r="G198" s="184"/>
      <c r="H198" s="188">
        <v>4</v>
      </c>
      <c r="I198" s="189"/>
      <c r="J198" s="184"/>
      <c r="K198" s="184"/>
      <c r="L198" s="190"/>
      <c r="M198" s="191"/>
      <c r="N198" s="192"/>
      <c r="O198" s="192"/>
      <c r="P198" s="192"/>
      <c r="Q198" s="192"/>
      <c r="R198" s="192"/>
      <c r="S198" s="192"/>
      <c r="T198" s="193"/>
      <c r="AT198" s="194" t="s">
        <v>141</v>
      </c>
      <c r="AU198" s="194" t="s">
        <v>77</v>
      </c>
      <c r="AV198" s="11" t="s">
        <v>77</v>
      </c>
      <c r="AW198" s="11" t="s">
        <v>31</v>
      </c>
      <c r="AX198" s="11" t="s">
        <v>8</v>
      </c>
      <c r="AY198" s="194" t="s">
        <v>129</v>
      </c>
    </row>
    <row r="199" spans="2:65" s="1" customFormat="1" ht="16.5" customHeight="1">
      <c r="B199" s="31"/>
      <c r="C199" s="171" t="s">
        <v>274</v>
      </c>
      <c r="D199" s="171" t="s">
        <v>132</v>
      </c>
      <c r="E199" s="172" t="s">
        <v>766</v>
      </c>
      <c r="F199" s="173" t="s">
        <v>767</v>
      </c>
      <c r="G199" s="174" t="s">
        <v>139</v>
      </c>
      <c r="H199" s="175">
        <v>19.625</v>
      </c>
      <c r="I199" s="176"/>
      <c r="J199" s="177">
        <f>ROUND(I199*H199,0)</f>
        <v>0</v>
      </c>
      <c r="K199" s="173" t="s">
        <v>506</v>
      </c>
      <c r="L199" s="35"/>
      <c r="M199" s="178" t="s">
        <v>1</v>
      </c>
      <c r="N199" s="179" t="s">
        <v>39</v>
      </c>
      <c r="O199" s="57"/>
      <c r="P199" s="180">
        <f>O199*H199</f>
        <v>0</v>
      </c>
      <c r="Q199" s="180">
        <v>8.0869999999999997E-2</v>
      </c>
      <c r="R199" s="180">
        <f>Q199*H199</f>
        <v>1.5870737500000001</v>
      </c>
      <c r="S199" s="180">
        <v>0</v>
      </c>
      <c r="T199" s="181">
        <f>S199*H199</f>
        <v>0</v>
      </c>
      <c r="AR199" s="14" t="s">
        <v>136</v>
      </c>
      <c r="AT199" s="14" t="s">
        <v>132</v>
      </c>
      <c r="AU199" s="14" t="s">
        <v>77</v>
      </c>
      <c r="AY199" s="14" t="s">
        <v>129</v>
      </c>
      <c r="BE199" s="182">
        <f>IF(N199="základní",J199,0)</f>
        <v>0</v>
      </c>
      <c r="BF199" s="182">
        <f>IF(N199="snížená",J199,0)</f>
        <v>0</v>
      </c>
      <c r="BG199" s="182">
        <f>IF(N199="zákl. přenesená",J199,0)</f>
        <v>0</v>
      </c>
      <c r="BH199" s="182">
        <f>IF(N199="sníž. přenesená",J199,0)</f>
        <v>0</v>
      </c>
      <c r="BI199" s="182">
        <f>IF(N199="nulová",J199,0)</f>
        <v>0</v>
      </c>
      <c r="BJ199" s="14" t="s">
        <v>8</v>
      </c>
      <c r="BK199" s="182">
        <f>ROUND(I199*H199,0)</f>
        <v>0</v>
      </c>
      <c r="BL199" s="14" t="s">
        <v>136</v>
      </c>
      <c r="BM199" s="14" t="s">
        <v>768</v>
      </c>
    </row>
    <row r="200" spans="2:65" s="1" customFormat="1" ht="19.5">
      <c r="B200" s="31"/>
      <c r="C200" s="32"/>
      <c r="D200" s="185" t="s">
        <v>680</v>
      </c>
      <c r="E200" s="32"/>
      <c r="F200" s="223" t="s">
        <v>769</v>
      </c>
      <c r="G200" s="32"/>
      <c r="H200" s="32"/>
      <c r="I200" s="100"/>
      <c r="J200" s="32"/>
      <c r="K200" s="32"/>
      <c r="L200" s="35"/>
      <c r="M200" s="224"/>
      <c r="N200" s="57"/>
      <c r="O200" s="57"/>
      <c r="P200" s="57"/>
      <c r="Q200" s="57"/>
      <c r="R200" s="57"/>
      <c r="S200" s="57"/>
      <c r="T200" s="58"/>
      <c r="AT200" s="14" t="s">
        <v>680</v>
      </c>
      <c r="AU200" s="14" t="s">
        <v>77</v>
      </c>
    </row>
    <row r="201" spans="2:65" s="11" customFormat="1" ht="11.25">
      <c r="B201" s="183"/>
      <c r="C201" s="184"/>
      <c r="D201" s="185" t="s">
        <v>141</v>
      </c>
      <c r="E201" s="186" t="s">
        <v>1</v>
      </c>
      <c r="F201" s="187" t="s">
        <v>770</v>
      </c>
      <c r="G201" s="184"/>
      <c r="H201" s="188">
        <v>10</v>
      </c>
      <c r="I201" s="189"/>
      <c r="J201" s="184"/>
      <c r="K201" s="184"/>
      <c r="L201" s="190"/>
      <c r="M201" s="191"/>
      <c r="N201" s="192"/>
      <c r="O201" s="192"/>
      <c r="P201" s="192"/>
      <c r="Q201" s="192"/>
      <c r="R201" s="192"/>
      <c r="S201" s="192"/>
      <c r="T201" s="193"/>
      <c r="AT201" s="194" t="s">
        <v>141</v>
      </c>
      <c r="AU201" s="194" t="s">
        <v>77</v>
      </c>
      <c r="AV201" s="11" t="s">
        <v>77</v>
      </c>
      <c r="AW201" s="11" t="s">
        <v>31</v>
      </c>
      <c r="AX201" s="11" t="s">
        <v>68</v>
      </c>
      <c r="AY201" s="194" t="s">
        <v>129</v>
      </c>
    </row>
    <row r="202" spans="2:65" s="11" customFormat="1" ht="11.25">
      <c r="B202" s="183"/>
      <c r="C202" s="184"/>
      <c r="D202" s="185" t="s">
        <v>141</v>
      </c>
      <c r="E202" s="186" t="s">
        <v>1</v>
      </c>
      <c r="F202" s="187" t="s">
        <v>771</v>
      </c>
      <c r="G202" s="184"/>
      <c r="H202" s="188">
        <v>4.5</v>
      </c>
      <c r="I202" s="189"/>
      <c r="J202" s="184"/>
      <c r="K202" s="184"/>
      <c r="L202" s="190"/>
      <c r="M202" s="191"/>
      <c r="N202" s="192"/>
      <c r="O202" s="192"/>
      <c r="P202" s="192"/>
      <c r="Q202" s="192"/>
      <c r="R202" s="192"/>
      <c r="S202" s="192"/>
      <c r="T202" s="193"/>
      <c r="AT202" s="194" t="s">
        <v>141</v>
      </c>
      <c r="AU202" s="194" t="s">
        <v>77</v>
      </c>
      <c r="AV202" s="11" t="s">
        <v>77</v>
      </c>
      <c r="AW202" s="11" t="s">
        <v>31</v>
      </c>
      <c r="AX202" s="11" t="s">
        <v>68</v>
      </c>
      <c r="AY202" s="194" t="s">
        <v>129</v>
      </c>
    </row>
    <row r="203" spans="2:65" s="11" customFormat="1" ht="11.25">
      <c r="B203" s="183"/>
      <c r="C203" s="184"/>
      <c r="D203" s="185" t="s">
        <v>141</v>
      </c>
      <c r="E203" s="186" t="s">
        <v>1</v>
      </c>
      <c r="F203" s="187" t="s">
        <v>772</v>
      </c>
      <c r="G203" s="184"/>
      <c r="H203" s="188">
        <v>5.125</v>
      </c>
      <c r="I203" s="189"/>
      <c r="J203" s="184"/>
      <c r="K203" s="184"/>
      <c r="L203" s="190"/>
      <c r="M203" s="191"/>
      <c r="N203" s="192"/>
      <c r="O203" s="192"/>
      <c r="P203" s="192"/>
      <c r="Q203" s="192"/>
      <c r="R203" s="192"/>
      <c r="S203" s="192"/>
      <c r="T203" s="193"/>
      <c r="AT203" s="194" t="s">
        <v>141</v>
      </c>
      <c r="AU203" s="194" t="s">
        <v>77</v>
      </c>
      <c r="AV203" s="11" t="s">
        <v>77</v>
      </c>
      <c r="AW203" s="11" t="s">
        <v>31</v>
      </c>
      <c r="AX203" s="11" t="s">
        <v>68</v>
      </c>
      <c r="AY203" s="194" t="s">
        <v>129</v>
      </c>
    </row>
    <row r="204" spans="2:65" s="12" customFormat="1" ht="11.25">
      <c r="B204" s="195"/>
      <c r="C204" s="196"/>
      <c r="D204" s="185" t="s">
        <v>141</v>
      </c>
      <c r="E204" s="197" t="s">
        <v>1</v>
      </c>
      <c r="F204" s="198" t="s">
        <v>143</v>
      </c>
      <c r="G204" s="196"/>
      <c r="H204" s="199">
        <v>19.625</v>
      </c>
      <c r="I204" s="200"/>
      <c r="J204" s="196"/>
      <c r="K204" s="196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141</v>
      </c>
      <c r="AU204" s="205" t="s">
        <v>77</v>
      </c>
      <c r="AV204" s="12" t="s">
        <v>136</v>
      </c>
      <c r="AW204" s="12" t="s">
        <v>31</v>
      </c>
      <c r="AX204" s="12" t="s">
        <v>8</v>
      </c>
      <c r="AY204" s="205" t="s">
        <v>129</v>
      </c>
    </row>
    <row r="205" spans="2:65" s="1" customFormat="1" ht="16.5" customHeight="1">
      <c r="B205" s="31"/>
      <c r="C205" s="171" t="s">
        <v>210</v>
      </c>
      <c r="D205" s="171" t="s">
        <v>132</v>
      </c>
      <c r="E205" s="172" t="s">
        <v>773</v>
      </c>
      <c r="F205" s="173" t="s">
        <v>774</v>
      </c>
      <c r="G205" s="174" t="s">
        <v>139</v>
      </c>
      <c r="H205" s="175">
        <v>9.7759999999999998</v>
      </c>
      <c r="I205" s="176"/>
      <c r="J205" s="177">
        <f>ROUND(I205*H205,0)</f>
        <v>0</v>
      </c>
      <c r="K205" s="173" t="s">
        <v>506</v>
      </c>
      <c r="L205" s="35"/>
      <c r="M205" s="178" t="s">
        <v>1</v>
      </c>
      <c r="N205" s="179" t="s">
        <v>39</v>
      </c>
      <c r="O205" s="57"/>
      <c r="P205" s="180">
        <f>O205*H205</f>
        <v>0</v>
      </c>
      <c r="Q205" s="180">
        <v>0.3674</v>
      </c>
      <c r="R205" s="180">
        <f>Q205*H205</f>
        <v>3.5917024</v>
      </c>
      <c r="S205" s="180">
        <v>0</v>
      </c>
      <c r="T205" s="181">
        <f>S205*H205</f>
        <v>0</v>
      </c>
      <c r="AR205" s="14" t="s">
        <v>136</v>
      </c>
      <c r="AT205" s="14" t="s">
        <v>132</v>
      </c>
      <c r="AU205" s="14" t="s">
        <v>77</v>
      </c>
      <c r="AY205" s="14" t="s">
        <v>129</v>
      </c>
      <c r="BE205" s="182">
        <f>IF(N205="základní",J205,0)</f>
        <v>0</v>
      </c>
      <c r="BF205" s="182">
        <f>IF(N205="snížená",J205,0)</f>
        <v>0</v>
      </c>
      <c r="BG205" s="182">
        <f>IF(N205="zákl. přenesená",J205,0)</f>
        <v>0</v>
      </c>
      <c r="BH205" s="182">
        <f>IF(N205="sníž. přenesená",J205,0)</f>
        <v>0</v>
      </c>
      <c r="BI205" s="182">
        <f>IF(N205="nulová",J205,0)</f>
        <v>0</v>
      </c>
      <c r="BJ205" s="14" t="s">
        <v>8</v>
      </c>
      <c r="BK205" s="182">
        <f>ROUND(I205*H205,0)</f>
        <v>0</v>
      </c>
      <c r="BL205" s="14" t="s">
        <v>136</v>
      </c>
      <c r="BM205" s="14" t="s">
        <v>775</v>
      </c>
    </row>
    <row r="206" spans="2:65" s="11" customFormat="1" ht="11.25">
      <c r="B206" s="183"/>
      <c r="C206" s="184"/>
      <c r="D206" s="185" t="s">
        <v>141</v>
      </c>
      <c r="E206" s="186" t="s">
        <v>1</v>
      </c>
      <c r="F206" s="187" t="s">
        <v>776</v>
      </c>
      <c r="G206" s="184"/>
      <c r="H206" s="188">
        <v>3.38</v>
      </c>
      <c r="I206" s="189"/>
      <c r="J206" s="184"/>
      <c r="K206" s="184"/>
      <c r="L206" s="190"/>
      <c r="M206" s="191"/>
      <c r="N206" s="192"/>
      <c r="O206" s="192"/>
      <c r="P206" s="192"/>
      <c r="Q206" s="192"/>
      <c r="R206" s="192"/>
      <c r="S206" s="192"/>
      <c r="T206" s="193"/>
      <c r="AT206" s="194" t="s">
        <v>141</v>
      </c>
      <c r="AU206" s="194" t="s">
        <v>77</v>
      </c>
      <c r="AV206" s="11" t="s">
        <v>77</v>
      </c>
      <c r="AW206" s="11" t="s">
        <v>31</v>
      </c>
      <c r="AX206" s="11" t="s">
        <v>68</v>
      </c>
      <c r="AY206" s="194" t="s">
        <v>129</v>
      </c>
    </row>
    <row r="207" spans="2:65" s="11" customFormat="1" ht="11.25">
      <c r="B207" s="183"/>
      <c r="C207" s="184"/>
      <c r="D207" s="185" t="s">
        <v>141</v>
      </c>
      <c r="E207" s="186" t="s">
        <v>1</v>
      </c>
      <c r="F207" s="187" t="s">
        <v>777</v>
      </c>
      <c r="G207" s="184"/>
      <c r="H207" s="188">
        <v>4.6929999999999996</v>
      </c>
      <c r="I207" s="189"/>
      <c r="J207" s="184"/>
      <c r="K207" s="184"/>
      <c r="L207" s="190"/>
      <c r="M207" s="191"/>
      <c r="N207" s="192"/>
      <c r="O207" s="192"/>
      <c r="P207" s="192"/>
      <c r="Q207" s="192"/>
      <c r="R207" s="192"/>
      <c r="S207" s="192"/>
      <c r="T207" s="193"/>
      <c r="AT207" s="194" t="s">
        <v>141</v>
      </c>
      <c r="AU207" s="194" t="s">
        <v>77</v>
      </c>
      <c r="AV207" s="11" t="s">
        <v>77</v>
      </c>
      <c r="AW207" s="11" t="s">
        <v>31</v>
      </c>
      <c r="AX207" s="11" t="s">
        <v>68</v>
      </c>
      <c r="AY207" s="194" t="s">
        <v>129</v>
      </c>
    </row>
    <row r="208" spans="2:65" s="11" customFormat="1" ht="11.25">
      <c r="B208" s="183"/>
      <c r="C208" s="184"/>
      <c r="D208" s="185" t="s">
        <v>141</v>
      </c>
      <c r="E208" s="186" t="s">
        <v>1</v>
      </c>
      <c r="F208" s="187" t="s">
        <v>778</v>
      </c>
      <c r="G208" s="184"/>
      <c r="H208" s="188">
        <v>1.7030000000000001</v>
      </c>
      <c r="I208" s="189"/>
      <c r="J208" s="184"/>
      <c r="K208" s="184"/>
      <c r="L208" s="190"/>
      <c r="M208" s="191"/>
      <c r="N208" s="192"/>
      <c r="O208" s="192"/>
      <c r="P208" s="192"/>
      <c r="Q208" s="192"/>
      <c r="R208" s="192"/>
      <c r="S208" s="192"/>
      <c r="T208" s="193"/>
      <c r="AT208" s="194" t="s">
        <v>141</v>
      </c>
      <c r="AU208" s="194" t="s">
        <v>77</v>
      </c>
      <c r="AV208" s="11" t="s">
        <v>77</v>
      </c>
      <c r="AW208" s="11" t="s">
        <v>31</v>
      </c>
      <c r="AX208" s="11" t="s">
        <v>68</v>
      </c>
      <c r="AY208" s="194" t="s">
        <v>129</v>
      </c>
    </row>
    <row r="209" spans="2:65" s="12" customFormat="1" ht="11.25">
      <c r="B209" s="195"/>
      <c r="C209" s="196"/>
      <c r="D209" s="185" t="s">
        <v>141</v>
      </c>
      <c r="E209" s="197" t="s">
        <v>1</v>
      </c>
      <c r="F209" s="198" t="s">
        <v>143</v>
      </c>
      <c r="G209" s="196"/>
      <c r="H209" s="199">
        <v>9.7759999999999998</v>
      </c>
      <c r="I209" s="200"/>
      <c r="J209" s="196"/>
      <c r="K209" s="196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141</v>
      </c>
      <c r="AU209" s="205" t="s">
        <v>77</v>
      </c>
      <c r="AV209" s="12" t="s">
        <v>136</v>
      </c>
      <c r="AW209" s="12" t="s">
        <v>31</v>
      </c>
      <c r="AX209" s="12" t="s">
        <v>8</v>
      </c>
      <c r="AY209" s="205" t="s">
        <v>129</v>
      </c>
    </row>
    <row r="210" spans="2:65" s="10" customFormat="1" ht="22.9" customHeight="1">
      <c r="B210" s="155"/>
      <c r="C210" s="156"/>
      <c r="D210" s="157" t="s">
        <v>67</v>
      </c>
      <c r="E210" s="169" t="s">
        <v>152</v>
      </c>
      <c r="F210" s="169" t="s">
        <v>779</v>
      </c>
      <c r="G210" s="156"/>
      <c r="H210" s="156"/>
      <c r="I210" s="159"/>
      <c r="J210" s="170">
        <f>BK210</f>
        <v>0</v>
      </c>
      <c r="K210" s="156"/>
      <c r="L210" s="161"/>
      <c r="M210" s="162"/>
      <c r="N210" s="163"/>
      <c r="O210" s="163"/>
      <c r="P210" s="164">
        <f>SUM(P211:P217)</f>
        <v>0</v>
      </c>
      <c r="Q210" s="163"/>
      <c r="R210" s="164">
        <f>SUM(R211:R217)</f>
        <v>4.2900000000000004E-3</v>
      </c>
      <c r="S210" s="163"/>
      <c r="T210" s="165">
        <f>SUM(T211:T217)</f>
        <v>6.3390000000000002E-2</v>
      </c>
      <c r="AR210" s="166" t="s">
        <v>8</v>
      </c>
      <c r="AT210" s="167" t="s">
        <v>67</v>
      </c>
      <c r="AU210" s="167" t="s">
        <v>8</v>
      </c>
      <c r="AY210" s="166" t="s">
        <v>129</v>
      </c>
      <c r="BK210" s="168">
        <f>SUM(BK211:BK217)</f>
        <v>0</v>
      </c>
    </row>
    <row r="211" spans="2:65" s="1" customFormat="1" ht="16.5" customHeight="1">
      <c r="B211" s="31"/>
      <c r="C211" s="171" t="s">
        <v>282</v>
      </c>
      <c r="D211" s="171" t="s">
        <v>132</v>
      </c>
      <c r="E211" s="172" t="s">
        <v>780</v>
      </c>
      <c r="F211" s="173" t="s">
        <v>781</v>
      </c>
      <c r="G211" s="174" t="s">
        <v>277</v>
      </c>
      <c r="H211" s="175">
        <v>3</v>
      </c>
      <c r="I211" s="176"/>
      <c r="J211" s="177">
        <f>ROUND(I211*H211,0)</f>
        <v>0</v>
      </c>
      <c r="K211" s="173" t="s">
        <v>140</v>
      </c>
      <c r="L211" s="35"/>
      <c r="M211" s="178" t="s">
        <v>1</v>
      </c>
      <c r="N211" s="179" t="s">
        <v>39</v>
      </c>
      <c r="O211" s="57"/>
      <c r="P211" s="180">
        <f>O211*H211</f>
        <v>0</v>
      </c>
      <c r="Q211" s="180">
        <v>0</v>
      </c>
      <c r="R211" s="180">
        <f>Q211*H211</f>
        <v>0</v>
      </c>
      <c r="S211" s="180">
        <v>2.1129999999999999E-2</v>
      </c>
      <c r="T211" s="181">
        <f>S211*H211</f>
        <v>6.3390000000000002E-2</v>
      </c>
      <c r="AR211" s="14" t="s">
        <v>171</v>
      </c>
      <c r="AT211" s="14" t="s">
        <v>132</v>
      </c>
      <c r="AU211" s="14" t="s">
        <v>77</v>
      </c>
      <c r="AY211" s="14" t="s">
        <v>129</v>
      </c>
      <c r="BE211" s="182">
        <f>IF(N211="základní",J211,0)</f>
        <v>0</v>
      </c>
      <c r="BF211" s="182">
        <f>IF(N211="snížená",J211,0)</f>
        <v>0</v>
      </c>
      <c r="BG211" s="182">
        <f>IF(N211="zákl. přenesená",J211,0)</f>
        <v>0</v>
      </c>
      <c r="BH211" s="182">
        <f>IF(N211="sníž. přenesená",J211,0)</f>
        <v>0</v>
      </c>
      <c r="BI211" s="182">
        <f>IF(N211="nulová",J211,0)</f>
        <v>0</v>
      </c>
      <c r="BJ211" s="14" t="s">
        <v>8</v>
      </c>
      <c r="BK211" s="182">
        <f>ROUND(I211*H211,0)</f>
        <v>0</v>
      </c>
      <c r="BL211" s="14" t="s">
        <v>171</v>
      </c>
      <c r="BM211" s="14" t="s">
        <v>782</v>
      </c>
    </row>
    <row r="212" spans="2:65" s="1" customFormat="1" ht="22.5" customHeight="1">
      <c r="B212" s="31"/>
      <c r="C212" s="171" t="s">
        <v>215</v>
      </c>
      <c r="D212" s="171" t="s">
        <v>132</v>
      </c>
      <c r="E212" s="172" t="s">
        <v>783</v>
      </c>
      <c r="F212" s="173" t="s">
        <v>784</v>
      </c>
      <c r="G212" s="174" t="s">
        <v>277</v>
      </c>
      <c r="H212" s="175">
        <v>2</v>
      </c>
      <c r="I212" s="176"/>
      <c r="J212" s="177">
        <f>ROUND(I212*H212,0)</f>
        <v>0</v>
      </c>
      <c r="K212" s="173" t="s">
        <v>1</v>
      </c>
      <c r="L212" s="35"/>
      <c r="M212" s="178" t="s">
        <v>1</v>
      </c>
      <c r="N212" s="179" t="s">
        <v>39</v>
      </c>
      <c r="O212" s="57"/>
      <c r="P212" s="180">
        <f>O212*H212</f>
        <v>0</v>
      </c>
      <c r="Q212" s="180">
        <v>0</v>
      </c>
      <c r="R212" s="180">
        <f>Q212*H212</f>
        <v>0</v>
      </c>
      <c r="S212" s="180">
        <v>0</v>
      </c>
      <c r="T212" s="181">
        <f>S212*H212</f>
        <v>0</v>
      </c>
      <c r="AR212" s="14" t="s">
        <v>136</v>
      </c>
      <c r="AT212" s="14" t="s">
        <v>132</v>
      </c>
      <c r="AU212" s="14" t="s">
        <v>77</v>
      </c>
      <c r="AY212" s="14" t="s">
        <v>129</v>
      </c>
      <c r="BE212" s="182">
        <f>IF(N212="základní",J212,0)</f>
        <v>0</v>
      </c>
      <c r="BF212" s="182">
        <f>IF(N212="snížená",J212,0)</f>
        <v>0</v>
      </c>
      <c r="BG212" s="182">
        <f>IF(N212="zákl. přenesená",J212,0)</f>
        <v>0</v>
      </c>
      <c r="BH212" s="182">
        <f>IF(N212="sníž. přenesená",J212,0)</f>
        <v>0</v>
      </c>
      <c r="BI212" s="182">
        <f>IF(N212="nulová",J212,0)</f>
        <v>0</v>
      </c>
      <c r="BJ212" s="14" t="s">
        <v>8</v>
      </c>
      <c r="BK212" s="182">
        <f>ROUND(I212*H212,0)</f>
        <v>0</v>
      </c>
      <c r="BL212" s="14" t="s">
        <v>136</v>
      </c>
      <c r="BM212" s="14" t="s">
        <v>785</v>
      </c>
    </row>
    <row r="213" spans="2:65" s="1" customFormat="1" ht="16.5" customHeight="1">
      <c r="B213" s="31"/>
      <c r="C213" s="171" t="s">
        <v>290</v>
      </c>
      <c r="D213" s="171" t="s">
        <v>132</v>
      </c>
      <c r="E213" s="172" t="s">
        <v>786</v>
      </c>
      <c r="F213" s="173" t="s">
        <v>787</v>
      </c>
      <c r="G213" s="174" t="s">
        <v>277</v>
      </c>
      <c r="H213" s="175">
        <v>2</v>
      </c>
      <c r="I213" s="176"/>
      <c r="J213" s="177">
        <f>ROUND(I213*H213,0)</f>
        <v>0</v>
      </c>
      <c r="K213" s="173" t="s">
        <v>1</v>
      </c>
      <c r="L213" s="35"/>
      <c r="M213" s="178" t="s">
        <v>1</v>
      </c>
      <c r="N213" s="179" t="s">
        <v>39</v>
      </c>
      <c r="O213" s="57"/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AR213" s="14" t="s">
        <v>136</v>
      </c>
      <c r="AT213" s="14" t="s">
        <v>132</v>
      </c>
      <c r="AU213" s="14" t="s">
        <v>77</v>
      </c>
      <c r="AY213" s="14" t="s">
        <v>129</v>
      </c>
      <c r="BE213" s="182">
        <f>IF(N213="základní",J213,0)</f>
        <v>0</v>
      </c>
      <c r="BF213" s="182">
        <f>IF(N213="snížená",J213,0)</f>
        <v>0</v>
      </c>
      <c r="BG213" s="182">
        <f>IF(N213="zákl. přenesená",J213,0)</f>
        <v>0</v>
      </c>
      <c r="BH213" s="182">
        <f>IF(N213="sníž. přenesená",J213,0)</f>
        <v>0</v>
      </c>
      <c r="BI213" s="182">
        <f>IF(N213="nulová",J213,0)</f>
        <v>0</v>
      </c>
      <c r="BJ213" s="14" t="s">
        <v>8</v>
      </c>
      <c r="BK213" s="182">
        <f>ROUND(I213*H213,0)</f>
        <v>0</v>
      </c>
      <c r="BL213" s="14" t="s">
        <v>136</v>
      </c>
      <c r="BM213" s="14" t="s">
        <v>788</v>
      </c>
    </row>
    <row r="214" spans="2:65" s="1" customFormat="1" ht="16.5" customHeight="1">
      <c r="B214" s="31"/>
      <c r="C214" s="171" t="s">
        <v>218</v>
      </c>
      <c r="D214" s="171" t="s">
        <v>132</v>
      </c>
      <c r="E214" s="172" t="s">
        <v>789</v>
      </c>
      <c r="F214" s="173" t="s">
        <v>790</v>
      </c>
      <c r="G214" s="174" t="s">
        <v>277</v>
      </c>
      <c r="H214" s="175">
        <v>1</v>
      </c>
      <c r="I214" s="176"/>
      <c r="J214" s="177">
        <f>ROUND(I214*H214,0)</f>
        <v>0</v>
      </c>
      <c r="K214" s="173" t="s">
        <v>1</v>
      </c>
      <c r="L214" s="35"/>
      <c r="M214" s="178" t="s">
        <v>1</v>
      </c>
      <c r="N214" s="179" t="s">
        <v>39</v>
      </c>
      <c r="O214" s="57"/>
      <c r="P214" s="180">
        <f>O214*H214</f>
        <v>0</v>
      </c>
      <c r="Q214" s="180">
        <v>0</v>
      </c>
      <c r="R214" s="180">
        <f>Q214*H214</f>
        <v>0</v>
      </c>
      <c r="S214" s="180">
        <v>0</v>
      </c>
      <c r="T214" s="181">
        <f>S214*H214</f>
        <v>0</v>
      </c>
      <c r="AR214" s="14" t="s">
        <v>136</v>
      </c>
      <c r="AT214" s="14" t="s">
        <v>132</v>
      </c>
      <c r="AU214" s="14" t="s">
        <v>77</v>
      </c>
      <c r="AY214" s="14" t="s">
        <v>129</v>
      </c>
      <c r="BE214" s="182">
        <f>IF(N214="základní",J214,0)</f>
        <v>0</v>
      </c>
      <c r="BF214" s="182">
        <f>IF(N214="snížená",J214,0)</f>
        <v>0</v>
      </c>
      <c r="BG214" s="182">
        <f>IF(N214="zákl. přenesená",J214,0)</f>
        <v>0</v>
      </c>
      <c r="BH214" s="182">
        <f>IF(N214="sníž. přenesená",J214,0)</f>
        <v>0</v>
      </c>
      <c r="BI214" s="182">
        <f>IF(N214="nulová",J214,0)</f>
        <v>0</v>
      </c>
      <c r="BJ214" s="14" t="s">
        <v>8</v>
      </c>
      <c r="BK214" s="182">
        <f>ROUND(I214*H214,0)</f>
        <v>0</v>
      </c>
      <c r="BL214" s="14" t="s">
        <v>136</v>
      </c>
      <c r="BM214" s="14" t="s">
        <v>791</v>
      </c>
    </row>
    <row r="215" spans="2:65" s="1" customFormat="1" ht="16.5" customHeight="1">
      <c r="B215" s="31"/>
      <c r="C215" s="171" t="s">
        <v>299</v>
      </c>
      <c r="D215" s="171" t="s">
        <v>132</v>
      </c>
      <c r="E215" s="172" t="s">
        <v>792</v>
      </c>
      <c r="F215" s="173" t="s">
        <v>793</v>
      </c>
      <c r="G215" s="174" t="s">
        <v>277</v>
      </c>
      <c r="H215" s="175">
        <v>3</v>
      </c>
      <c r="I215" s="176"/>
      <c r="J215" s="177">
        <f>ROUND(I215*H215,0)</f>
        <v>0</v>
      </c>
      <c r="K215" s="173" t="s">
        <v>140</v>
      </c>
      <c r="L215" s="35"/>
      <c r="M215" s="178" t="s">
        <v>1</v>
      </c>
      <c r="N215" s="179" t="s">
        <v>39</v>
      </c>
      <c r="O215" s="57"/>
      <c r="P215" s="180">
        <f>O215*H215</f>
        <v>0</v>
      </c>
      <c r="Q215" s="180">
        <v>0</v>
      </c>
      <c r="R215" s="180">
        <f>Q215*H215</f>
        <v>0</v>
      </c>
      <c r="S215" s="180">
        <v>0</v>
      </c>
      <c r="T215" s="181">
        <f>S215*H215</f>
        <v>0</v>
      </c>
      <c r="AR215" s="14" t="s">
        <v>136</v>
      </c>
      <c r="AT215" s="14" t="s">
        <v>132</v>
      </c>
      <c r="AU215" s="14" t="s">
        <v>77</v>
      </c>
      <c r="AY215" s="14" t="s">
        <v>129</v>
      </c>
      <c r="BE215" s="182">
        <f>IF(N215="základní",J215,0)</f>
        <v>0</v>
      </c>
      <c r="BF215" s="182">
        <f>IF(N215="snížená",J215,0)</f>
        <v>0</v>
      </c>
      <c r="BG215" s="182">
        <f>IF(N215="zákl. přenesená",J215,0)</f>
        <v>0</v>
      </c>
      <c r="BH215" s="182">
        <f>IF(N215="sníž. přenesená",J215,0)</f>
        <v>0</v>
      </c>
      <c r="BI215" s="182">
        <f>IF(N215="nulová",J215,0)</f>
        <v>0</v>
      </c>
      <c r="BJ215" s="14" t="s">
        <v>8</v>
      </c>
      <c r="BK215" s="182">
        <f>ROUND(I215*H215,0)</f>
        <v>0</v>
      </c>
      <c r="BL215" s="14" t="s">
        <v>136</v>
      </c>
      <c r="BM215" s="14" t="s">
        <v>794</v>
      </c>
    </row>
    <row r="216" spans="2:65" s="1" customFormat="1" ht="19.5">
      <c r="B216" s="31"/>
      <c r="C216" s="32"/>
      <c r="D216" s="185" t="s">
        <v>680</v>
      </c>
      <c r="E216" s="32"/>
      <c r="F216" s="223" t="s">
        <v>795</v>
      </c>
      <c r="G216" s="32"/>
      <c r="H216" s="32"/>
      <c r="I216" s="100"/>
      <c r="J216" s="32"/>
      <c r="K216" s="32"/>
      <c r="L216" s="35"/>
      <c r="M216" s="224"/>
      <c r="N216" s="57"/>
      <c r="O216" s="57"/>
      <c r="P216" s="57"/>
      <c r="Q216" s="57"/>
      <c r="R216" s="57"/>
      <c r="S216" s="57"/>
      <c r="T216" s="58"/>
      <c r="AT216" s="14" t="s">
        <v>680</v>
      </c>
      <c r="AU216" s="14" t="s">
        <v>77</v>
      </c>
    </row>
    <row r="217" spans="2:65" s="1" customFormat="1" ht="16.5" customHeight="1">
      <c r="B217" s="31"/>
      <c r="C217" s="206" t="s">
        <v>223</v>
      </c>
      <c r="D217" s="206" t="s">
        <v>207</v>
      </c>
      <c r="E217" s="207" t="s">
        <v>796</v>
      </c>
      <c r="F217" s="208" t="s">
        <v>797</v>
      </c>
      <c r="G217" s="209" t="s">
        <v>277</v>
      </c>
      <c r="H217" s="210">
        <v>3</v>
      </c>
      <c r="I217" s="211"/>
      <c r="J217" s="212">
        <f>ROUND(I217*H217,0)</f>
        <v>0</v>
      </c>
      <c r="K217" s="208" t="s">
        <v>140</v>
      </c>
      <c r="L217" s="213"/>
      <c r="M217" s="214" t="s">
        <v>1</v>
      </c>
      <c r="N217" s="215" t="s">
        <v>39</v>
      </c>
      <c r="O217" s="57"/>
      <c r="P217" s="180">
        <f>O217*H217</f>
        <v>0</v>
      </c>
      <c r="Q217" s="180">
        <v>1.4300000000000001E-3</v>
      </c>
      <c r="R217" s="180">
        <f>Q217*H217</f>
        <v>4.2900000000000004E-3</v>
      </c>
      <c r="S217" s="180">
        <v>0</v>
      </c>
      <c r="T217" s="181">
        <f>S217*H217</f>
        <v>0</v>
      </c>
      <c r="AR217" s="14" t="s">
        <v>152</v>
      </c>
      <c r="AT217" s="14" t="s">
        <v>207</v>
      </c>
      <c r="AU217" s="14" t="s">
        <v>77</v>
      </c>
      <c r="AY217" s="14" t="s">
        <v>129</v>
      </c>
      <c r="BE217" s="182">
        <f>IF(N217="základní",J217,0)</f>
        <v>0</v>
      </c>
      <c r="BF217" s="182">
        <f>IF(N217="snížená",J217,0)</f>
        <v>0</v>
      </c>
      <c r="BG217" s="182">
        <f>IF(N217="zákl. přenesená",J217,0)</f>
        <v>0</v>
      </c>
      <c r="BH217" s="182">
        <f>IF(N217="sníž. přenesená",J217,0)</f>
        <v>0</v>
      </c>
      <c r="BI217" s="182">
        <f>IF(N217="nulová",J217,0)</f>
        <v>0</v>
      </c>
      <c r="BJ217" s="14" t="s">
        <v>8</v>
      </c>
      <c r="BK217" s="182">
        <f>ROUND(I217*H217,0)</f>
        <v>0</v>
      </c>
      <c r="BL217" s="14" t="s">
        <v>136</v>
      </c>
      <c r="BM217" s="14" t="s">
        <v>798</v>
      </c>
    </row>
    <row r="218" spans="2:65" s="10" customFormat="1" ht="22.9" customHeight="1">
      <c r="B218" s="155"/>
      <c r="C218" s="156"/>
      <c r="D218" s="157" t="s">
        <v>67</v>
      </c>
      <c r="E218" s="169" t="s">
        <v>144</v>
      </c>
      <c r="F218" s="169" t="s">
        <v>145</v>
      </c>
      <c r="G218" s="156"/>
      <c r="H218" s="156"/>
      <c r="I218" s="159"/>
      <c r="J218" s="170">
        <f>BK218</f>
        <v>0</v>
      </c>
      <c r="K218" s="156"/>
      <c r="L218" s="161"/>
      <c r="M218" s="162"/>
      <c r="N218" s="163"/>
      <c r="O218" s="163"/>
      <c r="P218" s="164">
        <f>SUM(P219:P258)</f>
        <v>0</v>
      </c>
      <c r="Q218" s="163"/>
      <c r="R218" s="164">
        <f>SUM(R219:R258)</f>
        <v>8.4530409999999989</v>
      </c>
      <c r="S218" s="163"/>
      <c r="T218" s="165">
        <f>SUM(T219:T258)</f>
        <v>32.7483</v>
      </c>
      <c r="AR218" s="166" t="s">
        <v>8</v>
      </c>
      <c r="AT218" s="167" t="s">
        <v>67</v>
      </c>
      <c r="AU218" s="167" t="s">
        <v>8</v>
      </c>
      <c r="AY218" s="166" t="s">
        <v>129</v>
      </c>
      <c r="BK218" s="168">
        <f>SUM(BK219:BK258)</f>
        <v>0</v>
      </c>
    </row>
    <row r="219" spans="2:65" s="1" customFormat="1" ht="16.5" customHeight="1">
      <c r="B219" s="31"/>
      <c r="C219" s="171" t="s">
        <v>246</v>
      </c>
      <c r="D219" s="171" t="s">
        <v>132</v>
      </c>
      <c r="E219" s="172" t="s">
        <v>799</v>
      </c>
      <c r="F219" s="173" t="s">
        <v>800</v>
      </c>
      <c r="G219" s="174" t="s">
        <v>139</v>
      </c>
      <c r="H219" s="175">
        <v>10</v>
      </c>
      <c r="I219" s="176"/>
      <c r="J219" s="177">
        <f>ROUND(I219*H219,0)</f>
        <v>0</v>
      </c>
      <c r="K219" s="173" t="s">
        <v>506</v>
      </c>
      <c r="L219" s="35"/>
      <c r="M219" s="178" t="s">
        <v>1</v>
      </c>
      <c r="N219" s="179" t="s">
        <v>39</v>
      </c>
      <c r="O219" s="57"/>
      <c r="P219" s="180">
        <f>O219*H219</f>
        <v>0</v>
      </c>
      <c r="Q219" s="180">
        <v>0</v>
      </c>
      <c r="R219" s="180">
        <f>Q219*H219</f>
        <v>0</v>
      </c>
      <c r="S219" s="180">
        <v>0.13950000000000001</v>
      </c>
      <c r="T219" s="181">
        <f>S219*H219</f>
        <v>1.395</v>
      </c>
      <c r="AR219" s="14" t="s">
        <v>171</v>
      </c>
      <c r="AT219" s="14" t="s">
        <v>132</v>
      </c>
      <c r="AU219" s="14" t="s">
        <v>77</v>
      </c>
      <c r="AY219" s="14" t="s">
        <v>129</v>
      </c>
      <c r="BE219" s="182">
        <f>IF(N219="základní",J219,0)</f>
        <v>0</v>
      </c>
      <c r="BF219" s="182">
        <f>IF(N219="snížená",J219,0)</f>
        <v>0</v>
      </c>
      <c r="BG219" s="182">
        <f>IF(N219="zákl. přenesená",J219,0)</f>
        <v>0</v>
      </c>
      <c r="BH219" s="182">
        <f>IF(N219="sníž. přenesená",J219,0)</f>
        <v>0</v>
      </c>
      <c r="BI219" s="182">
        <f>IF(N219="nulová",J219,0)</f>
        <v>0</v>
      </c>
      <c r="BJ219" s="14" t="s">
        <v>8</v>
      </c>
      <c r="BK219" s="182">
        <f>ROUND(I219*H219,0)</f>
        <v>0</v>
      </c>
      <c r="BL219" s="14" t="s">
        <v>171</v>
      </c>
      <c r="BM219" s="14" t="s">
        <v>801</v>
      </c>
    </row>
    <row r="220" spans="2:65" s="11" customFormat="1" ht="11.25">
      <c r="B220" s="183"/>
      <c r="C220" s="184"/>
      <c r="D220" s="185" t="s">
        <v>141</v>
      </c>
      <c r="E220" s="186" t="s">
        <v>1</v>
      </c>
      <c r="F220" s="187" t="s">
        <v>770</v>
      </c>
      <c r="G220" s="184"/>
      <c r="H220" s="188">
        <v>10</v>
      </c>
      <c r="I220" s="189"/>
      <c r="J220" s="184"/>
      <c r="K220" s="184"/>
      <c r="L220" s="190"/>
      <c r="M220" s="191"/>
      <c r="N220" s="192"/>
      <c r="O220" s="192"/>
      <c r="P220" s="192"/>
      <c r="Q220" s="192"/>
      <c r="R220" s="192"/>
      <c r="S220" s="192"/>
      <c r="T220" s="193"/>
      <c r="AT220" s="194" t="s">
        <v>141</v>
      </c>
      <c r="AU220" s="194" t="s">
        <v>77</v>
      </c>
      <c r="AV220" s="11" t="s">
        <v>77</v>
      </c>
      <c r="AW220" s="11" t="s">
        <v>31</v>
      </c>
      <c r="AX220" s="11" t="s">
        <v>8</v>
      </c>
      <c r="AY220" s="194" t="s">
        <v>129</v>
      </c>
    </row>
    <row r="221" spans="2:65" s="1" customFormat="1" ht="16.5" customHeight="1">
      <c r="B221" s="31"/>
      <c r="C221" s="171" t="s">
        <v>308</v>
      </c>
      <c r="D221" s="171" t="s">
        <v>132</v>
      </c>
      <c r="E221" s="172" t="s">
        <v>802</v>
      </c>
      <c r="F221" s="173" t="s">
        <v>803</v>
      </c>
      <c r="G221" s="174" t="s">
        <v>165</v>
      </c>
      <c r="H221" s="175">
        <v>50</v>
      </c>
      <c r="I221" s="176"/>
      <c r="J221" s="177">
        <f>ROUND(I221*H221,0)</f>
        <v>0</v>
      </c>
      <c r="K221" s="173" t="s">
        <v>140</v>
      </c>
      <c r="L221" s="35"/>
      <c r="M221" s="178" t="s">
        <v>1</v>
      </c>
      <c r="N221" s="179" t="s">
        <v>39</v>
      </c>
      <c r="O221" s="57"/>
      <c r="P221" s="180">
        <f>O221*H221</f>
        <v>0</v>
      </c>
      <c r="Q221" s="180">
        <v>0.1295</v>
      </c>
      <c r="R221" s="180">
        <f>Q221*H221</f>
        <v>6.4750000000000005</v>
      </c>
      <c r="S221" s="180">
        <v>0</v>
      </c>
      <c r="T221" s="181">
        <f>S221*H221</f>
        <v>0</v>
      </c>
      <c r="AR221" s="14" t="s">
        <v>136</v>
      </c>
      <c r="AT221" s="14" t="s">
        <v>132</v>
      </c>
      <c r="AU221" s="14" t="s">
        <v>77</v>
      </c>
      <c r="AY221" s="14" t="s">
        <v>129</v>
      </c>
      <c r="BE221" s="182">
        <f>IF(N221="základní",J221,0)</f>
        <v>0</v>
      </c>
      <c r="BF221" s="182">
        <f>IF(N221="snížená",J221,0)</f>
        <v>0</v>
      </c>
      <c r="BG221" s="182">
        <f>IF(N221="zákl. přenesená",J221,0)</f>
        <v>0</v>
      </c>
      <c r="BH221" s="182">
        <f>IF(N221="sníž. přenesená",J221,0)</f>
        <v>0</v>
      </c>
      <c r="BI221" s="182">
        <f>IF(N221="nulová",J221,0)</f>
        <v>0</v>
      </c>
      <c r="BJ221" s="14" t="s">
        <v>8</v>
      </c>
      <c r="BK221" s="182">
        <f>ROUND(I221*H221,0)</f>
        <v>0</v>
      </c>
      <c r="BL221" s="14" t="s">
        <v>136</v>
      </c>
      <c r="BM221" s="14" t="s">
        <v>804</v>
      </c>
    </row>
    <row r="222" spans="2:65" s="11" customFormat="1" ht="11.25">
      <c r="B222" s="183"/>
      <c r="C222" s="184"/>
      <c r="D222" s="185" t="s">
        <v>141</v>
      </c>
      <c r="E222" s="186" t="s">
        <v>1</v>
      </c>
      <c r="F222" s="187" t="s">
        <v>652</v>
      </c>
      <c r="G222" s="184"/>
      <c r="H222" s="188">
        <v>3</v>
      </c>
      <c r="I222" s="189"/>
      <c r="J222" s="184"/>
      <c r="K222" s="184"/>
      <c r="L222" s="190"/>
      <c r="M222" s="191"/>
      <c r="N222" s="192"/>
      <c r="O222" s="192"/>
      <c r="P222" s="192"/>
      <c r="Q222" s="192"/>
      <c r="R222" s="192"/>
      <c r="S222" s="192"/>
      <c r="T222" s="193"/>
      <c r="AT222" s="194" t="s">
        <v>141</v>
      </c>
      <c r="AU222" s="194" t="s">
        <v>77</v>
      </c>
      <c r="AV222" s="11" t="s">
        <v>77</v>
      </c>
      <c r="AW222" s="11" t="s">
        <v>31</v>
      </c>
      <c r="AX222" s="11" t="s">
        <v>68</v>
      </c>
      <c r="AY222" s="194" t="s">
        <v>129</v>
      </c>
    </row>
    <row r="223" spans="2:65" s="11" customFormat="1" ht="11.25">
      <c r="B223" s="183"/>
      <c r="C223" s="184"/>
      <c r="D223" s="185" t="s">
        <v>141</v>
      </c>
      <c r="E223" s="186" t="s">
        <v>1</v>
      </c>
      <c r="F223" s="187" t="s">
        <v>653</v>
      </c>
      <c r="G223" s="184"/>
      <c r="H223" s="188">
        <v>3</v>
      </c>
      <c r="I223" s="189"/>
      <c r="J223" s="184"/>
      <c r="K223" s="184"/>
      <c r="L223" s="190"/>
      <c r="M223" s="191"/>
      <c r="N223" s="192"/>
      <c r="O223" s="192"/>
      <c r="P223" s="192"/>
      <c r="Q223" s="192"/>
      <c r="R223" s="192"/>
      <c r="S223" s="192"/>
      <c r="T223" s="193"/>
      <c r="AT223" s="194" t="s">
        <v>141</v>
      </c>
      <c r="AU223" s="194" t="s">
        <v>77</v>
      </c>
      <c r="AV223" s="11" t="s">
        <v>77</v>
      </c>
      <c r="AW223" s="11" t="s">
        <v>31</v>
      </c>
      <c r="AX223" s="11" t="s">
        <v>68</v>
      </c>
      <c r="AY223" s="194" t="s">
        <v>129</v>
      </c>
    </row>
    <row r="224" spans="2:65" s="11" customFormat="1" ht="11.25">
      <c r="B224" s="183"/>
      <c r="C224" s="184"/>
      <c r="D224" s="185" t="s">
        <v>141</v>
      </c>
      <c r="E224" s="186" t="s">
        <v>1</v>
      </c>
      <c r="F224" s="187" t="s">
        <v>654</v>
      </c>
      <c r="G224" s="184"/>
      <c r="H224" s="188">
        <v>9.5</v>
      </c>
      <c r="I224" s="189"/>
      <c r="J224" s="184"/>
      <c r="K224" s="184"/>
      <c r="L224" s="190"/>
      <c r="M224" s="191"/>
      <c r="N224" s="192"/>
      <c r="O224" s="192"/>
      <c r="P224" s="192"/>
      <c r="Q224" s="192"/>
      <c r="R224" s="192"/>
      <c r="S224" s="192"/>
      <c r="T224" s="193"/>
      <c r="AT224" s="194" t="s">
        <v>141</v>
      </c>
      <c r="AU224" s="194" t="s">
        <v>77</v>
      </c>
      <c r="AV224" s="11" t="s">
        <v>77</v>
      </c>
      <c r="AW224" s="11" t="s">
        <v>31</v>
      </c>
      <c r="AX224" s="11" t="s">
        <v>68</v>
      </c>
      <c r="AY224" s="194" t="s">
        <v>129</v>
      </c>
    </row>
    <row r="225" spans="2:65" s="11" customFormat="1" ht="11.25">
      <c r="B225" s="183"/>
      <c r="C225" s="184"/>
      <c r="D225" s="185" t="s">
        <v>141</v>
      </c>
      <c r="E225" s="186" t="s">
        <v>1</v>
      </c>
      <c r="F225" s="187" t="s">
        <v>655</v>
      </c>
      <c r="G225" s="184"/>
      <c r="H225" s="188">
        <v>28.5</v>
      </c>
      <c r="I225" s="189"/>
      <c r="J225" s="184"/>
      <c r="K225" s="184"/>
      <c r="L225" s="190"/>
      <c r="M225" s="191"/>
      <c r="N225" s="192"/>
      <c r="O225" s="192"/>
      <c r="P225" s="192"/>
      <c r="Q225" s="192"/>
      <c r="R225" s="192"/>
      <c r="S225" s="192"/>
      <c r="T225" s="193"/>
      <c r="AT225" s="194" t="s">
        <v>141</v>
      </c>
      <c r="AU225" s="194" t="s">
        <v>77</v>
      </c>
      <c r="AV225" s="11" t="s">
        <v>77</v>
      </c>
      <c r="AW225" s="11" t="s">
        <v>31</v>
      </c>
      <c r="AX225" s="11" t="s">
        <v>68</v>
      </c>
      <c r="AY225" s="194" t="s">
        <v>129</v>
      </c>
    </row>
    <row r="226" spans="2:65" s="11" customFormat="1" ht="11.25">
      <c r="B226" s="183"/>
      <c r="C226" s="184"/>
      <c r="D226" s="185" t="s">
        <v>141</v>
      </c>
      <c r="E226" s="186" t="s">
        <v>1</v>
      </c>
      <c r="F226" s="187" t="s">
        <v>656</v>
      </c>
      <c r="G226" s="184"/>
      <c r="H226" s="188">
        <v>6</v>
      </c>
      <c r="I226" s="189"/>
      <c r="J226" s="184"/>
      <c r="K226" s="184"/>
      <c r="L226" s="190"/>
      <c r="M226" s="191"/>
      <c r="N226" s="192"/>
      <c r="O226" s="192"/>
      <c r="P226" s="192"/>
      <c r="Q226" s="192"/>
      <c r="R226" s="192"/>
      <c r="S226" s="192"/>
      <c r="T226" s="193"/>
      <c r="AT226" s="194" t="s">
        <v>141</v>
      </c>
      <c r="AU226" s="194" t="s">
        <v>77</v>
      </c>
      <c r="AV226" s="11" t="s">
        <v>77</v>
      </c>
      <c r="AW226" s="11" t="s">
        <v>31</v>
      </c>
      <c r="AX226" s="11" t="s">
        <v>68</v>
      </c>
      <c r="AY226" s="194" t="s">
        <v>129</v>
      </c>
    </row>
    <row r="227" spans="2:65" s="12" customFormat="1" ht="11.25">
      <c r="B227" s="195"/>
      <c r="C227" s="196"/>
      <c r="D227" s="185" t="s">
        <v>141</v>
      </c>
      <c r="E227" s="197" t="s">
        <v>1</v>
      </c>
      <c r="F227" s="198" t="s">
        <v>143</v>
      </c>
      <c r="G227" s="196"/>
      <c r="H227" s="199">
        <v>50</v>
      </c>
      <c r="I227" s="200"/>
      <c r="J227" s="196"/>
      <c r="K227" s="196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141</v>
      </c>
      <c r="AU227" s="205" t="s">
        <v>77</v>
      </c>
      <c r="AV227" s="12" t="s">
        <v>136</v>
      </c>
      <c r="AW227" s="12" t="s">
        <v>31</v>
      </c>
      <c r="AX227" s="12" t="s">
        <v>8</v>
      </c>
      <c r="AY227" s="205" t="s">
        <v>129</v>
      </c>
    </row>
    <row r="228" spans="2:65" s="1" customFormat="1" ht="16.5" customHeight="1">
      <c r="B228" s="31"/>
      <c r="C228" s="206" t="s">
        <v>227</v>
      </c>
      <c r="D228" s="206" t="s">
        <v>207</v>
      </c>
      <c r="E228" s="207" t="s">
        <v>805</v>
      </c>
      <c r="F228" s="208" t="s">
        <v>806</v>
      </c>
      <c r="G228" s="209" t="s">
        <v>165</v>
      </c>
      <c r="H228" s="210">
        <v>50</v>
      </c>
      <c r="I228" s="211"/>
      <c r="J228" s="212">
        <f>ROUND(I228*H228,0)</f>
        <v>0</v>
      </c>
      <c r="K228" s="208" t="s">
        <v>140</v>
      </c>
      <c r="L228" s="213"/>
      <c r="M228" s="214" t="s">
        <v>1</v>
      </c>
      <c r="N228" s="215" t="s">
        <v>39</v>
      </c>
      <c r="O228" s="57"/>
      <c r="P228" s="180">
        <f>O228*H228</f>
        <v>0</v>
      </c>
      <c r="Q228" s="180">
        <v>3.3599999999999998E-2</v>
      </c>
      <c r="R228" s="180">
        <f>Q228*H228</f>
        <v>1.68</v>
      </c>
      <c r="S228" s="180">
        <v>0</v>
      </c>
      <c r="T228" s="181">
        <f>S228*H228</f>
        <v>0</v>
      </c>
      <c r="AR228" s="14" t="s">
        <v>152</v>
      </c>
      <c r="AT228" s="14" t="s">
        <v>207</v>
      </c>
      <c r="AU228" s="14" t="s">
        <v>77</v>
      </c>
      <c r="AY228" s="14" t="s">
        <v>129</v>
      </c>
      <c r="BE228" s="182">
        <f>IF(N228="základní",J228,0)</f>
        <v>0</v>
      </c>
      <c r="BF228" s="182">
        <f>IF(N228="snížená",J228,0)</f>
        <v>0</v>
      </c>
      <c r="BG228" s="182">
        <f>IF(N228="zákl. přenesená",J228,0)</f>
        <v>0</v>
      </c>
      <c r="BH228" s="182">
        <f>IF(N228="sníž. přenesená",J228,0)</f>
        <v>0</v>
      </c>
      <c r="BI228" s="182">
        <f>IF(N228="nulová",J228,0)</f>
        <v>0</v>
      </c>
      <c r="BJ228" s="14" t="s">
        <v>8</v>
      </c>
      <c r="BK228" s="182">
        <f>ROUND(I228*H228,0)</f>
        <v>0</v>
      </c>
      <c r="BL228" s="14" t="s">
        <v>136</v>
      </c>
      <c r="BM228" s="14" t="s">
        <v>807</v>
      </c>
    </row>
    <row r="229" spans="2:65" s="1" customFormat="1" ht="16.5" customHeight="1">
      <c r="B229" s="31"/>
      <c r="C229" s="171" t="s">
        <v>317</v>
      </c>
      <c r="D229" s="171" t="s">
        <v>132</v>
      </c>
      <c r="E229" s="172" t="s">
        <v>808</v>
      </c>
      <c r="F229" s="173" t="s">
        <v>809</v>
      </c>
      <c r="G229" s="174" t="s">
        <v>139</v>
      </c>
      <c r="H229" s="175">
        <v>439.5</v>
      </c>
      <c r="I229" s="176"/>
      <c r="J229" s="177">
        <f>ROUND(I229*H229,0)</f>
        <v>0</v>
      </c>
      <c r="K229" s="173" t="s">
        <v>140</v>
      </c>
      <c r="L229" s="35"/>
      <c r="M229" s="178" t="s">
        <v>1</v>
      </c>
      <c r="N229" s="179" t="s">
        <v>39</v>
      </c>
      <c r="O229" s="57"/>
      <c r="P229" s="180">
        <f>O229*H229</f>
        <v>0</v>
      </c>
      <c r="Q229" s="180">
        <v>4.6999999999999999E-4</v>
      </c>
      <c r="R229" s="180">
        <f>Q229*H229</f>
        <v>0.206565</v>
      </c>
      <c r="S229" s="180">
        <v>0</v>
      </c>
      <c r="T229" s="181">
        <f>S229*H229</f>
        <v>0</v>
      </c>
      <c r="AR229" s="14" t="s">
        <v>136</v>
      </c>
      <c r="AT229" s="14" t="s">
        <v>132</v>
      </c>
      <c r="AU229" s="14" t="s">
        <v>77</v>
      </c>
      <c r="AY229" s="14" t="s">
        <v>129</v>
      </c>
      <c r="BE229" s="182">
        <f>IF(N229="základní",J229,0)</f>
        <v>0</v>
      </c>
      <c r="BF229" s="182">
        <f>IF(N229="snížená",J229,0)</f>
        <v>0</v>
      </c>
      <c r="BG229" s="182">
        <f>IF(N229="zákl. přenesená",J229,0)</f>
        <v>0</v>
      </c>
      <c r="BH229" s="182">
        <f>IF(N229="sníž. přenesená",J229,0)</f>
        <v>0</v>
      </c>
      <c r="BI229" s="182">
        <f>IF(N229="nulová",J229,0)</f>
        <v>0</v>
      </c>
      <c r="BJ229" s="14" t="s">
        <v>8</v>
      </c>
      <c r="BK229" s="182">
        <f>ROUND(I229*H229,0)</f>
        <v>0</v>
      </c>
      <c r="BL229" s="14" t="s">
        <v>136</v>
      </c>
      <c r="BM229" s="14" t="s">
        <v>810</v>
      </c>
    </row>
    <row r="230" spans="2:65" s="11" customFormat="1" ht="11.25">
      <c r="B230" s="183"/>
      <c r="C230" s="184"/>
      <c r="D230" s="185" t="s">
        <v>141</v>
      </c>
      <c r="E230" s="186" t="s">
        <v>1</v>
      </c>
      <c r="F230" s="187" t="s">
        <v>682</v>
      </c>
      <c r="G230" s="184"/>
      <c r="H230" s="188">
        <v>439.5</v>
      </c>
      <c r="I230" s="189"/>
      <c r="J230" s="184"/>
      <c r="K230" s="184"/>
      <c r="L230" s="190"/>
      <c r="M230" s="191"/>
      <c r="N230" s="192"/>
      <c r="O230" s="192"/>
      <c r="P230" s="192"/>
      <c r="Q230" s="192"/>
      <c r="R230" s="192"/>
      <c r="S230" s="192"/>
      <c r="T230" s="193"/>
      <c r="AT230" s="194" t="s">
        <v>141</v>
      </c>
      <c r="AU230" s="194" t="s">
        <v>77</v>
      </c>
      <c r="AV230" s="11" t="s">
        <v>77</v>
      </c>
      <c r="AW230" s="11" t="s">
        <v>31</v>
      </c>
      <c r="AX230" s="11" t="s">
        <v>8</v>
      </c>
      <c r="AY230" s="194" t="s">
        <v>129</v>
      </c>
    </row>
    <row r="231" spans="2:65" s="1" customFormat="1" ht="16.5" customHeight="1">
      <c r="B231" s="31"/>
      <c r="C231" s="171" t="s">
        <v>232</v>
      </c>
      <c r="D231" s="171" t="s">
        <v>132</v>
      </c>
      <c r="E231" s="172" t="s">
        <v>811</v>
      </c>
      <c r="F231" s="173" t="s">
        <v>812</v>
      </c>
      <c r="G231" s="174" t="s">
        <v>170</v>
      </c>
      <c r="H231" s="175">
        <v>9.5039999999999996</v>
      </c>
      <c r="I231" s="176"/>
      <c r="J231" s="177">
        <f>ROUND(I231*H231,0)</f>
        <v>0</v>
      </c>
      <c r="K231" s="173" t="s">
        <v>506</v>
      </c>
      <c r="L231" s="35"/>
      <c r="M231" s="178" t="s">
        <v>1</v>
      </c>
      <c r="N231" s="179" t="s">
        <v>39</v>
      </c>
      <c r="O231" s="57"/>
      <c r="P231" s="180">
        <f>O231*H231</f>
        <v>0</v>
      </c>
      <c r="Q231" s="180">
        <v>0</v>
      </c>
      <c r="R231" s="180">
        <f>Q231*H231</f>
        <v>0</v>
      </c>
      <c r="S231" s="180">
        <v>1.8</v>
      </c>
      <c r="T231" s="181">
        <f>S231*H231</f>
        <v>17.107199999999999</v>
      </c>
      <c r="AR231" s="14" t="s">
        <v>136</v>
      </c>
      <c r="AT231" s="14" t="s">
        <v>132</v>
      </c>
      <c r="AU231" s="14" t="s">
        <v>77</v>
      </c>
      <c r="AY231" s="14" t="s">
        <v>129</v>
      </c>
      <c r="BE231" s="182">
        <f>IF(N231="základní",J231,0)</f>
        <v>0</v>
      </c>
      <c r="BF231" s="182">
        <f>IF(N231="snížená",J231,0)</f>
        <v>0</v>
      </c>
      <c r="BG231" s="182">
        <f>IF(N231="zákl. přenesená",J231,0)</f>
        <v>0</v>
      </c>
      <c r="BH231" s="182">
        <f>IF(N231="sníž. přenesená",J231,0)</f>
        <v>0</v>
      </c>
      <c r="BI231" s="182">
        <f>IF(N231="nulová",J231,0)</f>
        <v>0</v>
      </c>
      <c r="BJ231" s="14" t="s">
        <v>8</v>
      </c>
      <c r="BK231" s="182">
        <f>ROUND(I231*H231,0)</f>
        <v>0</v>
      </c>
      <c r="BL231" s="14" t="s">
        <v>136</v>
      </c>
      <c r="BM231" s="14" t="s">
        <v>813</v>
      </c>
    </row>
    <row r="232" spans="2:65" s="11" customFormat="1" ht="11.25">
      <c r="B232" s="183"/>
      <c r="C232" s="184"/>
      <c r="D232" s="185" t="s">
        <v>141</v>
      </c>
      <c r="E232" s="186" t="s">
        <v>1</v>
      </c>
      <c r="F232" s="187" t="s">
        <v>814</v>
      </c>
      <c r="G232" s="184"/>
      <c r="H232" s="188">
        <v>9.5039999999999996</v>
      </c>
      <c r="I232" s="189"/>
      <c r="J232" s="184"/>
      <c r="K232" s="184"/>
      <c r="L232" s="190"/>
      <c r="M232" s="191"/>
      <c r="N232" s="192"/>
      <c r="O232" s="192"/>
      <c r="P232" s="192"/>
      <c r="Q232" s="192"/>
      <c r="R232" s="192"/>
      <c r="S232" s="192"/>
      <c r="T232" s="193"/>
      <c r="AT232" s="194" t="s">
        <v>141</v>
      </c>
      <c r="AU232" s="194" t="s">
        <v>77</v>
      </c>
      <c r="AV232" s="11" t="s">
        <v>77</v>
      </c>
      <c r="AW232" s="11" t="s">
        <v>31</v>
      </c>
      <c r="AX232" s="11" t="s">
        <v>8</v>
      </c>
      <c r="AY232" s="194" t="s">
        <v>129</v>
      </c>
    </row>
    <row r="233" spans="2:65" s="1" customFormat="1" ht="16.5" customHeight="1">
      <c r="B233" s="31"/>
      <c r="C233" s="171" t="s">
        <v>327</v>
      </c>
      <c r="D233" s="171" t="s">
        <v>132</v>
      </c>
      <c r="E233" s="172" t="s">
        <v>815</v>
      </c>
      <c r="F233" s="173" t="s">
        <v>816</v>
      </c>
      <c r="G233" s="174" t="s">
        <v>170</v>
      </c>
      <c r="H233" s="175">
        <v>5.6559999999999997</v>
      </c>
      <c r="I233" s="176"/>
      <c r="J233" s="177">
        <f>ROUND(I233*H233,0)</f>
        <v>0</v>
      </c>
      <c r="K233" s="173" t="s">
        <v>140</v>
      </c>
      <c r="L233" s="35"/>
      <c r="M233" s="178" t="s">
        <v>1</v>
      </c>
      <c r="N233" s="179" t="s">
        <v>39</v>
      </c>
      <c r="O233" s="57"/>
      <c r="P233" s="180">
        <f>O233*H233</f>
        <v>0</v>
      </c>
      <c r="Q233" s="180">
        <v>0</v>
      </c>
      <c r="R233" s="180">
        <f>Q233*H233</f>
        <v>0</v>
      </c>
      <c r="S233" s="180">
        <v>2.4</v>
      </c>
      <c r="T233" s="181">
        <f>S233*H233</f>
        <v>13.574399999999999</v>
      </c>
      <c r="AR233" s="14" t="s">
        <v>136</v>
      </c>
      <c r="AT233" s="14" t="s">
        <v>132</v>
      </c>
      <c r="AU233" s="14" t="s">
        <v>77</v>
      </c>
      <c r="AY233" s="14" t="s">
        <v>129</v>
      </c>
      <c r="BE233" s="182">
        <f>IF(N233="základní",J233,0)</f>
        <v>0</v>
      </c>
      <c r="BF233" s="182">
        <f>IF(N233="snížená",J233,0)</f>
        <v>0</v>
      </c>
      <c r="BG233" s="182">
        <f>IF(N233="zákl. přenesená",J233,0)</f>
        <v>0</v>
      </c>
      <c r="BH233" s="182">
        <f>IF(N233="sníž. přenesená",J233,0)</f>
        <v>0</v>
      </c>
      <c r="BI233" s="182">
        <f>IF(N233="nulová",J233,0)</f>
        <v>0</v>
      </c>
      <c r="BJ233" s="14" t="s">
        <v>8</v>
      </c>
      <c r="BK233" s="182">
        <f>ROUND(I233*H233,0)</f>
        <v>0</v>
      </c>
      <c r="BL233" s="14" t="s">
        <v>136</v>
      </c>
      <c r="BM233" s="14" t="s">
        <v>817</v>
      </c>
    </row>
    <row r="234" spans="2:65" s="11" customFormat="1" ht="11.25">
      <c r="B234" s="183"/>
      <c r="C234" s="184"/>
      <c r="D234" s="185" t="s">
        <v>141</v>
      </c>
      <c r="E234" s="186" t="s">
        <v>1</v>
      </c>
      <c r="F234" s="187" t="s">
        <v>818</v>
      </c>
      <c r="G234" s="184"/>
      <c r="H234" s="188">
        <v>3.6560000000000001</v>
      </c>
      <c r="I234" s="189"/>
      <c r="J234" s="184"/>
      <c r="K234" s="184"/>
      <c r="L234" s="190"/>
      <c r="M234" s="191"/>
      <c r="N234" s="192"/>
      <c r="O234" s="192"/>
      <c r="P234" s="192"/>
      <c r="Q234" s="192"/>
      <c r="R234" s="192"/>
      <c r="S234" s="192"/>
      <c r="T234" s="193"/>
      <c r="AT234" s="194" t="s">
        <v>141</v>
      </c>
      <c r="AU234" s="194" t="s">
        <v>77</v>
      </c>
      <c r="AV234" s="11" t="s">
        <v>77</v>
      </c>
      <c r="AW234" s="11" t="s">
        <v>31</v>
      </c>
      <c r="AX234" s="11" t="s">
        <v>68</v>
      </c>
      <c r="AY234" s="194" t="s">
        <v>129</v>
      </c>
    </row>
    <row r="235" spans="2:65" s="11" customFormat="1" ht="11.25">
      <c r="B235" s="183"/>
      <c r="C235" s="184"/>
      <c r="D235" s="185" t="s">
        <v>141</v>
      </c>
      <c r="E235" s="186" t="s">
        <v>1</v>
      </c>
      <c r="F235" s="187" t="s">
        <v>819</v>
      </c>
      <c r="G235" s="184"/>
      <c r="H235" s="188">
        <v>2</v>
      </c>
      <c r="I235" s="189"/>
      <c r="J235" s="184"/>
      <c r="K235" s="184"/>
      <c r="L235" s="190"/>
      <c r="M235" s="191"/>
      <c r="N235" s="192"/>
      <c r="O235" s="192"/>
      <c r="P235" s="192"/>
      <c r="Q235" s="192"/>
      <c r="R235" s="192"/>
      <c r="S235" s="192"/>
      <c r="T235" s="193"/>
      <c r="AT235" s="194" t="s">
        <v>141</v>
      </c>
      <c r="AU235" s="194" t="s">
        <v>77</v>
      </c>
      <c r="AV235" s="11" t="s">
        <v>77</v>
      </c>
      <c r="AW235" s="11" t="s">
        <v>31</v>
      </c>
      <c r="AX235" s="11" t="s">
        <v>68</v>
      </c>
      <c r="AY235" s="194" t="s">
        <v>129</v>
      </c>
    </row>
    <row r="236" spans="2:65" s="12" customFormat="1" ht="11.25">
      <c r="B236" s="195"/>
      <c r="C236" s="196"/>
      <c r="D236" s="185" t="s">
        <v>141</v>
      </c>
      <c r="E236" s="197" t="s">
        <v>1</v>
      </c>
      <c r="F236" s="198" t="s">
        <v>143</v>
      </c>
      <c r="G236" s="196"/>
      <c r="H236" s="199">
        <v>5.6559999999999997</v>
      </c>
      <c r="I236" s="200"/>
      <c r="J236" s="196"/>
      <c r="K236" s="196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141</v>
      </c>
      <c r="AU236" s="205" t="s">
        <v>77</v>
      </c>
      <c r="AV236" s="12" t="s">
        <v>136</v>
      </c>
      <c r="AW236" s="12" t="s">
        <v>31</v>
      </c>
      <c r="AX236" s="12" t="s">
        <v>8</v>
      </c>
      <c r="AY236" s="205" t="s">
        <v>129</v>
      </c>
    </row>
    <row r="237" spans="2:65" s="1" customFormat="1" ht="16.5" customHeight="1">
      <c r="B237" s="31"/>
      <c r="C237" s="171" t="s">
        <v>237</v>
      </c>
      <c r="D237" s="171" t="s">
        <v>132</v>
      </c>
      <c r="E237" s="172" t="s">
        <v>820</v>
      </c>
      <c r="F237" s="173" t="s">
        <v>821</v>
      </c>
      <c r="G237" s="174" t="s">
        <v>139</v>
      </c>
      <c r="H237" s="175">
        <v>19.625</v>
      </c>
      <c r="I237" s="176"/>
      <c r="J237" s="177">
        <f>ROUND(I237*H237,0)</f>
        <v>0</v>
      </c>
      <c r="K237" s="173" t="s">
        <v>506</v>
      </c>
      <c r="L237" s="35"/>
      <c r="M237" s="178" t="s">
        <v>1</v>
      </c>
      <c r="N237" s="179" t="s">
        <v>39</v>
      </c>
      <c r="O237" s="57"/>
      <c r="P237" s="180">
        <f>O237*H237</f>
        <v>0</v>
      </c>
      <c r="Q237" s="180">
        <v>0</v>
      </c>
      <c r="R237" s="180">
        <f>Q237*H237</f>
        <v>0</v>
      </c>
      <c r="S237" s="180">
        <v>0</v>
      </c>
      <c r="T237" s="181">
        <f>S237*H237</f>
        <v>0</v>
      </c>
      <c r="AR237" s="14" t="s">
        <v>136</v>
      </c>
      <c r="AT237" s="14" t="s">
        <v>132</v>
      </c>
      <c r="AU237" s="14" t="s">
        <v>77</v>
      </c>
      <c r="AY237" s="14" t="s">
        <v>129</v>
      </c>
      <c r="BE237" s="182">
        <f>IF(N237="základní",J237,0)</f>
        <v>0</v>
      </c>
      <c r="BF237" s="182">
        <f>IF(N237="snížená",J237,0)</f>
        <v>0</v>
      </c>
      <c r="BG237" s="182">
        <f>IF(N237="zákl. přenesená",J237,0)</f>
        <v>0</v>
      </c>
      <c r="BH237" s="182">
        <f>IF(N237="sníž. přenesená",J237,0)</f>
        <v>0</v>
      </c>
      <c r="BI237" s="182">
        <f>IF(N237="nulová",J237,0)</f>
        <v>0</v>
      </c>
      <c r="BJ237" s="14" t="s">
        <v>8</v>
      </c>
      <c r="BK237" s="182">
        <f>ROUND(I237*H237,0)</f>
        <v>0</v>
      </c>
      <c r="BL237" s="14" t="s">
        <v>136</v>
      </c>
      <c r="BM237" s="14" t="s">
        <v>822</v>
      </c>
    </row>
    <row r="238" spans="2:65" s="11" customFormat="1" ht="11.25">
      <c r="B238" s="183"/>
      <c r="C238" s="184"/>
      <c r="D238" s="185" t="s">
        <v>141</v>
      </c>
      <c r="E238" s="186" t="s">
        <v>1</v>
      </c>
      <c r="F238" s="187" t="s">
        <v>770</v>
      </c>
      <c r="G238" s="184"/>
      <c r="H238" s="188">
        <v>10</v>
      </c>
      <c r="I238" s="189"/>
      <c r="J238" s="184"/>
      <c r="K238" s="184"/>
      <c r="L238" s="190"/>
      <c r="M238" s="191"/>
      <c r="N238" s="192"/>
      <c r="O238" s="192"/>
      <c r="P238" s="192"/>
      <c r="Q238" s="192"/>
      <c r="R238" s="192"/>
      <c r="S238" s="192"/>
      <c r="T238" s="193"/>
      <c r="AT238" s="194" t="s">
        <v>141</v>
      </c>
      <c r="AU238" s="194" t="s">
        <v>77</v>
      </c>
      <c r="AV238" s="11" t="s">
        <v>77</v>
      </c>
      <c r="AW238" s="11" t="s">
        <v>31</v>
      </c>
      <c r="AX238" s="11" t="s">
        <v>68</v>
      </c>
      <c r="AY238" s="194" t="s">
        <v>129</v>
      </c>
    </row>
    <row r="239" spans="2:65" s="11" customFormat="1" ht="11.25">
      <c r="B239" s="183"/>
      <c r="C239" s="184"/>
      <c r="D239" s="185" t="s">
        <v>141</v>
      </c>
      <c r="E239" s="186" t="s">
        <v>1</v>
      </c>
      <c r="F239" s="187" t="s">
        <v>771</v>
      </c>
      <c r="G239" s="184"/>
      <c r="H239" s="188">
        <v>4.5</v>
      </c>
      <c r="I239" s="189"/>
      <c r="J239" s="184"/>
      <c r="K239" s="184"/>
      <c r="L239" s="190"/>
      <c r="M239" s="191"/>
      <c r="N239" s="192"/>
      <c r="O239" s="192"/>
      <c r="P239" s="192"/>
      <c r="Q239" s="192"/>
      <c r="R239" s="192"/>
      <c r="S239" s="192"/>
      <c r="T239" s="193"/>
      <c r="AT239" s="194" t="s">
        <v>141</v>
      </c>
      <c r="AU239" s="194" t="s">
        <v>77</v>
      </c>
      <c r="AV239" s="11" t="s">
        <v>77</v>
      </c>
      <c r="AW239" s="11" t="s">
        <v>31</v>
      </c>
      <c r="AX239" s="11" t="s">
        <v>68</v>
      </c>
      <c r="AY239" s="194" t="s">
        <v>129</v>
      </c>
    </row>
    <row r="240" spans="2:65" s="11" customFormat="1" ht="11.25">
      <c r="B240" s="183"/>
      <c r="C240" s="184"/>
      <c r="D240" s="185" t="s">
        <v>141</v>
      </c>
      <c r="E240" s="186" t="s">
        <v>1</v>
      </c>
      <c r="F240" s="187" t="s">
        <v>772</v>
      </c>
      <c r="G240" s="184"/>
      <c r="H240" s="188">
        <v>5.125</v>
      </c>
      <c r="I240" s="189"/>
      <c r="J240" s="184"/>
      <c r="K240" s="184"/>
      <c r="L240" s="190"/>
      <c r="M240" s="191"/>
      <c r="N240" s="192"/>
      <c r="O240" s="192"/>
      <c r="P240" s="192"/>
      <c r="Q240" s="192"/>
      <c r="R240" s="192"/>
      <c r="S240" s="192"/>
      <c r="T240" s="193"/>
      <c r="AT240" s="194" t="s">
        <v>141</v>
      </c>
      <c r="AU240" s="194" t="s">
        <v>77</v>
      </c>
      <c r="AV240" s="11" t="s">
        <v>77</v>
      </c>
      <c r="AW240" s="11" t="s">
        <v>31</v>
      </c>
      <c r="AX240" s="11" t="s">
        <v>68</v>
      </c>
      <c r="AY240" s="194" t="s">
        <v>129</v>
      </c>
    </row>
    <row r="241" spans="2:65" s="12" customFormat="1" ht="11.25">
      <c r="B241" s="195"/>
      <c r="C241" s="196"/>
      <c r="D241" s="185" t="s">
        <v>141</v>
      </c>
      <c r="E241" s="197" t="s">
        <v>1</v>
      </c>
      <c r="F241" s="198" t="s">
        <v>143</v>
      </c>
      <c r="G241" s="196"/>
      <c r="H241" s="199">
        <v>19.625</v>
      </c>
      <c r="I241" s="200"/>
      <c r="J241" s="196"/>
      <c r="K241" s="196"/>
      <c r="L241" s="201"/>
      <c r="M241" s="202"/>
      <c r="N241" s="203"/>
      <c r="O241" s="203"/>
      <c r="P241" s="203"/>
      <c r="Q241" s="203"/>
      <c r="R241" s="203"/>
      <c r="S241" s="203"/>
      <c r="T241" s="204"/>
      <c r="AT241" s="205" t="s">
        <v>141</v>
      </c>
      <c r="AU241" s="205" t="s">
        <v>77</v>
      </c>
      <c r="AV241" s="12" t="s">
        <v>136</v>
      </c>
      <c r="AW241" s="12" t="s">
        <v>31</v>
      </c>
      <c r="AX241" s="12" t="s">
        <v>8</v>
      </c>
      <c r="AY241" s="205" t="s">
        <v>129</v>
      </c>
    </row>
    <row r="242" spans="2:65" s="1" customFormat="1" ht="16.5" customHeight="1">
      <c r="B242" s="31"/>
      <c r="C242" s="171" t="s">
        <v>336</v>
      </c>
      <c r="D242" s="171" t="s">
        <v>132</v>
      </c>
      <c r="E242" s="172" t="s">
        <v>823</v>
      </c>
      <c r="F242" s="173" t="s">
        <v>824</v>
      </c>
      <c r="G242" s="174" t="s">
        <v>165</v>
      </c>
      <c r="H242" s="175">
        <v>8</v>
      </c>
      <c r="I242" s="176"/>
      <c r="J242" s="177">
        <f>ROUND(I242*H242,0)</f>
        <v>0</v>
      </c>
      <c r="K242" s="173" t="s">
        <v>506</v>
      </c>
      <c r="L242" s="35"/>
      <c r="M242" s="178" t="s">
        <v>1</v>
      </c>
      <c r="N242" s="179" t="s">
        <v>39</v>
      </c>
      <c r="O242" s="57"/>
      <c r="P242" s="180">
        <f>O242*H242</f>
        <v>0</v>
      </c>
      <c r="Q242" s="180">
        <v>0</v>
      </c>
      <c r="R242" s="180">
        <f>Q242*H242</f>
        <v>0</v>
      </c>
      <c r="S242" s="180">
        <v>6.0000000000000001E-3</v>
      </c>
      <c r="T242" s="181">
        <f>S242*H242</f>
        <v>4.8000000000000001E-2</v>
      </c>
      <c r="AR242" s="14" t="s">
        <v>136</v>
      </c>
      <c r="AT242" s="14" t="s">
        <v>132</v>
      </c>
      <c r="AU242" s="14" t="s">
        <v>77</v>
      </c>
      <c r="AY242" s="14" t="s">
        <v>129</v>
      </c>
      <c r="BE242" s="182">
        <f>IF(N242="základní",J242,0)</f>
        <v>0</v>
      </c>
      <c r="BF242" s="182">
        <f>IF(N242="snížená",J242,0)</f>
        <v>0</v>
      </c>
      <c r="BG242" s="182">
        <f>IF(N242="zákl. přenesená",J242,0)</f>
        <v>0</v>
      </c>
      <c r="BH242" s="182">
        <f>IF(N242="sníž. přenesená",J242,0)</f>
        <v>0</v>
      </c>
      <c r="BI242" s="182">
        <f>IF(N242="nulová",J242,0)</f>
        <v>0</v>
      </c>
      <c r="BJ242" s="14" t="s">
        <v>8</v>
      </c>
      <c r="BK242" s="182">
        <f>ROUND(I242*H242,0)</f>
        <v>0</v>
      </c>
      <c r="BL242" s="14" t="s">
        <v>136</v>
      </c>
      <c r="BM242" s="14" t="s">
        <v>825</v>
      </c>
    </row>
    <row r="243" spans="2:65" s="11" customFormat="1" ht="11.25">
      <c r="B243" s="183"/>
      <c r="C243" s="184"/>
      <c r="D243" s="185" t="s">
        <v>141</v>
      </c>
      <c r="E243" s="186" t="s">
        <v>1</v>
      </c>
      <c r="F243" s="187" t="s">
        <v>826</v>
      </c>
      <c r="G243" s="184"/>
      <c r="H243" s="188">
        <v>8</v>
      </c>
      <c r="I243" s="189"/>
      <c r="J243" s="184"/>
      <c r="K243" s="184"/>
      <c r="L243" s="190"/>
      <c r="M243" s="191"/>
      <c r="N243" s="192"/>
      <c r="O243" s="192"/>
      <c r="P243" s="192"/>
      <c r="Q243" s="192"/>
      <c r="R243" s="192"/>
      <c r="S243" s="192"/>
      <c r="T243" s="193"/>
      <c r="AT243" s="194" t="s">
        <v>141</v>
      </c>
      <c r="AU243" s="194" t="s">
        <v>77</v>
      </c>
      <c r="AV243" s="11" t="s">
        <v>77</v>
      </c>
      <c r="AW243" s="11" t="s">
        <v>31</v>
      </c>
      <c r="AX243" s="11" t="s">
        <v>8</v>
      </c>
      <c r="AY243" s="194" t="s">
        <v>129</v>
      </c>
    </row>
    <row r="244" spans="2:65" s="1" customFormat="1" ht="16.5" customHeight="1">
      <c r="B244" s="31"/>
      <c r="C244" s="171" t="s">
        <v>242</v>
      </c>
      <c r="D244" s="171" t="s">
        <v>132</v>
      </c>
      <c r="E244" s="172" t="s">
        <v>827</v>
      </c>
      <c r="F244" s="173" t="s">
        <v>828</v>
      </c>
      <c r="G244" s="174" t="s">
        <v>165</v>
      </c>
      <c r="H244" s="175">
        <v>19.25</v>
      </c>
      <c r="I244" s="176"/>
      <c r="J244" s="177">
        <f>ROUND(I244*H244,0)</f>
        <v>0</v>
      </c>
      <c r="K244" s="173" t="s">
        <v>506</v>
      </c>
      <c r="L244" s="35"/>
      <c r="M244" s="178" t="s">
        <v>1</v>
      </c>
      <c r="N244" s="179" t="s">
        <v>39</v>
      </c>
      <c r="O244" s="57"/>
      <c r="P244" s="180">
        <f>O244*H244</f>
        <v>0</v>
      </c>
      <c r="Q244" s="180">
        <v>0</v>
      </c>
      <c r="R244" s="180">
        <f>Q244*H244</f>
        <v>0</v>
      </c>
      <c r="S244" s="180">
        <v>1.2E-2</v>
      </c>
      <c r="T244" s="181">
        <f>S244*H244</f>
        <v>0.23100000000000001</v>
      </c>
      <c r="AR244" s="14" t="s">
        <v>136</v>
      </c>
      <c r="AT244" s="14" t="s">
        <v>132</v>
      </c>
      <c r="AU244" s="14" t="s">
        <v>77</v>
      </c>
      <c r="AY244" s="14" t="s">
        <v>129</v>
      </c>
      <c r="BE244" s="182">
        <f>IF(N244="základní",J244,0)</f>
        <v>0</v>
      </c>
      <c r="BF244" s="182">
        <f>IF(N244="snížená",J244,0)</f>
        <v>0</v>
      </c>
      <c r="BG244" s="182">
        <f>IF(N244="zákl. přenesená",J244,0)</f>
        <v>0</v>
      </c>
      <c r="BH244" s="182">
        <f>IF(N244="sníž. přenesená",J244,0)</f>
        <v>0</v>
      </c>
      <c r="BI244" s="182">
        <f>IF(N244="nulová",J244,0)</f>
        <v>0</v>
      </c>
      <c r="BJ244" s="14" t="s">
        <v>8</v>
      </c>
      <c r="BK244" s="182">
        <f>ROUND(I244*H244,0)</f>
        <v>0</v>
      </c>
      <c r="BL244" s="14" t="s">
        <v>136</v>
      </c>
      <c r="BM244" s="14" t="s">
        <v>829</v>
      </c>
    </row>
    <row r="245" spans="2:65" s="11" customFormat="1" ht="11.25">
      <c r="B245" s="183"/>
      <c r="C245" s="184"/>
      <c r="D245" s="185" t="s">
        <v>141</v>
      </c>
      <c r="E245" s="186" t="s">
        <v>1</v>
      </c>
      <c r="F245" s="187" t="s">
        <v>830</v>
      </c>
      <c r="G245" s="184"/>
      <c r="H245" s="188">
        <v>9</v>
      </c>
      <c r="I245" s="189"/>
      <c r="J245" s="184"/>
      <c r="K245" s="184"/>
      <c r="L245" s="190"/>
      <c r="M245" s="191"/>
      <c r="N245" s="192"/>
      <c r="O245" s="192"/>
      <c r="P245" s="192"/>
      <c r="Q245" s="192"/>
      <c r="R245" s="192"/>
      <c r="S245" s="192"/>
      <c r="T245" s="193"/>
      <c r="AT245" s="194" t="s">
        <v>141</v>
      </c>
      <c r="AU245" s="194" t="s">
        <v>77</v>
      </c>
      <c r="AV245" s="11" t="s">
        <v>77</v>
      </c>
      <c r="AW245" s="11" t="s">
        <v>31</v>
      </c>
      <c r="AX245" s="11" t="s">
        <v>68</v>
      </c>
      <c r="AY245" s="194" t="s">
        <v>129</v>
      </c>
    </row>
    <row r="246" spans="2:65" s="11" customFormat="1" ht="11.25">
      <c r="B246" s="183"/>
      <c r="C246" s="184"/>
      <c r="D246" s="185" t="s">
        <v>141</v>
      </c>
      <c r="E246" s="186" t="s">
        <v>1</v>
      </c>
      <c r="F246" s="187" t="s">
        <v>831</v>
      </c>
      <c r="G246" s="184"/>
      <c r="H246" s="188">
        <v>10.25</v>
      </c>
      <c r="I246" s="189"/>
      <c r="J246" s="184"/>
      <c r="K246" s="184"/>
      <c r="L246" s="190"/>
      <c r="M246" s="191"/>
      <c r="N246" s="192"/>
      <c r="O246" s="192"/>
      <c r="P246" s="192"/>
      <c r="Q246" s="192"/>
      <c r="R246" s="192"/>
      <c r="S246" s="192"/>
      <c r="T246" s="193"/>
      <c r="AT246" s="194" t="s">
        <v>141</v>
      </c>
      <c r="AU246" s="194" t="s">
        <v>77</v>
      </c>
      <c r="AV246" s="11" t="s">
        <v>77</v>
      </c>
      <c r="AW246" s="11" t="s">
        <v>31</v>
      </c>
      <c r="AX246" s="11" t="s">
        <v>68</v>
      </c>
      <c r="AY246" s="194" t="s">
        <v>129</v>
      </c>
    </row>
    <row r="247" spans="2:65" s="12" customFormat="1" ht="11.25">
      <c r="B247" s="195"/>
      <c r="C247" s="196"/>
      <c r="D247" s="185" t="s">
        <v>141</v>
      </c>
      <c r="E247" s="197" t="s">
        <v>1</v>
      </c>
      <c r="F247" s="198" t="s">
        <v>143</v>
      </c>
      <c r="G247" s="196"/>
      <c r="H247" s="199">
        <v>19.25</v>
      </c>
      <c r="I247" s="200"/>
      <c r="J247" s="196"/>
      <c r="K247" s="196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141</v>
      </c>
      <c r="AU247" s="205" t="s">
        <v>77</v>
      </c>
      <c r="AV247" s="12" t="s">
        <v>136</v>
      </c>
      <c r="AW247" s="12" t="s">
        <v>31</v>
      </c>
      <c r="AX247" s="12" t="s">
        <v>8</v>
      </c>
      <c r="AY247" s="205" t="s">
        <v>129</v>
      </c>
    </row>
    <row r="248" spans="2:65" s="1" customFormat="1" ht="16.5" customHeight="1">
      <c r="B248" s="31"/>
      <c r="C248" s="171" t="s">
        <v>344</v>
      </c>
      <c r="D248" s="171" t="s">
        <v>132</v>
      </c>
      <c r="E248" s="172" t="s">
        <v>832</v>
      </c>
      <c r="F248" s="173" t="s">
        <v>833</v>
      </c>
      <c r="G248" s="174" t="s">
        <v>165</v>
      </c>
      <c r="H248" s="175">
        <v>19.25</v>
      </c>
      <c r="I248" s="176"/>
      <c r="J248" s="177">
        <f>ROUND(I248*H248,0)</f>
        <v>0</v>
      </c>
      <c r="K248" s="173" t="s">
        <v>506</v>
      </c>
      <c r="L248" s="35"/>
      <c r="M248" s="178" t="s">
        <v>1</v>
      </c>
      <c r="N248" s="179" t="s">
        <v>39</v>
      </c>
      <c r="O248" s="57"/>
      <c r="P248" s="180">
        <f>O248*H248</f>
        <v>0</v>
      </c>
      <c r="Q248" s="180">
        <v>0</v>
      </c>
      <c r="R248" s="180">
        <f>Q248*H248</f>
        <v>0</v>
      </c>
      <c r="S248" s="180">
        <v>6.0000000000000001E-3</v>
      </c>
      <c r="T248" s="181">
        <f>S248*H248</f>
        <v>0.11550000000000001</v>
      </c>
      <c r="AR248" s="14" t="s">
        <v>136</v>
      </c>
      <c r="AT248" s="14" t="s">
        <v>132</v>
      </c>
      <c r="AU248" s="14" t="s">
        <v>77</v>
      </c>
      <c r="AY248" s="14" t="s">
        <v>129</v>
      </c>
      <c r="BE248" s="182">
        <f>IF(N248="základní",J248,0)</f>
        <v>0</v>
      </c>
      <c r="BF248" s="182">
        <f>IF(N248="snížená",J248,0)</f>
        <v>0</v>
      </c>
      <c r="BG248" s="182">
        <f>IF(N248="zákl. přenesená",J248,0)</f>
        <v>0</v>
      </c>
      <c r="BH248" s="182">
        <f>IF(N248="sníž. přenesená",J248,0)</f>
        <v>0</v>
      </c>
      <c r="BI248" s="182">
        <f>IF(N248="nulová",J248,0)</f>
        <v>0</v>
      </c>
      <c r="BJ248" s="14" t="s">
        <v>8</v>
      </c>
      <c r="BK248" s="182">
        <f>ROUND(I248*H248,0)</f>
        <v>0</v>
      </c>
      <c r="BL248" s="14" t="s">
        <v>136</v>
      </c>
      <c r="BM248" s="14" t="s">
        <v>834</v>
      </c>
    </row>
    <row r="249" spans="2:65" s="11" customFormat="1" ht="11.25">
      <c r="B249" s="183"/>
      <c r="C249" s="184"/>
      <c r="D249" s="185" t="s">
        <v>141</v>
      </c>
      <c r="E249" s="186" t="s">
        <v>1</v>
      </c>
      <c r="F249" s="187" t="s">
        <v>835</v>
      </c>
      <c r="G249" s="184"/>
      <c r="H249" s="188">
        <v>9</v>
      </c>
      <c r="I249" s="189"/>
      <c r="J249" s="184"/>
      <c r="K249" s="184"/>
      <c r="L249" s="190"/>
      <c r="M249" s="191"/>
      <c r="N249" s="192"/>
      <c r="O249" s="192"/>
      <c r="P249" s="192"/>
      <c r="Q249" s="192"/>
      <c r="R249" s="192"/>
      <c r="S249" s="192"/>
      <c r="T249" s="193"/>
      <c r="AT249" s="194" t="s">
        <v>141</v>
      </c>
      <c r="AU249" s="194" t="s">
        <v>77</v>
      </c>
      <c r="AV249" s="11" t="s">
        <v>77</v>
      </c>
      <c r="AW249" s="11" t="s">
        <v>31</v>
      </c>
      <c r="AX249" s="11" t="s">
        <v>68</v>
      </c>
      <c r="AY249" s="194" t="s">
        <v>129</v>
      </c>
    </row>
    <row r="250" spans="2:65" s="11" customFormat="1" ht="11.25">
      <c r="B250" s="183"/>
      <c r="C250" s="184"/>
      <c r="D250" s="185" t="s">
        <v>141</v>
      </c>
      <c r="E250" s="186" t="s">
        <v>1</v>
      </c>
      <c r="F250" s="187" t="s">
        <v>836</v>
      </c>
      <c r="G250" s="184"/>
      <c r="H250" s="188">
        <v>10.25</v>
      </c>
      <c r="I250" s="189"/>
      <c r="J250" s="184"/>
      <c r="K250" s="184"/>
      <c r="L250" s="190"/>
      <c r="M250" s="191"/>
      <c r="N250" s="192"/>
      <c r="O250" s="192"/>
      <c r="P250" s="192"/>
      <c r="Q250" s="192"/>
      <c r="R250" s="192"/>
      <c r="S250" s="192"/>
      <c r="T250" s="193"/>
      <c r="AT250" s="194" t="s">
        <v>141</v>
      </c>
      <c r="AU250" s="194" t="s">
        <v>77</v>
      </c>
      <c r="AV250" s="11" t="s">
        <v>77</v>
      </c>
      <c r="AW250" s="11" t="s">
        <v>31</v>
      </c>
      <c r="AX250" s="11" t="s">
        <v>68</v>
      </c>
      <c r="AY250" s="194" t="s">
        <v>129</v>
      </c>
    </row>
    <row r="251" spans="2:65" s="12" customFormat="1" ht="11.25">
      <c r="B251" s="195"/>
      <c r="C251" s="196"/>
      <c r="D251" s="185" t="s">
        <v>141</v>
      </c>
      <c r="E251" s="197" t="s">
        <v>1</v>
      </c>
      <c r="F251" s="198" t="s">
        <v>143</v>
      </c>
      <c r="G251" s="196"/>
      <c r="H251" s="199">
        <v>19.25</v>
      </c>
      <c r="I251" s="200"/>
      <c r="J251" s="196"/>
      <c r="K251" s="196"/>
      <c r="L251" s="201"/>
      <c r="M251" s="202"/>
      <c r="N251" s="203"/>
      <c r="O251" s="203"/>
      <c r="P251" s="203"/>
      <c r="Q251" s="203"/>
      <c r="R251" s="203"/>
      <c r="S251" s="203"/>
      <c r="T251" s="204"/>
      <c r="AT251" s="205" t="s">
        <v>141</v>
      </c>
      <c r="AU251" s="205" t="s">
        <v>77</v>
      </c>
      <c r="AV251" s="12" t="s">
        <v>136</v>
      </c>
      <c r="AW251" s="12" t="s">
        <v>31</v>
      </c>
      <c r="AX251" s="12" t="s">
        <v>8</v>
      </c>
      <c r="AY251" s="205" t="s">
        <v>129</v>
      </c>
    </row>
    <row r="252" spans="2:65" s="1" customFormat="1" ht="16.5" customHeight="1">
      <c r="B252" s="31"/>
      <c r="C252" s="171" t="s">
        <v>351</v>
      </c>
      <c r="D252" s="171" t="s">
        <v>132</v>
      </c>
      <c r="E252" s="172" t="s">
        <v>837</v>
      </c>
      <c r="F252" s="173" t="s">
        <v>838</v>
      </c>
      <c r="G252" s="174" t="s">
        <v>139</v>
      </c>
      <c r="H252" s="175">
        <v>3.96</v>
      </c>
      <c r="I252" s="176"/>
      <c r="J252" s="177">
        <f>ROUND(I252*H252,0)</f>
        <v>0</v>
      </c>
      <c r="K252" s="173" t="s">
        <v>506</v>
      </c>
      <c r="L252" s="35"/>
      <c r="M252" s="178" t="s">
        <v>1</v>
      </c>
      <c r="N252" s="179" t="s">
        <v>39</v>
      </c>
      <c r="O252" s="57"/>
      <c r="P252" s="180">
        <f>O252*H252</f>
        <v>0</v>
      </c>
      <c r="Q252" s="180">
        <v>0</v>
      </c>
      <c r="R252" s="180">
        <f>Q252*H252</f>
        <v>0</v>
      </c>
      <c r="S252" s="180">
        <v>7.0000000000000007E-2</v>
      </c>
      <c r="T252" s="181">
        <f>S252*H252</f>
        <v>0.2772</v>
      </c>
      <c r="AR252" s="14" t="s">
        <v>136</v>
      </c>
      <c r="AT252" s="14" t="s">
        <v>132</v>
      </c>
      <c r="AU252" s="14" t="s">
        <v>77</v>
      </c>
      <c r="AY252" s="14" t="s">
        <v>129</v>
      </c>
      <c r="BE252" s="182">
        <f>IF(N252="základní",J252,0)</f>
        <v>0</v>
      </c>
      <c r="BF252" s="182">
        <f>IF(N252="snížená",J252,0)</f>
        <v>0</v>
      </c>
      <c r="BG252" s="182">
        <f>IF(N252="zákl. přenesená",J252,0)</f>
        <v>0</v>
      </c>
      <c r="BH252" s="182">
        <f>IF(N252="sníž. přenesená",J252,0)</f>
        <v>0</v>
      </c>
      <c r="BI252" s="182">
        <f>IF(N252="nulová",J252,0)</f>
        <v>0</v>
      </c>
      <c r="BJ252" s="14" t="s">
        <v>8</v>
      </c>
      <c r="BK252" s="182">
        <f>ROUND(I252*H252,0)</f>
        <v>0</v>
      </c>
      <c r="BL252" s="14" t="s">
        <v>136</v>
      </c>
      <c r="BM252" s="14" t="s">
        <v>839</v>
      </c>
    </row>
    <row r="253" spans="2:65" s="11" customFormat="1" ht="11.25">
      <c r="B253" s="183"/>
      <c r="C253" s="184"/>
      <c r="D253" s="185" t="s">
        <v>141</v>
      </c>
      <c r="E253" s="186" t="s">
        <v>1</v>
      </c>
      <c r="F253" s="187" t="s">
        <v>840</v>
      </c>
      <c r="G253" s="184"/>
      <c r="H253" s="188">
        <v>3.96</v>
      </c>
      <c r="I253" s="189"/>
      <c r="J253" s="184"/>
      <c r="K253" s="184"/>
      <c r="L253" s="190"/>
      <c r="M253" s="191"/>
      <c r="N253" s="192"/>
      <c r="O253" s="192"/>
      <c r="P253" s="192"/>
      <c r="Q253" s="192"/>
      <c r="R253" s="192"/>
      <c r="S253" s="192"/>
      <c r="T253" s="193"/>
      <c r="AT253" s="194" t="s">
        <v>141</v>
      </c>
      <c r="AU253" s="194" t="s">
        <v>77</v>
      </c>
      <c r="AV253" s="11" t="s">
        <v>77</v>
      </c>
      <c r="AW253" s="11" t="s">
        <v>31</v>
      </c>
      <c r="AX253" s="11" t="s">
        <v>8</v>
      </c>
      <c r="AY253" s="194" t="s">
        <v>129</v>
      </c>
    </row>
    <row r="254" spans="2:65" s="1" customFormat="1" ht="16.5" customHeight="1">
      <c r="B254" s="31"/>
      <c r="C254" s="171" t="s">
        <v>250</v>
      </c>
      <c r="D254" s="171" t="s">
        <v>132</v>
      </c>
      <c r="E254" s="172" t="s">
        <v>841</v>
      </c>
      <c r="F254" s="173" t="s">
        <v>842</v>
      </c>
      <c r="G254" s="174" t="s">
        <v>139</v>
      </c>
      <c r="H254" s="175">
        <v>3.96</v>
      </c>
      <c r="I254" s="176"/>
      <c r="J254" s="177">
        <f>ROUND(I254*H254,0)</f>
        <v>0</v>
      </c>
      <c r="K254" s="173" t="s">
        <v>506</v>
      </c>
      <c r="L254" s="35"/>
      <c r="M254" s="178" t="s">
        <v>1</v>
      </c>
      <c r="N254" s="179" t="s">
        <v>39</v>
      </c>
      <c r="O254" s="57"/>
      <c r="P254" s="180">
        <f>O254*H254</f>
        <v>0</v>
      </c>
      <c r="Q254" s="180">
        <v>1.9949999999999999E-2</v>
      </c>
      <c r="R254" s="180">
        <f>Q254*H254</f>
        <v>7.9001999999999989E-2</v>
      </c>
      <c r="S254" s="180">
        <v>0</v>
      </c>
      <c r="T254" s="181">
        <f>S254*H254</f>
        <v>0</v>
      </c>
      <c r="AR254" s="14" t="s">
        <v>136</v>
      </c>
      <c r="AT254" s="14" t="s">
        <v>132</v>
      </c>
      <c r="AU254" s="14" t="s">
        <v>77</v>
      </c>
      <c r="AY254" s="14" t="s">
        <v>129</v>
      </c>
      <c r="BE254" s="182">
        <f>IF(N254="základní",J254,0)</f>
        <v>0</v>
      </c>
      <c r="BF254" s="182">
        <f>IF(N254="snížená",J254,0)</f>
        <v>0</v>
      </c>
      <c r="BG254" s="182">
        <f>IF(N254="zákl. přenesená",J254,0)</f>
        <v>0</v>
      </c>
      <c r="BH254" s="182">
        <f>IF(N254="sníž. přenesená",J254,0)</f>
        <v>0</v>
      </c>
      <c r="BI254" s="182">
        <f>IF(N254="nulová",J254,0)</f>
        <v>0</v>
      </c>
      <c r="BJ254" s="14" t="s">
        <v>8</v>
      </c>
      <c r="BK254" s="182">
        <f>ROUND(I254*H254,0)</f>
        <v>0</v>
      </c>
      <c r="BL254" s="14" t="s">
        <v>136</v>
      </c>
      <c r="BM254" s="14" t="s">
        <v>843</v>
      </c>
    </row>
    <row r="255" spans="2:65" s="1" customFormat="1" ht="19.5">
      <c r="B255" s="31"/>
      <c r="C255" s="32"/>
      <c r="D255" s="185" t="s">
        <v>680</v>
      </c>
      <c r="E255" s="32"/>
      <c r="F255" s="223" t="s">
        <v>844</v>
      </c>
      <c r="G255" s="32"/>
      <c r="H255" s="32"/>
      <c r="I255" s="100"/>
      <c r="J255" s="32"/>
      <c r="K255" s="32"/>
      <c r="L255" s="35"/>
      <c r="M255" s="224"/>
      <c r="N255" s="57"/>
      <c r="O255" s="57"/>
      <c r="P255" s="57"/>
      <c r="Q255" s="57"/>
      <c r="R255" s="57"/>
      <c r="S255" s="57"/>
      <c r="T255" s="58"/>
      <c r="AT255" s="14" t="s">
        <v>680</v>
      </c>
      <c r="AU255" s="14" t="s">
        <v>77</v>
      </c>
    </row>
    <row r="256" spans="2:65" s="11" customFormat="1" ht="11.25">
      <c r="B256" s="183"/>
      <c r="C256" s="184"/>
      <c r="D256" s="185" t="s">
        <v>141</v>
      </c>
      <c r="E256" s="186" t="s">
        <v>1</v>
      </c>
      <c r="F256" s="187" t="s">
        <v>840</v>
      </c>
      <c r="G256" s="184"/>
      <c r="H256" s="188">
        <v>3.96</v>
      </c>
      <c r="I256" s="189"/>
      <c r="J256" s="184"/>
      <c r="K256" s="184"/>
      <c r="L256" s="190"/>
      <c r="M256" s="191"/>
      <c r="N256" s="192"/>
      <c r="O256" s="192"/>
      <c r="P256" s="192"/>
      <c r="Q256" s="192"/>
      <c r="R256" s="192"/>
      <c r="S256" s="192"/>
      <c r="T256" s="193"/>
      <c r="AT256" s="194" t="s">
        <v>141</v>
      </c>
      <c r="AU256" s="194" t="s">
        <v>77</v>
      </c>
      <c r="AV256" s="11" t="s">
        <v>77</v>
      </c>
      <c r="AW256" s="11" t="s">
        <v>31</v>
      </c>
      <c r="AX256" s="11" t="s">
        <v>8</v>
      </c>
      <c r="AY256" s="194" t="s">
        <v>129</v>
      </c>
    </row>
    <row r="257" spans="2:65" s="1" customFormat="1" ht="16.5" customHeight="1">
      <c r="B257" s="31"/>
      <c r="C257" s="171" t="s">
        <v>361</v>
      </c>
      <c r="D257" s="171" t="s">
        <v>132</v>
      </c>
      <c r="E257" s="172" t="s">
        <v>845</v>
      </c>
      <c r="F257" s="173" t="s">
        <v>846</v>
      </c>
      <c r="G257" s="174" t="s">
        <v>139</v>
      </c>
      <c r="H257" s="175">
        <v>3.96</v>
      </c>
      <c r="I257" s="176"/>
      <c r="J257" s="177">
        <f>ROUND(I257*H257,0)</f>
        <v>0</v>
      </c>
      <c r="K257" s="173" t="s">
        <v>506</v>
      </c>
      <c r="L257" s="35"/>
      <c r="M257" s="178" t="s">
        <v>1</v>
      </c>
      <c r="N257" s="179" t="s">
        <v>39</v>
      </c>
      <c r="O257" s="57"/>
      <c r="P257" s="180">
        <f>O257*H257</f>
        <v>0</v>
      </c>
      <c r="Q257" s="180">
        <v>3.15E-3</v>
      </c>
      <c r="R257" s="180">
        <f>Q257*H257</f>
        <v>1.2474000000000001E-2</v>
      </c>
      <c r="S257" s="180">
        <v>0</v>
      </c>
      <c r="T257" s="181">
        <f>S257*H257</f>
        <v>0</v>
      </c>
      <c r="AR257" s="14" t="s">
        <v>136</v>
      </c>
      <c r="AT257" s="14" t="s">
        <v>132</v>
      </c>
      <c r="AU257" s="14" t="s">
        <v>77</v>
      </c>
      <c r="AY257" s="14" t="s">
        <v>129</v>
      </c>
      <c r="BE257" s="182">
        <f>IF(N257="základní",J257,0)</f>
        <v>0</v>
      </c>
      <c r="BF257" s="182">
        <f>IF(N257="snížená",J257,0)</f>
        <v>0</v>
      </c>
      <c r="BG257" s="182">
        <f>IF(N257="zákl. přenesená",J257,0)</f>
        <v>0</v>
      </c>
      <c r="BH257" s="182">
        <f>IF(N257="sníž. přenesená",J257,0)</f>
        <v>0</v>
      </c>
      <c r="BI257" s="182">
        <f>IF(N257="nulová",J257,0)</f>
        <v>0</v>
      </c>
      <c r="BJ257" s="14" t="s">
        <v>8</v>
      </c>
      <c r="BK257" s="182">
        <f>ROUND(I257*H257,0)</f>
        <v>0</v>
      </c>
      <c r="BL257" s="14" t="s">
        <v>136</v>
      </c>
      <c r="BM257" s="14" t="s">
        <v>847</v>
      </c>
    </row>
    <row r="258" spans="2:65" s="11" customFormat="1" ht="11.25">
      <c r="B258" s="183"/>
      <c r="C258" s="184"/>
      <c r="D258" s="185" t="s">
        <v>141</v>
      </c>
      <c r="E258" s="186" t="s">
        <v>1</v>
      </c>
      <c r="F258" s="187" t="s">
        <v>840</v>
      </c>
      <c r="G258" s="184"/>
      <c r="H258" s="188">
        <v>3.96</v>
      </c>
      <c r="I258" s="189"/>
      <c r="J258" s="184"/>
      <c r="K258" s="184"/>
      <c r="L258" s="190"/>
      <c r="M258" s="191"/>
      <c r="N258" s="192"/>
      <c r="O258" s="192"/>
      <c r="P258" s="192"/>
      <c r="Q258" s="192"/>
      <c r="R258" s="192"/>
      <c r="S258" s="192"/>
      <c r="T258" s="193"/>
      <c r="AT258" s="194" t="s">
        <v>141</v>
      </c>
      <c r="AU258" s="194" t="s">
        <v>77</v>
      </c>
      <c r="AV258" s="11" t="s">
        <v>77</v>
      </c>
      <c r="AW258" s="11" t="s">
        <v>31</v>
      </c>
      <c r="AX258" s="11" t="s">
        <v>8</v>
      </c>
      <c r="AY258" s="194" t="s">
        <v>129</v>
      </c>
    </row>
    <row r="259" spans="2:65" s="10" customFormat="1" ht="22.9" customHeight="1">
      <c r="B259" s="155"/>
      <c r="C259" s="156"/>
      <c r="D259" s="157" t="s">
        <v>67</v>
      </c>
      <c r="E259" s="169" t="s">
        <v>177</v>
      </c>
      <c r="F259" s="169" t="s">
        <v>178</v>
      </c>
      <c r="G259" s="156"/>
      <c r="H259" s="156"/>
      <c r="I259" s="159"/>
      <c r="J259" s="170">
        <f>BK259</f>
        <v>0</v>
      </c>
      <c r="K259" s="156"/>
      <c r="L259" s="161"/>
      <c r="M259" s="162"/>
      <c r="N259" s="163"/>
      <c r="O259" s="163"/>
      <c r="P259" s="164">
        <f>SUM(P260:P275)</f>
        <v>0</v>
      </c>
      <c r="Q259" s="163"/>
      <c r="R259" s="164">
        <f>SUM(R260:R275)</f>
        <v>0</v>
      </c>
      <c r="S259" s="163"/>
      <c r="T259" s="165">
        <f>SUM(T260:T275)</f>
        <v>0</v>
      </c>
      <c r="AR259" s="166" t="s">
        <v>8</v>
      </c>
      <c r="AT259" s="167" t="s">
        <v>67</v>
      </c>
      <c r="AU259" s="167" t="s">
        <v>8</v>
      </c>
      <c r="AY259" s="166" t="s">
        <v>129</v>
      </c>
      <c r="BK259" s="168">
        <f>SUM(BK260:BK275)</f>
        <v>0</v>
      </c>
    </row>
    <row r="260" spans="2:65" s="1" customFormat="1" ht="16.5" customHeight="1">
      <c r="B260" s="31"/>
      <c r="C260" s="171" t="s">
        <v>253</v>
      </c>
      <c r="D260" s="171" t="s">
        <v>132</v>
      </c>
      <c r="E260" s="172" t="s">
        <v>184</v>
      </c>
      <c r="F260" s="173" t="s">
        <v>185</v>
      </c>
      <c r="G260" s="174" t="s">
        <v>181</v>
      </c>
      <c r="H260" s="175">
        <v>351.447</v>
      </c>
      <c r="I260" s="176"/>
      <c r="J260" s="177">
        <f>ROUND(I260*H260,0)</f>
        <v>0</v>
      </c>
      <c r="K260" s="173" t="s">
        <v>140</v>
      </c>
      <c r="L260" s="35"/>
      <c r="M260" s="178" t="s">
        <v>1</v>
      </c>
      <c r="N260" s="179" t="s">
        <v>39</v>
      </c>
      <c r="O260" s="57"/>
      <c r="P260" s="180">
        <f>O260*H260</f>
        <v>0</v>
      </c>
      <c r="Q260" s="180">
        <v>0</v>
      </c>
      <c r="R260" s="180">
        <f>Q260*H260</f>
        <v>0</v>
      </c>
      <c r="S260" s="180">
        <v>0</v>
      </c>
      <c r="T260" s="181">
        <f>S260*H260</f>
        <v>0</v>
      </c>
      <c r="AR260" s="14" t="s">
        <v>136</v>
      </c>
      <c r="AT260" s="14" t="s">
        <v>132</v>
      </c>
      <c r="AU260" s="14" t="s">
        <v>77</v>
      </c>
      <c r="AY260" s="14" t="s">
        <v>129</v>
      </c>
      <c r="BE260" s="182">
        <f>IF(N260="základní",J260,0)</f>
        <v>0</v>
      </c>
      <c r="BF260" s="182">
        <f>IF(N260="snížená",J260,0)</f>
        <v>0</v>
      </c>
      <c r="BG260" s="182">
        <f>IF(N260="zákl. přenesená",J260,0)</f>
        <v>0</v>
      </c>
      <c r="BH260" s="182">
        <f>IF(N260="sníž. přenesená",J260,0)</f>
        <v>0</v>
      </c>
      <c r="BI260" s="182">
        <f>IF(N260="nulová",J260,0)</f>
        <v>0</v>
      </c>
      <c r="BJ260" s="14" t="s">
        <v>8</v>
      </c>
      <c r="BK260" s="182">
        <f>ROUND(I260*H260,0)</f>
        <v>0</v>
      </c>
      <c r="BL260" s="14" t="s">
        <v>136</v>
      </c>
      <c r="BM260" s="14" t="s">
        <v>848</v>
      </c>
    </row>
    <row r="261" spans="2:65" s="1" customFormat="1" ht="16.5" customHeight="1">
      <c r="B261" s="31"/>
      <c r="C261" s="171" t="s">
        <v>370</v>
      </c>
      <c r="D261" s="171" t="s">
        <v>132</v>
      </c>
      <c r="E261" s="172" t="s">
        <v>187</v>
      </c>
      <c r="F261" s="173" t="s">
        <v>188</v>
      </c>
      <c r="G261" s="174" t="s">
        <v>181</v>
      </c>
      <c r="H261" s="175">
        <v>3514.47</v>
      </c>
      <c r="I261" s="176"/>
      <c r="J261" s="177">
        <f>ROUND(I261*H261,0)</f>
        <v>0</v>
      </c>
      <c r="K261" s="173" t="s">
        <v>140</v>
      </c>
      <c r="L261" s="35"/>
      <c r="M261" s="178" t="s">
        <v>1</v>
      </c>
      <c r="N261" s="179" t="s">
        <v>39</v>
      </c>
      <c r="O261" s="57"/>
      <c r="P261" s="180">
        <f>O261*H261</f>
        <v>0</v>
      </c>
      <c r="Q261" s="180">
        <v>0</v>
      </c>
      <c r="R261" s="180">
        <f>Q261*H261</f>
        <v>0</v>
      </c>
      <c r="S261" s="180">
        <v>0</v>
      </c>
      <c r="T261" s="181">
        <f>S261*H261</f>
        <v>0</v>
      </c>
      <c r="AR261" s="14" t="s">
        <v>136</v>
      </c>
      <c r="AT261" s="14" t="s">
        <v>132</v>
      </c>
      <c r="AU261" s="14" t="s">
        <v>77</v>
      </c>
      <c r="AY261" s="14" t="s">
        <v>129</v>
      </c>
      <c r="BE261" s="182">
        <f>IF(N261="základní",J261,0)</f>
        <v>0</v>
      </c>
      <c r="BF261" s="182">
        <f>IF(N261="snížená",J261,0)</f>
        <v>0</v>
      </c>
      <c r="BG261" s="182">
        <f>IF(N261="zákl. přenesená",J261,0)</f>
        <v>0</v>
      </c>
      <c r="BH261" s="182">
        <f>IF(N261="sníž. přenesená",J261,0)</f>
        <v>0</v>
      </c>
      <c r="BI261" s="182">
        <f>IF(N261="nulová",J261,0)</f>
        <v>0</v>
      </c>
      <c r="BJ261" s="14" t="s">
        <v>8</v>
      </c>
      <c r="BK261" s="182">
        <f>ROUND(I261*H261,0)</f>
        <v>0</v>
      </c>
      <c r="BL261" s="14" t="s">
        <v>136</v>
      </c>
      <c r="BM261" s="14" t="s">
        <v>849</v>
      </c>
    </row>
    <row r="262" spans="2:65" s="11" customFormat="1" ht="11.25">
      <c r="B262" s="183"/>
      <c r="C262" s="184"/>
      <c r="D262" s="185" t="s">
        <v>141</v>
      </c>
      <c r="E262" s="184"/>
      <c r="F262" s="187" t="s">
        <v>850</v>
      </c>
      <c r="G262" s="184"/>
      <c r="H262" s="188">
        <v>3514.47</v>
      </c>
      <c r="I262" s="189"/>
      <c r="J262" s="184"/>
      <c r="K262" s="184"/>
      <c r="L262" s="190"/>
      <c r="M262" s="191"/>
      <c r="N262" s="192"/>
      <c r="O262" s="192"/>
      <c r="P262" s="192"/>
      <c r="Q262" s="192"/>
      <c r="R262" s="192"/>
      <c r="S262" s="192"/>
      <c r="T262" s="193"/>
      <c r="AT262" s="194" t="s">
        <v>141</v>
      </c>
      <c r="AU262" s="194" t="s">
        <v>77</v>
      </c>
      <c r="AV262" s="11" t="s">
        <v>77</v>
      </c>
      <c r="AW262" s="11" t="s">
        <v>4</v>
      </c>
      <c r="AX262" s="11" t="s">
        <v>8</v>
      </c>
      <c r="AY262" s="194" t="s">
        <v>129</v>
      </c>
    </row>
    <row r="263" spans="2:65" s="1" customFormat="1" ht="16.5" customHeight="1">
      <c r="B263" s="31"/>
      <c r="C263" s="171" t="s">
        <v>263</v>
      </c>
      <c r="D263" s="171" t="s">
        <v>132</v>
      </c>
      <c r="E263" s="172" t="s">
        <v>851</v>
      </c>
      <c r="F263" s="173" t="s">
        <v>852</v>
      </c>
      <c r="G263" s="174" t="s">
        <v>181</v>
      </c>
      <c r="H263" s="175">
        <v>135.89699999999999</v>
      </c>
      <c r="I263" s="176"/>
      <c r="J263" s="177">
        <f>ROUND(I263*H263,0)</f>
        <v>0</v>
      </c>
      <c r="K263" s="173" t="s">
        <v>140</v>
      </c>
      <c r="L263" s="35"/>
      <c r="M263" s="178" t="s">
        <v>1</v>
      </c>
      <c r="N263" s="179" t="s">
        <v>39</v>
      </c>
      <c r="O263" s="57"/>
      <c r="P263" s="180">
        <f>O263*H263</f>
        <v>0</v>
      </c>
      <c r="Q263" s="180">
        <v>0</v>
      </c>
      <c r="R263" s="180">
        <f>Q263*H263</f>
        <v>0</v>
      </c>
      <c r="S263" s="180">
        <v>0</v>
      </c>
      <c r="T263" s="181">
        <f>S263*H263</f>
        <v>0</v>
      </c>
      <c r="AR263" s="14" t="s">
        <v>136</v>
      </c>
      <c r="AT263" s="14" t="s">
        <v>132</v>
      </c>
      <c r="AU263" s="14" t="s">
        <v>77</v>
      </c>
      <c r="AY263" s="14" t="s">
        <v>129</v>
      </c>
      <c r="BE263" s="182">
        <f>IF(N263="základní",J263,0)</f>
        <v>0</v>
      </c>
      <c r="BF263" s="182">
        <f>IF(N263="snížená",J263,0)</f>
        <v>0</v>
      </c>
      <c r="BG263" s="182">
        <f>IF(N263="zákl. přenesená",J263,0)</f>
        <v>0</v>
      </c>
      <c r="BH263" s="182">
        <f>IF(N263="sníž. přenesená",J263,0)</f>
        <v>0</v>
      </c>
      <c r="BI263" s="182">
        <f>IF(N263="nulová",J263,0)</f>
        <v>0</v>
      </c>
      <c r="BJ263" s="14" t="s">
        <v>8</v>
      </c>
      <c r="BK263" s="182">
        <f>ROUND(I263*H263,0)</f>
        <v>0</v>
      </c>
      <c r="BL263" s="14" t="s">
        <v>136</v>
      </c>
      <c r="BM263" s="14" t="s">
        <v>853</v>
      </c>
    </row>
    <row r="264" spans="2:65" s="11" customFormat="1" ht="11.25">
      <c r="B264" s="183"/>
      <c r="C264" s="184"/>
      <c r="D264" s="185" t="s">
        <v>141</v>
      </c>
      <c r="E264" s="186" t="s">
        <v>1</v>
      </c>
      <c r="F264" s="187" t="s">
        <v>854</v>
      </c>
      <c r="G264" s="184"/>
      <c r="H264" s="188">
        <v>112.07299999999999</v>
      </c>
      <c r="I264" s="189"/>
      <c r="J264" s="184"/>
      <c r="K264" s="184"/>
      <c r="L264" s="190"/>
      <c r="M264" s="191"/>
      <c r="N264" s="192"/>
      <c r="O264" s="192"/>
      <c r="P264" s="192"/>
      <c r="Q264" s="192"/>
      <c r="R264" s="192"/>
      <c r="S264" s="192"/>
      <c r="T264" s="193"/>
      <c r="AT264" s="194" t="s">
        <v>141</v>
      </c>
      <c r="AU264" s="194" t="s">
        <v>77</v>
      </c>
      <c r="AV264" s="11" t="s">
        <v>77</v>
      </c>
      <c r="AW264" s="11" t="s">
        <v>31</v>
      </c>
      <c r="AX264" s="11" t="s">
        <v>68</v>
      </c>
      <c r="AY264" s="194" t="s">
        <v>129</v>
      </c>
    </row>
    <row r="265" spans="2:65" s="11" customFormat="1" ht="11.25">
      <c r="B265" s="183"/>
      <c r="C265" s="184"/>
      <c r="D265" s="185" t="s">
        <v>141</v>
      </c>
      <c r="E265" s="186" t="s">
        <v>1</v>
      </c>
      <c r="F265" s="187" t="s">
        <v>855</v>
      </c>
      <c r="G265" s="184"/>
      <c r="H265" s="188">
        <v>13.574</v>
      </c>
      <c r="I265" s="189"/>
      <c r="J265" s="184"/>
      <c r="K265" s="184"/>
      <c r="L265" s="190"/>
      <c r="M265" s="191"/>
      <c r="N265" s="192"/>
      <c r="O265" s="192"/>
      <c r="P265" s="192"/>
      <c r="Q265" s="192"/>
      <c r="R265" s="192"/>
      <c r="S265" s="192"/>
      <c r="T265" s="193"/>
      <c r="AT265" s="194" t="s">
        <v>141</v>
      </c>
      <c r="AU265" s="194" t="s">
        <v>77</v>
      </c>
      <c r="AV265" s="11" t="s">
        <v>77</v>
      </c>
      <c r="AW265" s="11" t="s">
        <v>31</v>
      </c>
      <c r="AX265" s="11" t="s">
        <v>68</v>
      </c>
      <c r="AY265" s="194" t="s">
        <v>129</v>
      </c>
    </row>
    <row r="266" spans="2:65" s="11" customFormat="1" ht="11.25">
      <c r="B266" s="183"/>
      <c r="C266" s="184"/>
      <c r="D266" s="185" t="s">
        <v>141</v>
      </c>
      <c r="E266" s="186" t="s">
        <v>1</v>
      </c>
      <c r="F266" s="187" t="s">
        <v>856</v>
      </c>
      <c r="G266" s="184"/>
      <c r="H266" s="188">
        <v>10.25</v>
      </c>
      <c r="I266" s="189"/>
      <c r="J266" s="184"/>
      <c r="K266" s="184"/>
      <c r="L266" s="190"/>
      <c r="M266" s="191"/>
      <c r="N266" s="192"/>
      <c r="O266" s="192"/>
      <c r="P266" s="192"/>
      <c r="Q266" s="192"/>
      <c r="R266" s="192"/>
      <c r="S266" s="192"/>
      <c r="T266" s="193"/>
      <c r="AT266" s="194" t="s">
        <v>141</v>
      </c>
      <c r="AU266" s="194" t="s">
        <v>77</v>
      </c>
      <c r="AV266" s="11" t="s">
        <v>77</v>
      </c>
      <c r="AW266" s="11" t="s">
        <v>31</v>
      </c>
      <c r="AX266" s="11" t="s">
        <v>68</v>
      </c>
      <c r="AY266" s="194" t="s">
        <v>129</v>
      </c>
    </row>
    <row r="267" spans="2:65" s="12" customFormat="1" ht="11.25">
      <c r="B267" s="195"/>
      <c r="C267" s="196"/>
      <c r="D267" s="185" t="s">
        <v>141</v>
      </c>
      <c r="E267" s="197" t="s">
        <v>1</v>
      </c>
      <c r="F267" s="198" t="s">
        <v>143</v>
      </c>
      <c r="G267" s="196"/>
      <c r="H267" s="199">
        <v>135.89699999999999</v>
      </c>
      <c r="I267" s="200"/>
      <c r="J267" s="196"/>
      <c r="K267" s="196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141</v>
      </c>
      <c r="AU267" s="205" t="s">
        <v>77</v>
      </c>
      <c r="AV267" s="12" t="s">
        <v>136</v>
      </c>
      <c r="AW267" s="12" t="s">
        <v>31</v>
      </c>
      <c r="AX267" s="12" t="s">
        <v>8</v>
      </c>
      <c r="AY267" s="205" t="s">
        <v>129</v>
      </c>
    </row>
    <row r="268" spans="2:65" s="1" customFormat="1" ht="16.5" customHeight="1">
      <c r="B268" s="31"/>
      <c r="C268" s="171" t="s">
        <v>258</v>
      </c>
      <c r="D268" s="171" t="s">
        <v>132</v>
      </c>
      <c r="E268" s="172" t="s">
        <v>857</v>
      </c>
      <c r="F268" s="173" t="s">
        <v>858</v>
      </c>
      <c r="G268" s="174" t="s">
        <v>181</v>
      </c>
      <c r="H268" s="175">
        <v>17.106999999999999</v>
      </c>
      <c r="I268" s="176"/>
      <c r="J268" s="177">
        <f>ROUND(I268*H268,0)</f>
        <v>0</v>
      </c>
      <c r="K268" s="173" t="s">
        <v>506</v>
      </c>
      <c r="L268" s="35"/>
      <c r="M268" s="178" t="s">
        <v>1</v>
      </c>
      <c r="N268" s="179" t="s">
        <v>39</v>
      </c>
      <c r="O268" s="57"/>
      <c r="P268" s="180">
        <f>O268*H268</f>
        <v>0</v>
      </c>
      <c r="Q268" s="180">
        <v>0</v>
      </c>
      <c r="R268" s="180">
        <f>Q268*H268</f>
        <v>0</v>
      </c>
      <c r="S268" s="180">
        <v>0</v>
      </c>
      <c r="T268" s="181">
        <f>S268*H268</f>
        <v>0</v>
      </c>
      <c r="AR268" s="14" t="s">
        <v>136</v>
      </c>
      <c r="AT268" s="14" t="s">
        <v>132</v>
      </c>
      <c r="AU268" s="14" t="s">
        <v>77</v>
      </c>
      <c r="AY268" s="14" t="s">
        <v>129</v>
      </c>
      <c r="BE268" s="182">
        <f>IF(N268="základní",J268,0)</f>
        <v>0</v>
      </c>
      <c r="BF268" s="182">
        <f>IF(N268="snížená",J268,0)</f>
        <v>0</v>
      </c>
      <c r="BG268" s="182">
        <f>IF(N268="zákl. přenesená",J268,0)</f>
        <v>0</v>
      </c>
      <c r="BH268" s="182">
        <f>IF(N268="sníž. přenesená",J268,0)</f>
        <v>0</v>
      </c>
      <c r="BI268" s="182">
        <f>IF(N268="nulová",J268,0)</f>
        <v>0</v>
      </c>
      <c r="BJ268" s="14" t="s">
        <v>8</v>
      </c>
      <c r="BK268" s="182">
        <f>ROUND(I268*H268,0)</f>
        <v>0</v>
      </c>
      <c r="BL268" s="14" t="s">
        <v>136</v>
      </c>
      <c r="BM268" s="14" t="s">
        <v>859</v>
      </c>
    </row>
    <row r="269" spans="2:65" s="11" customFormat="1" ht="11.25">
      <c r="B269" s="183"/>
      <c r="C269" s="184"/>
      <c r="D269" s="185" t="s">
        <v>141</v>
      </c>
      <c r="E269" s="186" t="s">
        <v>1</v>
      </c>
      <c r="F269" s="187" t="s">
        <v>860</v>
      </c>
      <c r="G269" s="184"/>
      <c r="H269" s="188">
        <v>17.106999999999999</v>
      </c>
      <c r="I269" s="189"/>
      <c r="J269" s="184"/>
      <c r="K269" s="184"/>
      <c r="L269" s="190"/>
      <c r="M269" s="191"/>
      <c r="N269" s="192"/>
      <c r="O269" s="192"/>
      <c r="P269" s="192"/>
      <c r="Q269" s="192"/>
      <c r="R269" s="192"/>
      <c r="S269" s="192"/>
      <c r="T269" s="193"/>
      <c r="AT269" s="194" t="s">
        <v>141</v>
      </c>
      <c r="AU269" s="194" t="s">
        <v>77</v>
      </c>
      <c r="AV269" s="11" t="s">
        <v>77</v>
      </c>
      <c r="AW269" s="11" t="s">
        <v>31</v>
      </c>
      <c r="AX269" s="11" t="s">
        <v>8</v>
      </c>
      <c r="AY269" s="194" t="s">
        <v>129</v>
      </c>
    </row>
    <row r="270" spans="2:65" s="1" customFormat="1" ht="16.5" customHeight="1">
      <c r="B270" s="31"/>
      <c r="C270" s="171" t="s">
        <v>385</v>
      </c>
      <c r="D270" s="171" t="s">
        <v>132</v>
      </c>
      <c r="E270" s="172" t="s">
        <v>861</v>
      </c>
      <c r="F270" s="173" t="s">
        <v>862</v>
      </c>
      <c r="G270" s="174" t="s">
        <v>181</v>
      </c>
      <c r="H270" s="175">
        <v>2.0819999999999999</v>
      </c>
      <c r="I270" s="176"/>
      <c r="J270" s="177">
        <f>ROUND(I270*H270,0)</f>
        <v>0</v>
      </c>
      <c r="K270" s="173" t="s">
        <v>140</v>
      </c>
      <c r="L270" s="35"/>
      <c r="M270" s="178" t="s">
        <v>1</v>
      </c>
      <c r="N270" s="179" t="s">
        <v>39</v>
      </c>
      <c r="O270" s="57"/>
      <c r="P270" s="180">
        <f>O270*H270</f>
        <v>0</v>
      </c>
      <c r="Q270" s="180">
        <v>0</v>
      </c>
      <c r="R270" s="180">
        <f>Q270*H270</f>
        <v>0</v>
      </c>
      <c r="S270" s="180">
        <v>0</v>
      </c>
      <c r="T270" s="181">
        <f>S270*H270</f>
        <v>0</v>
      </c>
      <c r="AR270" s="14" t="s">
        <v>136</v>
      </c>
      <c r="AT270" s="14" t="s">
        <v>132</v>
      </c>
      <c r="AU270" s="14" t="s">
        <v>77</v>
      </c>
      <c r="AY270" s="14" t="s">
        <v>129</v>
      </c>
      <c r="BE270" s="182">
        <f>IF(N270="základní",J270,0)</f>
        <v>0</v>
      </c>
      <c r="BF270" s="182">
        <f>IF(N270="snížená",J270,0)</f>
        <v>0</v>
      </c>
      <c r="BG270" s="182">
        <f>IF(N270="zákl. přenesená",J270,0)</f>
        <v>0</v>
      </c>
      <c r="BH270" s="182">
        <f>IF(N270="sníž. přenesená",J270,0)</f>
        <v>0</v>
      </c>
      <c r="BI270" s="182">
        <f>IF(N270="nulová",J270,0)</f>
        <v>0</v>
      </c>
      <c r="BJ270" s="14" t="s">
        <v>8</v>
      </c>
      <c r="BK270" s="182">
        <f>ROUND(I270*H270,0)</f>
        <v>0</v>
      </c>
      <c r="BL270" s="14" t="s">
        <v>136</v>
      </c>
      <c r="BM270" s="14" t="s">
        <v>863</v>
      </c>
    </row>
    <row r="271" spans="2:65" s="1" customFormat="1" ht="19.5">
      <c r="B271" s="31"/>
      <c r="C271" s="32"/>
      <c r="D271" s="185" t="s">
        <v>680</v>
      </c>
      <c r="E271" s="32"/>
      <c r="F271" s="223" t="s">
        <v>864</v>
      </c>
      <c r="G271" s="32"/>
      <c r="H271" s="32"/>
      <c r="I271" s="100"/>
      <c r="J271" s="32"/>
      <c r="K271" s="32"/>
      <c r="L271" s="35"/>
      <c r="M271" s="224"/>
      <c r="N271" s="57"/>
      <c r="O271" s="57"/>
      <c r="P271" s="57"/>
      <c r="Q271" s="57"/>
      <c r="R271" s="57"/>
      <c r="S271" s="57"/>
      <c r="T271" s="58"/>
      <c r="AT271" s="14" t="s">
        <v>680</v>
      </c>
      <c r="AU271" s="14" t="s">
        <v>77</v>
      </c>
    </row>
    <row r="272" spans="2:65" s="1" customFormat="1" ht="16.5" customHeight="1">
      <c r="B272" s="31"/>
      <c r="C272" s="171" t="s">
        <v>377</v>
      </c>
      <c r="D272" s="171" t="s">
        <v>132</v>
      </c>
      <c r="E272" s="172" t="s">
        <v>865</v>
      </c>
      <c r="F272" s="173" t="s">
        <v>866</v>
      </c>
      <c r="G272" s="174" t="s">
        <v>181</v>
      </c>
      <c r="H272" s="175">
        <v>201.035</v>
      </c>
      <c r="I272" s="176"/>
      <c r="J272" s="177">
        <f>ROUND(I272*H272,0)</f>
        <v>0</v>
      </c>
      <c r="K272" s="173" t="s">
        <v>506</v>
      </c>
      <c r="L272" s="35"/>
      <c r="M272" s="178" t="s">
        <v>1</v>
      </c>
      <c r="N272" s="179" t="s">
        <v>39</v>
      </c>
      <c r="O272" s="57"/>
      <c r="P272" s="180">
        <f>O272*H272</f>
        <v>0</v>
      </c>
      <c r="Q272" s="180">
        <v>0</v>
      </c>
      <c r="R272" s="180">
        <f>Q272*H272</f>
        <v>0</v>
      </c>
      <c r="S272" s="180">
        <v>0</v>
      </c>
      <c r="T272" s="181">
        <f>S272*H272</f>
        <v>0</v>
      </c>
      <c r="AR272" s="14" t="s">
        <v>136</v>
      </c>
      <c r="AT272" s="14" t="s">
        <v>132</v>
      </c>
      <c r="AU272" s="14" t="s">
        <v>77</v>
      </c>
      <c r="AY272" s="14" t="s">
        <v>129</v>
      </c>
      <c r="BE272" s="182">
        <f>IF(N272="základní",J272,0)</f>
        <v>0</v>
      </c>
      <c r="BF272" s="182">
        <f>IF(N272="snížená",J272,0)</f>
        <v>0</v>
      </c>
      <c r="BG272" s="182">
        <f>IF(N272="zákl. přenesená",J272,0)</f>
        <v>0</v>
      </c>
      <c r="BH272" s="182">
        <f>IF(N272="sníž. přenesená",J272,0)</f>
        <v>0</v>
      </c>
      <c r="BI272" s="182">
        <f>IF(N272="nulová",J272,0)</f>
        <v>0</v>
      </c>
      <c r="BJ272" s="14" t="s">
        <v>8</v>
      </c>
      <c r="BK272" s="182">
        <f>ROUND(I272*H272,0)</f>
        <v>0</v>
      </c>
      <c r="BL272" s="14" t="s">
        <v>136</v>
      </c>
      <c r="BM272" s="14" t="s">
        <v>867</v>
      </c>
    </row>
    <row r="273" spans="2:65" s="11" customFormat="1" ht="11.25">
      <c r="B273" s="183"/>
      <c r="C273" s="184"/>
      <c r="D273" s="185" t="s">
        <v>141</v>
      </c>
      <c r="E273" s="186" t="s">
        <v>1</v>
      </c>
      <c r="F273" s="187" t="s">
        <v>868</v>
      </c>
      <c r="G273" s="184"/>
      <c r="H273" s="188">
        <v>196.31299999999999</v>
      </c>
      <c r="I273" s="189"/>
      <c r="J273" s="184"/>
      <c r="K273" s="184"/>
      <c r="L273" s="190"/>
      <c r="M273" s="191"/>
      <c r="N273" s="192"/>
      <c r="O273" s="192"/>
      <c r="P273" s="192"/>
      <c r="Q273" s="192"/>
      <c r="R273" s="192"/>
      <c r="S273" s="192"/>
      <c r="T273" s="193"/>
      <c r="AT273" s="194" t="s">
        <v>141</v>
      </c>
      <c r="AU273" s="194" t="s">
        <v>77</v>
      </c>
      <c r="AV273" s="11" t="s">
        <v>77</v>
      </c>
      <c r="AW273" s="11" t="s">
        <v>31</v>
      </c>
      <c r="AX273" s="11" t="s">
        <v>68</v>
      </c>
      <c r="AY273" s="194" t="s">
        <v>129</v>
      </c>
    </row>
    <row r="274" spans="2:65" s="11" customFormat="1" ht="11.25">
      <c r="B274" s="183"/>
      <c r="C274" s="184"/>
      <c r="D274" s="185" t="s">
        <v>141</v>
      </c>
      <c r="E274" s="186" t="s">
        <v>1</v>
      </c>
      <c r="F274" s="187" t="s">
        <v>667</v>
      </c>
      <c r="G274" s="184"/>
      <c r="H274" s="188">
        <v>4.7220000000000004</v>
      </c>
      <c r="I274" s="189"/>
      <c r="J274" s="184"/>
      <c r="K274" s="184"/>
      <c r="L274" s="190"/>
      <c r="M274" s="191"/>
      <c r="N274" s="192"/>
      <c r="O274" s="192"/>
      <c r="P274" s="192"/>
      <c r="Q274" s="192"/>
      <c r="R274" s="192"/>
      <c r="S274" s="192"/>
      <c r="T274" s="193"/>
      <c r="AT274" s="194" t="s">
        <v>141</v>
      </c>
      <c r="AU274" s="194" t="s">
        <v>77</v>
      </c>
      <c r="AV274" s="11" t="s">
        <v>77</v>
      </c>
      <c r="AW274" s="11" t="s">
        <v>31</v>
      </c>
      <c r="AX274" s="11" t="s">
        <v>68</v>
      </c>
      <c r="AY274" s="194" t="s">
        <v>129</v>
      </c>
    </row>
    <row r="275" spans="2:65" s="12" customFormat="1" ht="11.25">
      <c r="B275" s="195"/>
      <c r="C275" s="196"/>
      <c r="D275" s="185" t="s">
        <v>141</v>
      </c>
      <c r="E275" s="197" t="s">
        <v>1</v>
      </c>
      <c r="F275" s="198" t="s">
        <v>143</v>
      </c>
      <c r="G275" s="196"/>
      <c r="H275" s="199">
        <v>201.035</v>
      </c>
      <c r="I275" s="200"/>
      <c r="J275" s="196"/>
      <c r="K275" s="196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141</v>
      </c>
      <c r="AU275" s="205" t="s">
        <v>77</v>
      </c>
      <c r="AV275" s="12" t="s">
        <v>136</v>
      </c>
      <c r="AW275" s="12" t="s">
        <v>31</v>
      </c>
      <c r="AX275" s="12" t="s">
        <v>8</v>
      </c>
      <c r="AY275" s="205" t="s">
        <v>129</v>
      </c>
    </row>
    <row r="276" spans="2:65" s="10" customFormat="1" ht="22.9" customHeight="1">
      <c r="B276" s="155"/>
      <c r="C276" s="156"/>
      <c r="D276" s="157" t="s">
        <v>67</v>
      </c>
      <c r="E276" s="169" t="s">
        <v>195</v>
      </c>
      <c r="F276" s="169" t="s">
        <v>196</v>
      </c>
      <c r="G276" s="156"/>
      <c r="H276" s="156"/>
      <c r="I276" s="159"/>
      <c r="J276" s="170">
        <f>BK276</f>
        <v>0</v>
      </c>
      <c r="K276" s="156"/>
      <c r="L276" s="161"/>
      <c r="M276" s="162"/>
      <c r="N276" s="163"/>
      <c r="O276" s="163"/>
      <c r="P276" s="164">
        <f>P277</f>
        <v>0</v>
      </c>
      <c r="Q276" s="163"/>
      <c r="R276" s="164">
        <f>R277</f>
        <v>0</v>
      </c>
      <c r="S276" s="163"/>
      <c r="T276" s="165">
        <f>T277</f>
        <v>0</v>
      </c>
      <c r="AR276" s="166" t="s">
        <v>8</v>
      </c>
      <c r="AT276" s="167" t="s">
        <v>67</v>
      </c>
      <c r="AU276" s="167" t="s">
        <v>8</v>
      </c>
      <c r="AY276" s="166" t="s">
        <v>129</v>
      </c>
      <c r="BK276" s="168">
        <f>BK277</f>
        <v>0</v>
      </c>
    </row>
    <row r="277" spans="2:65" s="1" customFormat="1" ht="16.5" customHeight="1">
      <c r="B277" s="31"/>
      <c r="C277" s="171" t="s">
        <v>268</v>
      </c>
      <c r="D277" s="171" t="s">
        <v>132</v>
      </c>
      <c r="E277" s="172" t="s">
        <v>869</v>
      </c>
      <c r="F277" s="173" t="s">
        <v>870</v>
      </c>
      <c r="G277" s="174" t="s">
        <v>181</v>
      </c>
      <c r="H277" s="175">
        <v>174.82</v>
      </c>
      <c r="I277" s="176"/>
      <c r="J277" s="177">
        <f>ROUND(I277*H277,0)</f>
        <v>0</v>
      </c>
      <c r="K277" s="173" t="s">
        <v>140</v>
      </c>
      <c r="L277" s="35"/>
      <c r="M277" s="178" t="s">
        <v>1</v>
      </c>
      <c r="N277" s="179" t="s">
        <v>39</v>
      </c>
      <c r="O277" s="57"/>
      <c r="P277" s="180">
        <f>O277*H277</f>
        <v>0</v>
      </c>
      <c r="Q277" s="180">
        <v>0</v>
      </c>
      <c r="R277" s="180">
        <f>Q277*H277</f>
        <v>0</v>
      </c>
      <c r="S277" s="180">
        <v>0</v>
      </c>
      <c r="T277" s="181">
        <f>S277*H277</f>
        <v>0</v>
      </c>
      <c r="AR277" s="14" t="s">
        <v>136</v>
      </c>
      <c r="AT277" s="14" t="s">
        <v>132</v>
      </c>
      <c r="AU277" s="14" t="s">
        <v>77</v>
      </c>
      <c r="AY277" s="14" t="s">
        <v>129</v>
      </c>
      <c r="BE277" s="182">
        <f>IF(N277="základní",J277,0)</f>
        <v>0</v>
      </c>
      <c r="BF277" s="182">
        <f>IF(N277="snížená",J277,0)</f>
        <v>0</v>
      </c>
      <c r="BG277" s="182">
        <f>IF(N277="zákl. přenesená",J277,0)</f>
        <v>0</v>
      </c>
      <c r="BH277" s="182">
        <f>IF(N277="sníž. přenesená",J277,0)</f>
        <v>0</v>
      </c>
      <c r="BI277" s="182">
        <f>IF(N277="nulová",J277,0)</f>
        <v>0</v>
      </c>
      <c r="BJ277" s="14" t="s">
        <v>8</v>
      </c>
      <c r="BK277" s="182">
        <f>ROUND(I277*H277,0)</f>
        <v>0</v>
      </c>
      <c r="BL277" s="14" t="s">
        <v>136</v>
      </c>
      <c r="BM277" s="14" t="s">
        <v>871</v>
      </c>
    </row>
    <row r="278" spans="2:65" s="10" customFormat="1" ht="25.9" customHeight="1">
      <c r="B278" s="155"/>
      <c r="C278" s="156"/>
      <c r="D278" s="157" t="s">
        <v>67</v>
      </c>
      <c r="E278" s="158" t="s">
        <v>200</v>
      </c>
      <c r="F278" s="158" t="s">
        <v>201</v>
      </c>
      <c r="G278" s="156"/>
      <c r="H278" s="156"/>
      <c r="I278" s="159"/>
      <c r="J278" s="160">
        <f>BK278</f>
        <v>0</v>
      </c>
      <c r="K278" s="156"/>
      <c r="L278" s="161"/>
      <c r="M278" s="162"/>
      <c r="N278" s="163"/>
      <c r="O278" s="163"/>
      <c r="P278" s="164">
        <f>P279+P289+P293+P305+P327</f>
        <v>0</v>
      </c>
      <c r="Q278" s="163"/>
      <c r="R278" s="164">
        <f>R279+R289+R293+R305+R327</f>
        <v>4.26960695</v>
      </c>
      <c r="S278" s="163"/>
      <c r="T278" s="165">
        <f>T279+T289+T293+T305+T327</f>
        <v>0</v>
      </c>
      <c r="AR278" s="166" t="s">
        <v>77</v>
      </c>
      <c r="AT278" s="167" t="s">
        <v>67</v>
      </c>
      <c r="AU278" s="167" t="s">
        <v>68</v>
      </c>
      <c r="AY278" s="166" t="s">
        <v>129</v>
      </c>
      <c r="BK278" s="168">
        <f>BK279+BK289+BK293+BK305+BK327</f>
        <v>0</v>
      </c>
    </row>
    <row r="279" spans="2:65" s="10" customFormat="1" ht="22.9" customHeight="1">
      <c r="B279" s="155"/>
      <c r="C279" s="156"/>
      <c r="D279" s="157" t="s">
        <v>67</v>
      </c>
      <c r="E279" s="169" t="s">
        <v>872</v>
      </c>
      <c r="F279" s="169" t="s">
        <v>873</v>
      </c>
      <c r="G279" s="156"/>
      <c r="H279" s="156"/>
      <c r="I279" s="159"/>
      <c r="J279" s="170">
        <f>BK279</f>
        <v>0</v>
      </c>
      <c r="K279" s="156"/>
      <c r="L279" s="161"/>
      <c r="M279" s="162"/>
      <c r="N279" s="163"/>
      <c r="O279" s="163"/>
      <c r="P279" s="164">
        <f>SUM(P280:P288)</f>
        <v>0</v>
      </c>
      <c r="Q279" s="163"/>
      <c r="R279" s="164">
        <f>SUM(R280:R288)</f>
        <v>4.9097999999999996E-2</v>
      </c>
      <c r="S279" s="163"/>
      <c r="T279" s="165">
        <f>SUM(T280:T288)</f>
        <v>0</v>
      </c>
      <c r="AR279" s="166" t="s">
        <v>77</v>
      </c>
      <c r="AT279" s="167" t="s">
        <v>67</v>
      </c>
      <c r="AU279" s="167" t="s">
        <v>8</v>
      </c>
      <c r="AY279" s="166" t="s">
        <v>129</v>
      </c>
      <c r="BK279" s="168">
        <f>SUM(BK280:BK288)</f>
        <v>0</v>
      </c>
    </row>
    <row r="280" spans="2:65" s="1" customFormat="1" ht="16.5" customHeight="1">
      <c r="B280" s="31"/>
      <c r="C280" s="171" t="s">
        <v>399</v>
      </c>
      <c r="D280" s="171" t="s">
        <v>132</v>
      </c>
      <c r="E280" s="172" t="s">
        <v>874</v>
      </c>
      <c r="F280" s="173" t="s">
        <v>875</v>
      </c>
      <c r="G280" s="174" t="s">
        <v>139</v>
      </c>
      <c r="H280" s="175">
        <v>21.12</v>
      </c>
      <c r="I280" s="176"/>
      <c r="J280" s="177">
        <f>ROUND(I280*H280,0)</f>
        <v>0</v>
      </c>
      <c r="K280" s="173" t="s">
        <v>506</v>
      </c>
      <c r="L280" s="35"/>
      <c r="M280" s="178" t="s">
        <v>1</v>
      </c>
      <c r="N280" s="179" t="s">
        <v>39</v>
      </c>
      <c r="O280" s="57"/>
      <c r="P280" s="180">
        <f>O280*H280</f>
        <v>0</v>
      </c>
      <c r="Q280" s="180">
        <v>0</v>
      </c>
      <c r="R280" s="180">
        <f>Q280*H280</f>
        <v>0</v>
      </c>
      <c r="S280" s="180">
        <v>0</v>
      </c>
      <c r="T280" s="181">
        <f>S280*H280</f>
        <v>0</v>
      </c>
      <c r="AR280" s="14" t="s">
        <v>136</v>
      </c>
      <c r="AT280" s="14" t="s">
        <v>132</v>
      </c>
      <c r="AU280" s="14" t="s">
        <v>77</v>
      </c>
      <c r="AY280" s="14" t="s">
        <v>129</v>
      </c>
      <c r="BE280" s="182">
        <f>IF(N280="základní",J280,0)</f>
        <v>0</v>
      </c>
      <c r="BF280" s="182">
        <f>IF(N280="snížená",J280,0)</f>
        <v>0</v>
      </c>
      <c r="BG280" s="182">
        <f>IF(N280="zákl. přenesená",J280,0)</f>
        <v>0</v>
      </c>
      <c r="BH280" s="182">
        <f>IF(N280="sníž. přenesená",J280,0)</f>
        <v>0</v>
      </c>
      <c r="BI280" s="182">
        <f>IF(N280="nulová",J280,0)</f>
        <v>0</v>
      </c>
      <c r="BJ280" s="14" t="s">
        <v>8</v>
      </c>
      <c r="BK280" s="182">
        <f>ROUND(I280*H280,0)</f>
        <v>0</v>
      </c>
      <c r="BL280" s="14" t="s">
        <v>136</v>
      </c>
      <c r="BM280" s="14" t="s">
        <v>876</v>
      </c>
    </row>
    <row r="281" spans="2:65" s="11" customFormat="1" ht="11.25">
      <c r="B281" s="183"/>
      <c r="C281" s="184"/>
      <c r="D281" s="185" t="s">
        <v>141</v>
      </c>
      <c r="E281" s="186" t="s">
        <v>1</v>
      </c>
      <c r="F281" s="187" t="s">
        <v>877</v>
      </c>
      <c r="G281" s="184"/>
      <c r="H281" s="188">
        <v>21.12</v>
      </c>
      <c r="I281" s="189"/>
      <c r="J281" s="184"/>
      <c r="K281" s="184"/>
      <c r="L281" s="190"/>
      <c r="M281" s="191"/>
      <c r="N281" s="192"/>
      <c r="O281" s="192"/>
      <c r="P281" s="192"/>
      <c r="Q281" s="192"/>
      <c r="R281" s="192"/>
      <c r="S281" s="192"/>
      <c r="T281" s="193"/>
      <c r="AT281" s="194" t="s">
        <v>141</v>
      </c>
      <c r="AU281" s="194" t="s">
        <v>77</v>
      </c>
      <c r="AV281" s="11" t="s">
        <v>77</v>
      </c>
      <c r="AW281" s="11" t="s">
        <v>31</v>
      </c>
      <c r="AX281" s="11" t="s">
        <v>8</v>
      </c>
      <c r="AY281" s="194" t="s">
        <v>129</v>
      </c>
    </row>
    <row r="282" spans="2:65" s="1" customFormat="1" ht="16.5" customHeight="1">
      <c r="B282" s="31"/>
      <c r="C282" s="206" t="s">
        <v>272</v>
      </c>
      <c r="D282" s="206" t="s">
        <v>207</v>
      </c>
      <c r="E282" s="207" t="s">
        <v>878</v>
      </c>
      <c r="F282" s="208" t="s">
        <v>879</v>
      </c>
      <c r="G282" s="209" t="s">
        <v>543</v>
      </c>
      <c r="H282" s="210">
        <v>34.847999999999999</v>
      </c>
      <c r="I282" s="211"/>
      <c r="J282" s="212">
        <f>ROUND(I282*H282,0)</f>
        <v>0</v>
      </c>
      <c r="K282" s="208" t="s">
        <v>506</v>
      </c>
      <c r="L282" s="213"/>
      <c r="M282" s="214" t="s">
        <v>1</v>
      </c>
      <c r="N282" s="215" t="s">
        <v>39</v>
      </c>
      <c r="O282" s="57"/>
      <c r="P282" s="180">
        <f>O282*H282</f>
        <v>0</v>
      </c>
      <c r="Q282" s="180">
        <v>1E-3</v>
      </c>
      <c r="R282" s="180">
        <f>Q282*H282</f>
        <v>3.4847999999999997E-2</v>
      </c>
      <c r="S282" s="180">
        <v>0</v>
      </c>
      <c r="T282" s="181">
        <f>S282*H282</f>
        <v>0</v>
      </c>
      <c r="AR282" s="14" t="s">
        <v>152</v>
      </c>
      <c r="AT282" s="14" t="s">
        <v>207</v>
      </c>
      <c r="AU282" s="14" t="s">
        <v>77</v>
      </c>
      <c r="AY282" s="14" t="s">
        <v>129</v>
      </c>
      <c r="BE282" s="182">
        <f>IF(N282="základní",J282,0)</f>
        <v>0</v>
      </c>
      <c r="BF282" s="182">
        <f>IF(N282="snížená",J282,0)</f>
        <v>0</v>
      </c>
      <c r="BG282" s="182">
        <f>IF(N282="zákl. přenesená",J282,0)</f>
        <v>0</v>
      </c>
      <c r="BH282" s="182">
        <f>IF(N282="sníž. přenesená",J282,0)</f>
        <v>0</v>
      </c>
      <c r="BI282" s="182">
        <f>IF(N282="nulová",J282,0)</f>
        <v>0</v>
      </c>
      <c r="BJ282" s="14" t="s">
        <v>8</v>
      </c>
      <c r="BK282" s="182">
        <f>ROUND(I282*H282,0)</f>
        <v>0</v>
      </c>
      <c r="BL282" s="14" t="s">
        <v>136</v>
      </c>
      <c r="BM282" s="14" t="s">
        <v>880</v>
      </c>
    </row>
    <row r="283" spans="2:65" s="11" customFormat="1" ht="11.25">
      <c r="B283" s="183"/>
      <c r="C283" s="184"/>
      <c r="D283" s="185" t="s">
        <v>141</v>
      </c>
      <c r="E283" s="184"/>
      <c r="F283" s="187" t="s">
        <v>881</v>
      </c>
      <c r="G283" s="184"/>
      <c r="H283" s="188">
        <v>34.847999999999999</v>
      </c>
      <c r="I283" s="189"/>
      <c r="J283" s="184"/>
      <c r="K283" s="184"/>
      <c r="L283" s="190"/>
      <c r="M283" s="191"/>
      <c r="N283" s="192"/>
      <c r="O283" s="192"/>
      <c r="P283" s="192"/>
      <c r="Q283" s="192"/>
      <c r="R283" s="192"/>
      <c r="S283" s="192"/>
      <c r="T283" s="193"/>
      <c r="AT283" s="194" t="s">
        <v>141</v>
      </c>
      <c r="AU283" s="194" t="s">
        <v>77</v>
      </c>
      <c r="AV283" s="11" t="s">
        <v>77</v>
      </c>
      <c r="AW283" s="11" t="s">
        <v>4</v>
      </c>
      <c r="AX283" s="11" t="s">
        <v>8</v>
      </c>
      <c r="AY283" s="194" t="s">
        <v>129</v>
      </c>
    </row>
    <row r="284" spans="2:65" s="1" customFormat="1" ht="16.5" customHeight="1">
      <c r="B284" s="31"/>
      <c r="C284" s="171" t="s">
        <v>406</v>
      </c>
      <c r="D284" s="171" t="s">
        <v>132</v>
      </c>
      <c r="E284" s="172" t="s">
        <v>882</v>
      </c>
      <c r="F284" s="173" t="s">
        <v>883</v>
      </c>
      <c r="G284" s="174" t="s">
        <v>139</v>
      </c>
      <c r="H284" s="175">
        <v>15</v>
      </c>
      <c r="I284" s="176"/>
      <c r="J284" s="177">
        <f>ROUND(I284*H284,0)</f>
        <v>0</v>
      </c>
      <c r="K284" s="173" t="s">
        <v>506</v>
      </c>
      <c r="L284" s="35"/>
      <c r="M284" s="178" t="s">
        <v>1</v>
      </c>
      <c r="N284" s="179" t="s">
        <v>39</v>
      </c>
      <c r="O284" s="57"/>
      <c r="P284" s="180">
        <f>O284*H284</f>
        <v>0</v>
      </c>
      <c r="Q284" s="180">
        <v>6.8999999999999997E-4</v>
      </c>
      <c r="R284" s="180">
        <f>Q284*H284</f>
        <v>1.035E-2</v>
      </c>
      <c r="S284" s="180">
        <v>0</v>
      </c>
      <c r="T284" s="181">
        <f>S284*H284</f>
        <v>0</v>
      </c>
      <c r="AR284" s="14" t="s">
        <v>171</v>
      </c>
      <c r="AT284" s="14" t="s">
        <v>132</v>
      </c>
      <c r="AU284" s="14" t="s">
        <v>77</v>
      </c>
      <c r="AY284" s="14" t="s">
        <v>129</v>
      </c>
      <c r="BE284" s="182">
        <f>IF(N284="základní",J284,0)</f>
        <v>0</v>
      </c>
      <c r="BF284" s="182">
        <f>IF(N284="snížená",J284,0)</f>
        <v>0</v>
      </c>
      <c r="BG284" s="182">
        <f>IF(N284="zákl. přenesená",J284,0)</f>
        <v>0</v>
      </c>
      <c r="BH284" s="182">
        <f>IF(N284="sníž. přenesená",J284,0)</f>
        <v>0</v>
      </c>
      <c r="BI284" s="182">
        <f>IF(N284="nulová",J284,0)</f>
        <v>0</v>
      </c>
      <c r="BJ284" s="14" t="s">
        <v>8</v>
      </c>
      <c r="BK284" s="182">
        <f>ROUND(I284*H284,0)</f>
        <v>0</v>
      </c>
      <c r="BL284" s="14" t="s">
        <v>171</v>
      </c>
      <c r="BM284" s="14" t="s">
        <v>884</v>
      </c>
    </row>
    <row r="285" spans="2:65" s="1" customFormat="1" ht="19.5">
      <c r="B285" s="31"/>
      <c r="C285" s="32"/>
      <c r="D285" s="185" t="s">
        <v>680</v>
      </c>
      <c r="E285" s="32"/>
      <c r="F285" s="223" t="s">
        <v>885</v>
      </c>
      <c r="G285" s="32"/>
      <c r="H285" s="32"/>
      <c r="I285" s="100"/>
      <c r="J285" s="32"/>
      <c r="K285" s="32"/>
      <c r="L285" s="35"/>
      <c r="M285" s="224"/>
      <c r="N285" s="57"/>
      <c r="O285" s="57"/>
      <c r="P285" s="57"/>
      <c r="Q285" s="57"/>
      <c r="R285" s="57"/>
      <c r="S285" s="57"/>
      <c r="T285" s="58"/>
      <c r="AT285" s="14" t="s">
        <v>680</v>
      </c>
      <c r="AU285" s="14" t="s">
        <v>77</v>
      </c>
    </row>
    <row r="286" spans="2:65" s="11" customFormat="1" ht="11.25">
      <c r="B286" s="183"/>
      <c r="C286" s="184"/>
      <c r="D286" s="185" t="s">
        <v>141</v>
      </c>
      <c r="E286" s="186" t="s">
        <v>1</v>
      </c>
      <c r="F286" s="187" t="s">
        <v>886</v>
      </c>
      <c r="G286" s="184"/>
      <c r="H286" s="188">
        <v>15</v>
      </c>
      <c r="I286" s="189"/>
      <c r="J286" s="184"/>
      <c r="K286" s="184"/>
      <c r="L286" s="190"/>
      <c r="M286" s="191"/>
      <c r="N286" s="192"/>
      <c r="O286" s="192"/>
      <c r="P286" s="192"/>
      <c r="Q286" s="192"/>
      <c r="R286" s="192"/>
      <c r="S286" s="192"/>
      <c r="T286" s="193"/>
      <c r="AT286" s="194" t="s">
        <v>141</v>
      </c>
      <c r="AU286" s="194" t="s">
        <v>77</v>
      </c>
      <c r="AV286" s="11" t="s">
        <v>77</v>
      </c>
      <c r="AW286" s="11" t="s">
        <v>31</v>
      </c>
      <c r="AX286" s="11" t="s">
        <v>8</v>
      </c>
      <c r="AY286" s="194" t="s">
        <v>129</v>
      </c>
    </row>
    <row r="287" spans="2:65" s="1" customFormat="1" ht="16.5" customHeight="1">
      <c r="B287" s="31"/>
      <c r="C287" s="171" t="s">
        <v>278</v>
      </c>
      <c r="D287" s="171" t="s">
        <v>132</v>
      </c>
      <c r="E287" s="172" t="s">
        <v>887</v>
      </c>
      <c r="F287" s="173" t="s">
        <v>888</v>
      </c>
      <c r="G287" s="174" t="s">
        <v>165</v>
      </c>
      <c r="H287" s="175">
        <v>15</v>
      </c>
      <c r="I287" s="176"/>
      <c r="J287" s="177">
        <f>ROUND(I287*H287,0)</f>
        <v>0</v>
      </c>
      <c r="K287" s="173" t="s">
        <v>506</v>
      </c>
      <c r="L287" s="35"/>
      <c r="M287" s="178" t="s">
        <v>1</v>
      </c>
      <c r="N287" s="179" t="s">
        <v>39</v>
      </c>
      <c r="O287" s="57"/>
      <c r="P287" s="180">
        <f>O287*H287</f>
        <v>0</v>
      </c>
      <c r="Q287" s="180">
        <v>2.5999999999999998E-4</v>
      </c>
      <c r="R287" s="180">
        <f>Q287*H287</f>
        <v>3.8999999999999998E-3</v>
      </c>
      <c r="S287" s="180">
        <v>0</v>
      </c>
      <c r="T287" s="181">
        <f>S287*H287</f>
        <v>0</v>
      </c>
      <c r="AR287" s="14" t="s">
        <v>171</v>
      </c>
      <c r="AT287" s="14" t="s">
        <v>132</v>
      </c>
      <c r="AU287" s="14" t="s">
        <v>77</v>
      </c>
      <c r="AY287" s="14" t="s">
        <v>129</v>
      </c>
      <c r="BE287" s="182">
        <f>IF(N287="základní",J287,0)</f>
        <v>0</v>
      </c>
      <c r="BF287" s="182">
        <f>IF(N287="snížená",J287,0)</f>
        <v>0</v>
      </c>
      <c r="BG287" s="182">
        <f>IF(N287="zákl. přenesená",J287,0)</f>
        <v>0</v>
      </c>
      <c r="BH287" s="182">
        <f>IF(N287="sníž. přenesená",J287,0)</f>
        <v>0</v>
      </c>
      <c r="BI287" s="182">
        <f>IF(N287="nulová",J287,0)</f>
        <v>0</v>
      </c>
      <c r="BJ287" s="14" t="s">
        <v>8</v>
      </c>
      <c r="BK287" s="182">
        <f>ROUND(I287*H287,0)</f>
        <v>0</v>
      </c>
      <c r="BL287" s="14" t="s">
        <v>171</v>
      </c>
      <c r="BM287" s="14" t="s">
        <v>889</v>
      </c>
    </row>
    <row r="288" spans="2:65" s="1" customFormat="1" ht="16.5" customHeight="1">
      <c r="B288" s="31"/>
      <c r="C288" s="171" t="s">
        <v>415</v>
      </c>
      <c r="D288" s="171" t="s">
        <v>132</v>
      </c>
      <c r="E288" s="172" t="s">
        <v>890</v>
      </c>
      <c r="F288" s="173" t="s">
        <v>891</v>
      </c>
      <c r="G288" s="174" t="s">
        <v>181</v>
      </c>
      <c r="H288" s="175">
        <v>1.4E-2</v>
      </c>
      <c r="I288" s="176"/>
      <c r="J288" s="177">
        <f>ROUND(I288*H288,0)</f>
        <v>0</v>
      </c>
      <c r="K288" s="173" t="s">
        <v>506</v>
      </c>
      <c r="L288" s="35"/>
      <c r="M288" s="178" t="s">
        <v>1</v>
      </c>
      <c r="N288" s="179" t="s">
        <v>39</v>
      </c>
      <c r="O288" s="57"/>
      <c r="P288" s="180">
        <f>O288*H288</f>
        <v>0</v>
      </c>
      <c r="Q288" s="180">
        <v>0</v>
      </c>
      <c r="R288" s="180">
        <f>Q288*H288</f>
        <v>0</v>
      </c>
      <c r="S288" s="180">
        <v>0</v>
      </c>
      <c r="T288" s="181">
        <f>S288*H288</f>
        <v>0</v>
      </c>
      <c r="AR288" s="14" t="s">
        <v>171</v>
      </c>
      <c r="AT288" s="14" t="s">
        <v>132</v>
      </c>
      <c r="AU288" s="14" t="s">
        <v>77</v>
      </c>
      <c r="AY288" s="14" t="s">
        <v>129</v>
      </c>
      <c r="BE288" s="182">
        <f>IF(N288="základní",J288,0)</f>
        <v>0</v>
      </c>
      <c r="BF288" s="182">
        <f>IF(N288="snížená",J288,0)</f>
        <v>0</v>
      </c>
      <c r="BG288" s="182">
        <f>IF(N288="zákl. přenesená",J288,0)</f>
        <v>0</v>
      </c>
      <c r="BH288" s="182">
        <f>IF(N288="sníž. přenesená",J288,0)</f>
        <v>0</v>
      </c>
      <c r="BI288" s="182">
        <f>IF(N288="nulová",J288,0)</f>
        <v>0</v>
      </c>
      <c r="BJ288" s="14" t="s">
        <v>8</v>
      </c>
      <c r="BK288" s="182">
        <f>ROUND(I288*H288,0)</f>
        <v>0</v>
      </c>
      <c r="BL288" s="14" t="s">
        <v>171</v>
      </c>
      <c r="BM288" s="14" t="s">
        <v>892</v>
      </c>
    </row>
    <row r="289" spans="2:65" s="10" customFormat="1" ht="22.9" customHeight="1">
      <c r="B289" s="155"/>
      <c r="C289" s="156"/>
      <c r="D289" s="157" t="s">
        <v>67</v>
      </c>
      <c r="E289" s="169" t="s">
        <v>228</v>
      </c>
      <c r="F289" s="169" t="s">
        <v>229</v>
      </c>
      <c r="G289" s="156"/>
      <c r="H289" s="156"/>
      <c r="I289" s="159"/>
      <c r="J289" s="170">
        <f>BK289</f>
        <v>0</v>
      </c>
      <c r="K289" s="156"/>
      <c r="L289" s="161"/>
      <c r="M289" s="162"/>
      <c r="N289" s="163"/>
      <c r="O289" s="163"/>
      <c r="P289" s="164">
        <f>SUM(P290:P292)</f>
        <v>0</v>
      </c>
      <c r="Q289" s="163"/>
      <c r="R289" s="164">
        <f>SUM(R290:R292)</f>
        <v>1.39</v>
      </c>
      <c r="S289" s="163"/>
      <c r="T289" s="165">
        <f>SUM(T290:T292)</f>
        <v>0</v>
      </c>
      <c r="AR289" s="166" t="s">
        <v>77</v>
      </c>
      <c r="AT289" s="167" t="s">
        <v>67</v>
      </c>
      <c r="AU289" s="167" t="s">
        <v>8</v>
      </c>
      <c r="AY289" s="166" t="s">
        <v>129</v>
      </c>
      <c r="BK289" s="168">
        <f>SUM(BK290:BK292)</f>
        <v>0</v>
      </c>
    </row>
    <row r="290" spans="2:65" s="1" customFormat="1" ht="16.5" customHeight="1">
      <c r="B290" s="31"/>
      <c r="C290" s="171" t="s">
        <v>281</v>
      </c>
      <c r="D290" s="171" t="s">
        <v>132</v>
      </c>
      <c r="E290" s="172" t="s">
        <v>893</v>
      </c>
      <c r="F290" s="173" t="s">
        <v>894</v>
      </c>
      <c r="G290" s="174" t="s">
        <v>139</v>
      </c>
      <c r="H290" s="175">
        <v>100</v>
      </c>
      <c r="I290" s="176"/>
      <c r="J290" s="177">
        <f>ROUND(I290*H290,0)</f>
        <v>0</v>
      </c>
      <c r="K290" s="173" t="s">
        <v>506</v>
      </c>
      <c r="L290" s="35"/>
      <c r="M290" s="178" t="s">
        <v>1</v>
      </c>
      <c r="N290" s="179" t="s">
        <v>39</v>
      </c>
      <c r="O290" s="57"/>
      <c r="P290" s="180">
        <f>O290*H290</f>
        <v>0</v>
      </c>
      <c r="Q290" s="180">
        <v>1.3899999999999999E-2</v>
      </c>
      <c r="R290" s="180">
        <f>Q290*H290</f>
        <v>1.39</v>
      </c>
      <c r="S290" s="180">
        <v>0</v>
      </c>
      <c r="T290" s="181">
        <f>S290*H290</f>
        <v>0</v>
      </c>
      <c r="AR290" s="14" t="s">
        <v>171</v>
      </c>
      <c r="AT290" s="14" t="s">
        <v>132</v>
      </c>
      <c r="AU290" s="14" t="s">
        <v>77</v>
      </c>
      <c r="AY290" s="14" t="s">
        <v>129</v>
      </c>
      <c r="BE290" s="182">
        <f>IF(N290="základní",J290,0)</f>
        <v>0</v>
      </c>
      <c r="BF290" s="182">
        <f>IF(N290="snížená",J290,0)</f>
        <v>0</v>
      </c>
      <c r="BG290" s="182">
        <f>IF(N290="zákl. přenesená",J290,0)</f>
        <v>0</v>
      </c>
      <c r="BH290" s="182">
        <f>IF(N290="sníž. přenesená",J290,0)</f>
        <v>0</v>
      </c>
      <c r="BI290" s="182">
        <f>IF(N290="nulová",J290,0)</f>
        <v>0</v>
      </c>
      <c r="BJ290" s="14" t="s">
        <v>8</v>
      </c>
      <c r="BK290" s="182">
        <f>ROUND(I290*H290,0)</f>
        <v>0</v>
      </c>
      <c r="BL290" s="14" t="s">
        <v>171</v>
      </c>
      <c r="BM290" s="14" t="s">
        <v>895</v>
      </c>
    </row>
    <row r="291" spans="2:65" s="1" customFormat="1" ht="19.5">
      <c r="B291" s="31"/>
      <c r="C291" s="32"/>
      <c r="D291" s="185" t="s">
        <v>680</v>
      </c>
      <c r="E291" s="32"/>
      <c r="F291" s="223" t="s">
        <v>896</v>
      </c>
      <c r="G291" s="32"/>
      <c r="H291" s="32"/>
      <c r="I291" s="100"/>
      <c r="J291" s="32"/>
      <c r="K291" s="32"/>
      <c r="L291" s="35"/>
      <c r="M291" s="224"/>
      <c r="N291" s="57"/>
      <c r="O291" s="57"/>
      <c r="P291" s="57"/>
      <c r="Q291" s="57"/>
      <c r="R291" s="57"/>
      <c r="S291" s="57"/>
      <c r="T291" s="58"/>
      <c r="AT291" s="14" t="s">
        <v>680</v>
      </c>
      <c r="AU291" s="14" t="s">
        <v>77</v>
      </c>
    </row>
    <row r="292" spans="2:65" s="11" customFormat="1" ht="11.25">
      <c r="B292" s="183"/>
      <c r="C292" s="184"/>
      <c r="D292" s="185" t="s">
        <v>141</v>
      </c>
      <c r="E292" s="186" t="s">
        <v>1</v>
      </c>
      <c r="F292" s="187" t="s">
        <v>897</v>
      </c>
      <c r="G292" s="184"/>
      <c r="H292" s="188">
        <v>100</v>
      </c>
      <c r="I292" s="189"/>
      <c r="J292" s="184"/>
      <c r="K292" s="184"/>
      <c r="L292" s="190"/>
      <c r="M292" s="191"/>
      <c r="N292" s="192"/>
      <c r="O292" s="192"/>
      <c r="P292" s="192"/>
      <c r="Q292" s="192"/>
      <c r="R292" s="192"/>
      <c r="S292" s="192"/>
      <c r="T292" s="193"/>
      <c r="AT292" s="194" t="s">
        <v>141</v>
      </c>
      <c r="AU292" s="194" t="s">
        <v>77</v>
      </c>
      <c r="AV292" s="11" t="s">
        <v>77</v>
      </c>
      <c r="AW292" s="11" t="s">
        <v>31</v>
      </c>
      <c r="AX292" s="11" t="s">
        <v>8</v>
      </c>
      <c r="AY292" s="194" t="s">
        <v>129</v>
      </c>
    </row>
    <row r="293" spans="2:65" s="10" customFormat="1" ht="22.9" customHeight="1">
      <c r="B293" s="155"/>
      <c r="C293" s="156"/>
      <c r="D293" s="157" t="s">
        <v>67</v>
      </c>
      <c r="E293" s="169" t="s">
        <v>365</v>
      </c>
      <c r="F293" s="169" t="s">
        <v>366</v>
      </c>
      <c r="G293" s="156"/>
      <c r="H293" s="156"/>
      <c r="I293" s="159"/>
      <c r="J293" s="170">
        <f>BK293</f>
        <v>0</v>
      </c>
      <c r="K293" s="156"/>
      <c r="L293" s="161"/>
      <c r="M293" s="162"/>
      <c r="N293" s="163"/>
      <c r="O293" s="163"/>
      <c r="P293" s="164">
        <f>SUM(P294:P304)</f>
        <v>0</v>
      </c>
      <c r="Q293" s="163"/>
      <c r="R293" s="164">
        <f>SUM(R294:R304)</f>
        <v>0.25059999999999999</v>
      </c>
      <c r="S293" s="163"/>
      <c r="T293" s="165">
        <f>SUM(T294:T304)</f>
        <v>0</v>
      </c>
      <c r="AR293" s="166" t="s">
        <v>77</v>
      </c>
      <c r="AT293" s="167" t="s">
        <v>67</v>
      </c>
      <c r="AU293" s="167" t="s">
        <v>8</v>
      </c>
      <c r="AY293" s="166" t="s">
        <v>129</v>
      </c>
      <c r="BK293" s="168">
        <f>SUM(BK294:BK304)</f>
        <v>0</v>
      </c>
    </row>
    <row r="294" spans="2:65" s="1" customFormat="1" ht="16.5" customHeight="1">
      <c r="B294" s="31"/>
      <c r="C294" s="171" t="s">
        <v>898</v>
      </c>
      <c r="D294" s="171" t="s">
        <v>132</v>
      </c>
      <c r="E294" s="172" t="s">
        <v>899</v>
      </c>
      <c r="F294" s="173" t="s">
        <v>900</v>
      </c>
      <c r="G294" s="174" t="s">
        <v>139</v>
      </c>
      <c r="H294" s="175">
        <v>18.28</v>
      </c>
      <c r="I294" s="176"/>
      <c r="J294" s="177">
        <f>ROUND(I294*H294,0)</f>
        <v>0</v>
      </c>
      <c r="K294" s="173" t="s">
        <v>506</v>
      </c>
      <c r="L294" s="35"/>
      <c r="M294" s="178" t="s">
        <v>1</v>
      </c>
      <c r="N294" s="179" t="s">
        <v>39</v>
      </c>
      <c r="O294" s="57"/>
      <c r="P294" s="180">
        <f>O294*H294</f>
        <v>0</v>
      </c>
      <c r="Q294" s="180">
        <v>0</v>
      </c>
      <c r="R294" s="180">
        <f>Q294*H294</f>
        <v>0</v>
      </c>
      <c r="S294" s="180">
        <v>0</v>
      </c>
      <c r="T294" s="181">
        <f>S294*H294</f>
        <v>0</v>
      </c>
      <c r="AR294" s="14" t="s">
        <v>171</v>
      </c>
      <c r="AT294" s="14" t="s">
        <v>132</v>
      </c>
      <c r="AU294" s="14" t="s">
        <v>77</v>
      </c>
      <c r="AY294" s="14" t="s">
        <v>129</v>
      </c>
      <c r="BE294" s="182">
        <f>IF(N294="základní",J294,0)</f>
        <v>0</v>
      </c>
      <c r="BF294" s="182">
        <f>IF(N294="snížená",J294,0)</f>
        <v>0</v>
      </c>
      <c r="BG294" s="182">
        <f>IF(N294="zákl. přenesená",J294,0)</f>
        <v>0</v>
      </c>
      <c r="BH294" s="182">
        <f>IF(N294="sníž. přenesená",J294,0)</f>
        <v>0</v>
      </c>
      <c r="BI294" s="182">
        <f>IF(N294="nulová",J294,0)</f>
        <v>0</v>
      </c>
      <c r="BJ294" s="14" t="s">
        <v>8</v>
      </c>
      <c r="BK294" s="182">
        <f>ROUND(I294*H294,0)</f>
        <v>0</v>
      </c>
      <c r="BL294" s="14" t="s">
        <v>171</v>
      </c>
      <c r="BM294" s="14" t="s">
        <v>901</v>
      </c>
    </row>
    <row r="295" spans="2:65" s="11" customFormat="1" ht="11.25">
      <c r="B295" s="183"/>
      <c r="C295" s="184"/>
      <c r="D295" s="185" t="s">
        <v>141</v>
      </c>
      <c r="E295" s="186" t="s">
        <v>1</v>
      </c>
      <c r="F295" s="187" t="s">
        <v>902</v>
      </c>
      <c r="G295" s="184"/>
      <c r="H295" s="188">
        <v>18.28</v>
      </c>
      <c r="I295" s="189"/>
      <c r="J295" s="184"/>
      <c r="K295" s="184"/>
      <c r="L295" s="190"/>
      <c r="M295" s="191"/>
      <c r="N295" s="192"/>
      <c r="O295" s="192"/>
      <c r="P295" s="192"/>
      <c r="Q295" s="192"/>
      <c r="R295" s="192"/>
      <c r="S295" s="192"/>
      <c r="T295" s="193"/>
      <c r="AT295" s="194" t="s">
        <v>141</v>
      </c>
      <c r="AU295" s="194" t="s">
        <v>77</v>
      </c>
      <c r="AV295" s="11" t="s">
        <v>77</v>
      </c>
      <c r="AW295" s="11" t="s">
        <v>31</v>
      </c>
      <c r="AX295" s="11" t="s">
        <v>8</v>
      </c>
      <c r="AY295" s="194" t="s">
        <v>129</v>
      </c>
    </row>
    <row r="296" spans="2:65" s="1" customFormat="1" ht="16.5" customHeight="1">
      <c r="B296" s="31"/>
      <c r="C296" s="206" t="s">
        <v>285</v>
      </c>
      <c r="D296" s="206" t="s">
        <v>207</v>
      </c>
      <c r="E296" s="207" t="s">
        <v>903</v>
      </c>
      <c r="F296" s="208" t="s">
        <v>904</v>
      </c>
      <c r="G296" s="209" t="s">
        <v>135</v>
      </c>
      <c r="H296" s="210">
        <v>2</v>
      </c>
      <c r="I296" s="211"/>
      <c r="J296" s="212">
        <f>ROUND(I296*H296,0)</f>
        <v>0</v>
      </c>
      <c r="K296" s="208" t="s">
        <v>1</v>
      </c>
      <c r="L296" s="213"/>
      <c r="M296" s="214" t="s">
        <v>1</v>
      </c>
      <c r="N296" s="215" t="s">
        <v>39</v>
      </c>
      <c r="O296" s="57"/>
      <c r="P296" s="180">
        <f>O296*H296</f>
        <v>0</v>
      </c>
      <c r="Q296" s="180">
        <v>0.1</v>
      </c>
      <c r="R296" s="180">
        <f>Q296*H296</f>
        <v>0.2</v>
      </c>
      <c r="S296" s="180">
        <v>0</v>
      </c>
      <c r="T296" s="181">
        <f>S296*H296</f>
        <v>0</v>
      </c>
      <c r="AR296" s="14" t="s">
        <v>210</v>
      </c>
      <c r="AT296" s="14" t="s">
        <v>207</v>
      </c>
      <c r="AU296" s="14" t="s">
        <v>77</v>
      </c>
      <c r="AY296" s="14" t="s">
        <v>129</v>
      </c>
      <c r="BE296" s="182">
        <f>IF(N296="základní",J296,0)</f>
        <v>0</v>
      </c>
      <c r="BF296" s="182">
        <f>IF(N296="snížená",J296,0)</f>
        <v>0</v>
      </c>
      <c r="BG296" s="182">
        <f>IF(N296="zákl. přenesená",J296,0)</f>
        <v>0</v>
      </c>
      <c r="BH296" s="182">
        <f>IF(N296="sníž. přenesená",J296,0)</f>
        <v>0</v>
      </c>
      <c r="BI296" s="182">
        <f>IF(N296="nulová",J296,0)</f>
        <v>0</v>
      </c>
      <c r="BJ296" s="14" t="s">
        <v>8</v>
      </c>
      <c r="BK296" s="182">
        <f>ROUND(I296*H296,0)</f>
        <v>0</v>
      </c>
      <c r="BL296" s="14" t="s">
        <v>171</v>
      </c>
      <c r="BM296" s="14" t="s">
        <v>905</v>
      </c>
    </row>
    <row r="297" spans="2:65" s="1" customFormat="1" ht="16.5" customHeight="1">
      <c r="B297" s="31"/>
      <c r="C297" s="171" t="s">
        <v>906</v>
      </c>
      <c r="D297" s="171" t="s">
        <v>132</v>
      </c>
      <c r="E297" s="172" t="s">
        <v>907</v>
      </c>
      <c r="F297" s="173" t="s">
        <v>908</v>
      </c>
      <c r="G297" s="174" t="s">
        <v>543</v>
      </c>
      <c r="H297" s="175">
        <v>10</v>
      </c>
      <c r="I297" s="176"/>
      <c r="J297" s="177">
        <f>ROUND(I297*H297,0)</f>
        <v>0</v>
      </c>
      <c r="K297" s="173" t="s">
        <v>506</v>
      </c>
      <c r="L297" s="35"/>
      <c r="M297" s="178" t="s">
        <v>1</v>
      </c>
      <c r="N297" s="179" t="s">
        <v>39</v>
      </c>
      <c r="O297" s="57"/>
      <c r="P297" s="180">
        <f>O297*H297</f>
        <v>0</v>
      </c>
      <c r="Q297" s="180">
        <v>6.0000000000000002E-5</v>
      </c>
      <c r="R297" s="180">
        <f>Q297*H297</f>
        <v>6.0000000000000006E-4</v>
      </c>
      <c r="S297" s="180">
        <v>0</v>
      </c>
      <c r="T297" s="181">
        <f>S297*H297</f>
        <v>0</v>
      </c>
      <c r="AR297" s="14" t="s">
        <v>171</v>
      </c>
      <c r="AT297" s="14" t="s">
        <v>132</v>
      </c>
      <c r="AU297" s="14" t="s">
        <v>77</v>
      </c>
      <c r="AY297" s="14" t="s">
        <v>129</v>
      </c>
      <c r="BE297" s="182">
        <f>IF(N297="základní",J297,0)</f>
        <v>0</v>
      </c>
      <c r="BF297" s="182">
        <f>IF(N297="snížená",J297,0)</f>
        <v>0</v>
      </c>
      <c r="BG297" s="182">
        <f>IF(N297="zákl. přenesená",J297,0)</f>
        <v>0</v>
      </c>
      <c r="BH297" s="182">
        <f>IF(N297="sníž. přenesená",J297,0)</f>
        <v>0</v>
      </c>
      <c r="BI297" s="182">
        <f>IF(N297="nulová",J297,0)</f>
        <v>0</v>
      </c>
      <c r="BJ297" s="14" t="s">
        <v>8</v>
      </c>
      <c r="BK297" s="182">
        <f>ROUND(I297*H297,0)</f>
        <v>0</v>
      </c>
      <c r="BL297" s="14" t="s">
        <v>171</v>
      </c>
      <c r="BM297" s="14" t="s">
        <v>909</v>
      </c>
    </row>
    <row r="298" spans="2:65" s="1" customFormat="1" ht="16.5" customHeight="1">
      <c r="B298" s="31"/>
      <c r="C298" s="206" t="s">
        <v>288</v>
      </c>
      <c r="D298" s="206" t="s">
        <v>207</v>
      </c>
      <c r="E298" s="207" t="s">
        <v>910</v>
      </c>
      <c r="F298" s="208" t="s">
        <v>911</v>
      </c>
      <c r="G298" s="209" t="s">
        <v>135</v>
      </c>
      <c r="H298" s="210">
        <v>1</v>
      </c>
      <c r="I298" s="211"/>
      <c r="J298" s="212">
        <f>ROUND(I298*H298,0)</f>
        <v>0</v>
      </c>
      <c r="K298" s="208" t="s">
        <v>1</v>
      </c>
      <c r="L298" s="213"/>
      <c r="M298" s="214" t="s">
        <v>1</v>
      </c>
      <c r="N298" s="215" t="s">
        <v>39</v>
      </c>
      <c r="O298" s="57"/>
      <c r="P298" s="180">
        <f>O298*H298</f>
        <v>0</v>
      </c>
      <c r="Q298" s="180">
        <v>0.05</v>
      </c>
      <c r="R298" s="180">
        <f>Q298*H298</f>
        <v>0.05</v>
      </c>
      <c r="S298" s="180">
        <v>0</v>
      </c>
      <c r="T298" s="181">
        <f>S298*H298</f>
        <v>0</v>
      </c>
      <c r="AR298" s="14" t="s">
        <v>210</v>
      </c>
      <c r="AT298" s="14" t="s">
        <v>207</v>
      </c>
      <c r="AU298" s="14" t="s">
        <v>77</v>
      </c>
      <c r="AY298" s="14" t="s">
        <v>129</v>
      </c>
      <c r="BE298" s="182">
        <f>IF(N298="základní",J298,0)</f>
        <v>0</v>
      </c>
      <c r="BF298" s="182">
        <f>IF(N298="snížená",J298,0)</f>
        <v>0</v>
      </c>
      <c r="BG298" s="182">
        <f>IF(N298="zákl. přenesená",J298,0)</f>
        <v>0</v>
      </c>
      <c r="BH298" s="182">
        <f>IF(N298="sníž. přenesená",J298,0)</f>
        <v>0</v>
      </c>
      <c r="BI298" s="182">
        <f>IF(N298="nulová",J298,0)</f>
        <v>0</v>
      </c>
      <c r="BJ298" s="14" t="s">
        <v>8</v>
      </c>
      <c r="BK298" s="182">
        <f>ROUND(I298*H298,0)</f>
        <v>0</v>
      </c>
      <c r="BL298" s="14" t="s">
        <v>171</v>
      </c>
      <c r="BM298" s="14" t="s">
        <v>912</v>
      </c>
    </row>
    <row r="299" spans="2:65" s="1" customFormat="1" ht="16.5" customHeight="1">
      <c r="B299" s="31"/>
      <c r="C299" s="171" t="s">
        <v>913</v>
      </c>
      <c r="D299" s="171" t="s">
        <v>132</v>
      </c>
      <c r="E299" s="172" t="s">
        <v>914</v>
      </c>
      <c r="F299" s="173" t="s">
        <v>915</v>
      </c>
      <c r="G299" s="174" t="s">
        <v>543</v>
      </c>
      <c r="H299" s="175">
        <v>260</v>
      </c>
      <c r="I299" s="176"/>
      <c r="J299" s="177">
        <f>ROUND(I299*H299,0)</f>
        <v>0</v>
      </c>
      <c r="K299" s="173" t="s">
        <v>506</v>
      </c>
      <c r="L299" s="35"/>
      <c r="M299" s="178" t="s">
        <v>1</v>
      </c>
      <c r="N299" s="179" t="s">
        <v>39</v>
      </c>
      <c r="O299" s="57"/>
      <c r="P299" s="180">
        <f>O299*H299</f>
        <v>0</v>
      </c>
      <c r="Q299" s="180">
        <v>0</v>
      </c>
      <c r="R299" s="180">
        <f>Q299*H299</f>
        <v>0</v>
      </c>
      <c r="S299" s="180">
        <v>0</v>
      </c>
      <c r="T299" s="181">
        <f>S299*H299</f>
        <v>0</v>
      </c>
      <c r="AR299" s="14" t="s">
        <v>136</v>
      </c>
      <c r="AT299" s="14" t="s">
        <v>132</v>
      </c>
      <c r="AU299" s="14" t="s">
        <v>77</v>
      </c>
      <c r="AY299" s="14" t="s">
        <v>129</v>
      </c>
      <c r="BE299" s="182">
        <f>IF(N299="základní",J299,0)</f>
        <v>0</v>
      </c>
      <c r="BF299" s="182">
        <f>IF(N299="snížená",J299,0)</f>
        <v>0</v>
      </c>
      <c r="BG299" s="182">
        <f>IF(N299="zákl. přenesená",J299,0)</f>
        <v>0</v>
      </c>
      <c r="BH299" s="182">
        <f>IF(N299="sníž. přenesená",J299,0)</f>
        <v>0</v>
      </c>
      <c r="BI299" s="182">
        <f>IF(N299="nulová",J299,0)</f>
        <v>0</v>
      </c>
      <c r="BJ299" s="14" t="s">
        <v>8</v>
      </c>
      <c r="BK299" s="182">
        <f>ROUND(I299*H299,0)</f>
        <v>0</v>
      </c>
      <c r="BL299" s="14" t="s">
        <v>136</v>
      </c>
      <c r="BM299" s="14" t="s">
        <v>916</v>
      </c>
    </row>
    <row r="300" spans="2:65" s="11" customFormat="1" ht="11.25">
      <c r="B300" s="183"/>
      <c r="C300" s="184"/>
      <c r="D300" s="185" t="s">
        <v>141</v>
      </c>
      <c r="E300" s="186" t="s">
        <v>1</v>
      </c>
      <c r="F300" s="187" t="s">
        <v>917</v>
      </c>
      <c r="G300" s="184"/>
      <c r="H300" s="188">
        <v>200</v>
      </c>
      <c r="I300" s="189"/>
      <c r="J300" s="184"/>
      <c r="K300" s="184"/>
      <c r="L300" s="190"/>
      <c r="M300" s="191"/>
      <c r="N300" s="192"/>
      <c r="O300" s="192"/>
      <c r="P300" s="192"/>
      <c r="Q300" s="192"/>
      <c r="R300" s="192"/>
      <c r="S300" s="192"/>
      <c r="T300" s="193"/>
      <c r="AT300" s="194" t="s">
        <v>141</v>
      </c>
      <c r="AU300" s="194" t="s">
        <v>77</v>
      </c>
      <c r="AV300" s="11" t="s">
        <v>77</v>
      </c>
      <c r="AW300" s="11" t="s">
        <v>31</v>
      </c>
      <c r="AX300" s="11" t="s">
        <v>68</v>
      </c>
      <c r="AY300" s="194" t="s">
        <v>129</v>
      </c>
    </row>
    <row r="301" spans="2:65" s="11" customFormat="1" ht="11.25">
      <c r="B301" s="183"/>
      <c r="C301" s="184"/>
      <c r="D301" s="185" t="s">
        <v>141</v>
      </c>
      <c r="E301" s="186" t="s">
        <v>1</v>
      </c>
      <c r="F301" s="187" t="s">
        <v>918</v>
      </c>
      <c r="G301" s="184"/>
      <c r="H301" s="188">
        <v>10</v>
      </c>
      <c r="I301" s="189"/>
      <c r="J301" s="184"/>
      <c r="K301" s="184"/>
      <c r="L301" s="190"/>
      <c r="M301" s="191"/>
      <c r="N301" s="192"/>
      <c r="O301" s="192"/>
      <c r="P301" s="192"/>
      <c r="Q301" s="192"/>
      <c r="R301" s="192"/>
      <c r="S301" s="192"/>
      <c r="T301" s="193"/>
      <c r="AT301" s="194" t="s">
        <v>141</v>
      </c>
      <c r="AU301" s="194" t="s">
        <v>77</v>
      </c>
      <c r="AV301" s="11" t="s">
        <v>77</v>
      </c>
      <c r="AW301" s="11" t="s">
        <v>31</v>
      </c>
      <c r="AX301" s="11" t="s">
        <v>68</v>
      </c>
      <c r="AY301" s="194" t="s">
        <v>129</v>
      </c>
    </row>
    <row r="302" spans="2:65" s="11" customFormat="1" ht="11.25">
      <c r="B302" s="183"/>
      <c r="C302" s="184"/>
      <c r="D302" s="185" t="s">
        <v>141</v>
      </c>
      <c r="E302" s="186" t="s">
        <v>1</v>
      </c>
      <c r="F302" s="187" t="s">
        <v>919</v>
      </c>
      <c r="G302" s="184"/>
      <c r="H302" s="188">
        <v>50</v>
      </c>
      <c r="I302" s="189"/>
      <c r="J302" s="184"/>
      <c r="K302" s="184"/>
      <c r="L302" s="190"/>
      <c r="M302" s="191"/>
      <c r="N302" s="192"/>
      <c r="O302" s="192"/>
      <c r="P302" s="192"/>
      <c r="Q302" s="192"/>
      <c r="R302" s="192"/>
      <c r="S302" s="192"/>
      <c r="T302" s="193"/>
      <c r="AT302" s="194" t="s">
        <v>141</v>
      </c>
      <c r="AU302" s="194" t="s">
        <v>77</v>
      </c>
      <c r="AV302" s="11" t="s">
        <v>77</v>
      </c>
      <c r="AW302" s="11" t="s">
        <v>31</v>
      </c>
      <c r="AX302" s="11" t="s">
        <v>68</v>
      </c>
      <c r="AY302" s="194" t="s">
        <v>129</v>
      </c>
    </row>
    <row r="303" spans="2:65" s="12" customFormat="1" ht="11.25">
      <c r="B303" s="195"/>
      <c r="C303" s="196"/>
      <c r="D303" s="185" t="s">
        <v>141</v>
      </c>
      <c r="E303" s="197" t="s">
        <v>1</v>
      </c>
      <c r="F303" s="198" t="s">
        <v>143</v>
      </c>
      <c r="G303" s="196"/>
      <c r="H303" s="199">
        <v>260</v>
      </c>
      <c r="I303" s="200"/>
      <c r="J303" s="196"/>
      <c r="K303" s="196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141</v>
      </c>
      <c r="AU303" s="205" t="s">
        <v>77</v>
      </c>
      <c r="AV303" s="12" t="s">
        <v>136</v>
      </c>
      <c r="AW303" s="12" t="s">
        <v>31</v>
      </c>
      <c r="AX303" s="12" t="s">
        <v>8</v>
      </c>
      <c r="AY303" s="205" t="s">
        <v>129</v>
      </c>
    </row>
    <row r="304" spans="2:65" s="1" customFormat="1" ht="16.5" customHeight="1">
      <c r="B304" s="31"/>
      <c r="C304" s="171" t="s">
        <v>293</v>
      </c>
      <c r="D304" s="171" t="s">
        <v>132</v>
      </c>
      <c r="E304" s="172" t="s">
        <v>920</v>
      </c>
      <c r="F304" s="173" t="s">
        <v>921</v>
      </c>
      <c r="G304" s="174" t="s">
        <v>181</v>
      </c>
      <c r="H304" s="175">
        <v>0.251</v>
      </c>
      <c r="I304" s="176"/>
      <c r="J304" s="177">
        <f>ROUND(I304*H304,0)</f>
        <v>0</v>
      </c>
      <c r="K304" s="173" t="s">
        <v>506</v>
      </c>
      <c r="L304" s="35"/>
      <c r="M304" s="178" t="s">
        <v>1</v>
      </c>
      <c r="N304" s="179" t="s">
        <v>39</v>
      </c>
      <c r="O304" s="57"/>
      <c r="P304" s="180">
        <f>O304*H304</f>
        <v>0</v>
      </c>
      <c r="Q304" s="180">
        <v>0</v>
      </c>
      <c r="R304" s="180">
        <f>Q304*H304</f>
        <v>0</v>
      </c>
      <c r="S304" s="180">
        <v>0</v>
      </c>
      <c r="T304" s="181">
        <f>S304*H304</f>
        <v>0</v>
      </c>
      <c r="AR304" s="14" t="s">
        <v>171</v>
      </c>
      <c r="AT304" s="14" t="s">
        <v>132</v>
      </c>
      <c r="AU304" s="14" t="s">
        <v>77</v>
      </c>
      <c r="AY304" s="14" t="s">
        <v>129</v>
      </c>
      <c r="BE304" s="182">
        <f>IF(N304="základní",J304,0)</f>
        <v>0</v>
      </c>
      <c r="BF304" s="182">
        <f>IF(N304="snížená",J304,0)</f>
        <v>0</v>
      </c>
      <c r="BG304" s="182">
        <f>IF(N304="zákl. přenesená",J304,0)</f>
        <v>0</v>
      </c>
      <c r="BH304" s="182">
        <f>IF(N304="sníž. přenesená",J304,0)</f>
        <v>0</v>
      </c>
      <c r="BI304" s="182">
        <f>IF(N304="nulová",J304,0)</f>
        <v>0</v>
      </c>
      <c r="BJ304" s="14" t="s">
        <v>8</v>
      </c>
      <c r="BK304" s="182">
        <f>ROUND(I304*H304,0)</f>
        <v>0</v>
      </c>
      <c r="BL304" s="14" t="s">
        <v>171</v>
      </c>
      <c r="BM304" s="14" t="s">
        <v>922</v>
      </c>
    </row>
    <row r="305" spans="2:65" s="10" customFormat="1" ht="22.9" customHeight="1">
      <c r="B305" s="155"/>
      <c r="C305" s="156"/>
      <c r="D305" s="157" t="s">
        <v>67</v>
      </c>
      <c r="E305" s="169" t="s">
        <v>923</v>
      </c>
      <c r="F305" s="169" t="s">
        <v>924</v>
      </c>
      <c r="G305" s="156"/>
      <c r="H305" s="156"/>
      <c r="I305" s="159"/>
      <c r="J305" s="170">
        <f>BK305</f>
        <v>0</v>
      </c>
      <c r="K305" s="156"/>
      <c r="L305" s="161"/>
      <c r="M305" s="162"/>
      <c r="N305" s="163"/>
      <c r="O305" s="163"/>
      <c r="P305" s="164">
        <f>SUM(P306:P326)</f>
        <v>0</v>
      </c>
      <c r="Q305" s="163"/>
      <c r="R305" s="164">
        <f>SUM(R306:R326)</f>
        <v>2.5766603999999997</v>
      </c>
      <c r="S305" s="163"/>
      <c r="T305" s="165">
        <f>SUM(T306:T326)</f>
        <v>0</v>
      </c>
      <c r="AR305" s="166" t="s">
        <v>77</v>
      </c>
      <c r="AT305" s="167" t="s">
        <v>67</v>
      </c>
      <c r="AU305" s="167" t="s">
        <v>8</v>
      </c>
      <c r="AY305" s="166" t="s">
        <v>129</v>
      </c>
      <c r="BK305" s="168">
        <f>SUM(BK306:BK326)</f>
        <v>0</v>
      </c>
    </row>
    <row r="306" spans="2:65" s="1" customFormat="1" ht="16.5" customHeight="1">
      <c r="B306" s="31"/>
      <c r="C306" s="171" t="s">
        <v>925</v>
      </c>
      <c r="D306" s="171" t="s">
        <v>132</v>
      </c>
      <c r="E306" s="172" t="s">
        <v>926</v>
      </c>
      <c r="F306" s="173" t="s">
        <v>927</v>
      </c>
      <c r="G306" s="174" t="s">
        <v>165</v>
      </c>
      <c r="H306" s="175">
        <v>19.25</v>
      </c>
      <c r="I306" s="176"/>
      <c r="J306" s="177">
        <f>ROUND(I306*H306,0)</f>
        <v>0</v>
      </c>
      <c r="K306" s="173" t="s">
        <v>506</v>
      </c>
      <c r="L306" s="35"/>
      <c r="M306" s="178" t="s">
        <v>1</v>
      </c>
      <c r="N306" s="179" t="s">
        <v>39</v>
      </c>
      <c r="O306" s="57"/>
      <c r="P306" s="180">
        <f>O306*H306</f>
        <v>0</v>
      </c>
      <c r="Q306" s="180">
        <v>3.9199999999999999E-3</v>
      </c>
      <c r="R306" s="180">
        <f>Q306*H306</f>
        <v>7.5459999999999999E-2</v>
      </c>
      <c r="S306" s="180">
        <v>0</v>
      </c>
      <c r="T306" s="181">
        <f>S306*H306</f>
        <v>0</v>
      </c>
      <c r="AR306" s="14" t="s">
        <v>171</v>
      </c>
      <c r="AT306" s="14" t="s">
        <v>132</v>
      </c>
      <c r="AU306" s="14" t="s">
        <v>77</v>
      </c>
      <c r="AY306" s="14" t="s">
        <v>129</v>
      </c>
      <c r="BE306" s="182">
        <f>IF(N306="základní",J306,0)</f>
        <v>0</v>
      </c>
      <c r="BF306" s="182">
        <f>IF(N306="snížená",J306,0)</f>
        <v>0</v>
      </c>
      <c r="BG306" s="182">
        <f>IF(N306="zákl. přenesená",J306,0)</f>
        <v>0</v>
      </c>
      <c r="BH306" s="182">
        <f>IF(N306="sníž. přenesená",J306,0)</f>
        <v>0</v>
      </c>
      <c r="BI306" s="182">
        <f>IF(N306="nulová",J306,0)</f>
        <v>0</v>
      </c>
      <c r="BJ306" s="14" t="s">
        <v>8</v>
      </c>
      <c r="BK306" s="182">
        <f>ROUND(I306*H306,0)</f>
        <v>0</v>
      </c>
      <c r="BL306" s="14" t="s">
        <v>171</v>
      </c>
      <c r="BM306" s="14" t="s">
        <v>928</v>
      </c>
    </row>
    <row r="307" spans="2:65" s="11" customFormat="1" ht="11.25">
      <c r="B307" s="183"/>
      <c r="C307" s="184"/>
      <c r="D307" s="185" t="s">
        <v>141</v>
      </c>
      <c r="E307" s="186" t="s">
        <v>1</v>
      </c>
      <c r="F307" s="187" t="s">
        <v>830</v>
      </c>
      <c r="G307" s="184"/>
      <c r="H307" s="188">
        <v>9</v>
      </c>
      <c r="I307" s="189"/>
      <c r="J307" s="184"/>
      <c r="K307" s="184"/>
      <c r="L307" s="190"/>
      <c r="M307" s="191"/>
      <c r="N307" s="192"/>
      <c r="O307" s="192"/>
      <c r="P307" s="192"/>
      <c r="Q307" s="192"/>
      <c r="R307" s="192"/>
      <c r="S307" s="192"/>
      <c r="T307" s="193"/>
      <c r="AT307" s="194" t="s">
        <v>141</v>
      </c>
      <c r="AU307" s="194" t="s">
        <v>77</v>
      </c>
      <c r="AV307" s="11" t="s">
        <v>77</v>
      </c>
      <c r="AW307" s="11" t="s">
        <v>31</v>
      </c>
      <c r="AX307" s="11" t="s">
        <v>68</v>
      </c>
      <c r="AY307" s="194" t="s">
        <v>129</v>
      </c>
    </row>
    <row r="308" spans="2:65" s="11" customFormat="1" ht="11.25">
      <c r="B308" s="183"/>
      <c r="C308" s="184"/>
      <c r="D308" s="185" t="s">
        <v>141</v>
      </c>
      <c r="E308" s="186" t="s">
        <v>1</v>
      </c>
      <c r="F308" s="187" t="s">
        <v>831</v>
      </c>
      <c r="G308" s="184"/>
      <c r="H308" s="188">
        <v>10.25</v>
      </c>
      <c r="I308" s="189"/>
      <c r="J308" s="184"/>
      <c r="K308" s="184"/>
      <c r="L308" s="190"/>
      <c r="M308" s="191"/>
      <c r="N308" s="192"/>
      <c r="O308" s="192"/>
      <c r="P308" s="192"/>
      <c r="Q308" s="192"/>
      <c r="R308" s="192"/>
      <c r="S308" s="192"/>
      <c r="T308" s="193"/>
      <c r="AT308" s="194" t="s">
        <v>141</v>
      </c>
      <c r="AU308" s="194" t="s">
        <v>77</v>
      </c>
      <c r="AV308" s="11" t="s">
        <v>77</v>
      </c>
      <c r="AW308" s="11" t="s">
        <v>31</v>
      </c>
      <c r="AX308" s="11" t="s">
        <v>68</v>
      </c>
      <c r="AY308" s="194" t="s">
        <v>129</v>
      </c>
    </row>
    <row r="309" spans="2:65" s="12" customFormat="1" ht="11.25">
      <c r="B309" s="195"/>
      <c r="C309" s="196"/>
      <c r="D309" s="185" t="s">
        <v>141</v>
      </c>
      <c r="E309" s="197" t="s">
        <v>1</v>
      </c>
      <c r="F309" s="198" t="s">
        <v>143</v>
      </c>
      <c r="G309" s="196"/>
      <c r="H309" s="199">
        <v>19.25</v>
      </c>
      <c r="I309" s="200"/>
      <c r="J309" s="196"/>
      <c r="K309" s="196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141</v>
      </c>
      <c r="AU309" s="205" t="s">
        <v>77</v>
      </c>
      <c r="AV309" s="12" t="s">
        <v>136</v>
      </c>
      <c r="AW309" s="12" t="s">
        <v>31</v>
      </c>
      <c r="AX309" s="12" t="s">
        <v>8</v>
      </c>
      <c r="AY309" s="205" t="s">
        <v>129</v>
      </c>
    </row>
    <row r="310" spans="2:65" s="1" customFormat="1" ht="16.5" customHeight="1">
      <c r="B310" s="31"/>
      <c r="C310" s="206" t="s">
        <v>297</v>
      </c>
      <c r="D310" s="206" t="s">
        <v>207</v>
      </c>
      <c r="E310" s="207" t="s">
        <v>929</v>
      </c>
      <c r="F310" s="208" t="s">
        <v>930</v>
      </c>
      <c r="G310" s="209" t="s">
        <v>135</v>
      </c>
      <c r="H310" s="210">
        <v>18</v>
      </c>
      <c r="I310" s="211"/>
      <c r="J310" s="212">
        <f>ROUND(I310*H310,0)</f>
        <v>0</v>
      </c>
      <c r="K310" s="208" t="s">
        <v>506</v>
      </c>
      <c r="L310" s="213"/>
      <c r="M310" s="214" t="s">
        <v>1</v>
      </c>
      <c r="N310" s="215" t="s">
        <v>39</v>
      </c>
      <c r="O310" s="57"/>
      <c r="P310" s="180">
        <f>O310*H310</f>
        <v>0</v>
      </c>
      <c r="Q310" s="180">
        <v>4.9000000000000002E-2</v>
      </c>
      <c r="R310" s="180">
        <f>Q310*H310</f>
        <v>0.88200000000000001</v>
      </c>
      <c r="S310" s="180">
        <v>0</v>
      </c>
      <c r="T310" s="181">
        <f>S310*H310</f>
        <v>0</v>
      </c>
      <c r="AR310" s="14" t="s">
        <v>210</v>
      </c>
      <c r="AT310" s="14" t="s">
        <v>207</v>
      </c>
      <c r="AU310" s="14" t="s">
        <v>77</v>
      </c>
      <c r="AY310" s="14" t="s">
        <v>129</v>
      </c>
      <c r="BE310" s="182">
        <f>IF(N310="základní",J310,0)</f>
        <v>0</v>
      </c>
      <c r="BF310" s="182">
        <f>IF(N310="snížená",J310,0)</f>
        <v>0</v>
      </c>
      <c r="BG310" s="182">
        <f>IF(N310="zákl. přenesená",J310,0)</f>
        <v>0</v>
      </c>
      <c r="BH310" s="182">
        <f>IF(N310="sníž. přenesená",J310,0)</f>
        <v>0</v>
      </c>
      <c r="BI310" s="182">
        <f>IF(N310="nulová",J310,0)</f>
        <v>0</v>
      </c>
      <c r="BJ310" s="14" t="s">
        <v>8</v>
      </c>
      <c r="BK310" s="182">
        <f>ROUND(I310*H310,0)</f>
        <v>0</v>
      </c>
      <c r="BL310" s="14" t="s">
        <v>171</v>
      </c>
      <c r="BM310" s="14" t="s">
        <v>931</v>
      </c>
    </row>
    <row r="311" spans="2:65" s="1" customFormat="1" ht="16.5" customHeight="1">
      <c r="B311" s="31"/>
      <c r="C311" s="171" t="s">
        <v>932</v>
      </c>
      <c r="D311" s="171" t="s">
        <v>132</v>
      </c>
      <c r="E311" s="172" t="s">
        <v>933</v>
      </c>
      <c r="F311" s="173" t="s">
        <v>934</v>
      </c>
      <c r="G311" s="174" t="s">
        <v>165</v>
      </c>
      <c r="H311" s="175">
        <v>19.25</v>
      </c>
      <c r="I311" s="176"/>
      <c r="J311" s="177">
        <f>ROUND(I311*H311,0)</f>
        <v>0</v>
      </c>
      <c r="K311" s="173" t="s">
        <v>506</v>
      </c>
      <c r="L311" s="35"/>
      <c r="M311" s="178" t="s">
        <v>1</v>
      </c>
      <c r="N311" s="179" t="s">
        <v>39</v>
      </c>
      <c r="O311" s="57"/>
      <c r="P311" s="180">
        <f>O311*H311</f>
        <v>0</v>
      </c>
      <c r="Q311" s="180">
        <v>2.4499999999999999E-3</v>
      </c>
      <c r="R311" s="180">
        <f>Q311*H311</f>
        <v>4.7162499999999996E-2</v>
      </c>
      <c r="S311" s="180">
        <v>0</v>
      </c>
      <c r="T311" s="181">
        <f>S311*H311</f>
        <v>0</v>
      </c>
      <c r="AR311" s="14" t="s">
        <v>171</v>
      </c>
      <c r="AT311" s="14" t="s">
        <v>132</v>
      </c>
      <c r="AU311" s="14" t="s">
        <v>77</v>
      </c>
      <c r="AY311" s="14" t="s">
        <v>129</v>
      </c>
      <c r="BE311" s="182">
        <f>IF(N311="základní",J311,0)</f>
        <v>0</v>
      </c>
      <c r="BF311" s="182">
        <f>IF(N311="snížená",J311,0)</f>
        <v>0</v>
      </c>
      <c r="BG311" s="182">
        <f>IF(N311="zákl. přenesená",J311,0)</f>
        <v>0</v>
      </c>
      <c r="BH311" s="182">
        <f>IF(N311="sníž. přenesená",J311,0)</f>
        <v>0</v>
      </c>
      <c r="BI311" s="182">
        <f>IF(N311="nulová",J311,0)</f>
        <v>0</v>
      </c>
      <c r="BJ311" s="14" t="s">
        <v>8</v>
      </c>
      <c r="BK311" s="182">
        <f>ROUND(I311*H311,0)</f>
        <v>0</v>
      </c>
      <c r="BL311" s="14" t="s">
        <v>171</v>
      </c>
      <c r="BM311" s="14" t="s">
        <v>935</v>
      </c>
    </row>
    <row r="312" spans="2:65" s="11" customFormat="1" ht="11.25">
      <c r="B312" s="183"/>
      <c r="C312" s="184"/>
      <c r="D312" s="185" t="s">
        <v>141</v>
      </c>
      <c r="E312" s="186" t="s">
        <v>1</v>
      </c>
      <c r="F312" s="187" t="s">
        <v>830</v>
      </c>
      <c r="G312" s="184"/>
      <c r="H312" s="188">
        <v>9</v>
      </c>
      <c r="I312" s="189"/>
      <c r="J312" s="184"/>
      <c r="K312" s="184"/>
      <c r="L312" s="190"/>
      <c r="M312" s="191"/>
      <c r="N312" s="192"/>
      <c r="O312" s="192"/>
      <c r="P312" s="192"/>
      <c r="Q312" s="192"/>
      <c r="R312" s="192"/>
      <c r="S312" s="192"/>
      <c r="T312" s="193"/>
      <c r="AT312" s="194" t="s">
        <v>141</v>
      </c>
      <c r="AU312" s="194" t="s">
        <v>77</v>
      </c>
      <c r="AV312" s="11" t="s">
        <v>77</v>
      </c>
      <c r="AW312" s="11" t="s">
        <v>31</v>
      </c>
      <c r="AX312" s="11" t="s">
        <v>68</v>
      </c>
      <c r="AY312" s="194" t="s">
        <v>129</v>
      </c>
    </row>
    <row r="313" spans="2:65" s="11" customFormat="1" ht="11.25">
      <c r="B313" s="183"/>
      <c r="C313" s="184"/>
      <c r="D313" s="185" t="s">
        <v>141</v>
      </c>
      <c r="E313" s="186" t="s">
        <v>1</v>
      </c>
      <c r="F313" s="187" t="s">
        <v>831</v>
      </c>
      <c r="G313" s="184"/>
      <c r="H313" s="188">
        <v>10.25</v>
      </c>
      <c r="I313" s="189"/>
      <c r="J313" s="184"/>
      <c r="K313" s="184"/>
      <c r="L313" s="190"/>
      <c r="M313" s="191"/>
      <c r="N313" s="192"/>
      <c r="O313" s="192"/>
      <c r="P313" s="192"/>
      <c r="Q313" s="192"/>
      <c r="R313" s="192"/>
      <c r="S313" s="192"/>
      <c r="T313" s="193"/>
      <c r="AT313" s="194" t="s">
        <v>141</v>
      </c>
      <c r="AU313" s="194" t="s">
        <v>77</v>
      </c>
      <c r="AV313" s="11" t="s">
        <v>77</v>
      </c>
      <c r="AW313" s="11" t="s">
        <v>31</v>
      </c>
      <c r="AX313" s="11" t="s">
        <v>68</v>
      </c>
      <c r="AY313" s="194" t="s">
        <v>129</v>
      </c>
    </row>
    <row r="314" spans="2:65" s="12" customFormat="1" ht="11.25">
      <c r="B314" s="195"/>
      <c r="C314" s="196"/>
      <c r="D314" s="185" t="s">
        <v>141</v>
      </c>
      <c r="E314" s="197" t="s">
        <v>1</v>
      </c>
      <c r="F314" s="198" t="s">
        <v>143</v>
      </c>
      <c r="G314" s="196"/>
      <c r="H314" s="199">
        <v>19.25</v>
      </c>
      <c r="I314" s="200"/>
      <c r="J314" s="196"/>
      <c r="K314" s="196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141</v>
      </c>
      <c r="AU314" s="205" t="s">
        <v>77</v>
      </c>
      <c r="AV314" s="12" t="s">
        <v>136</v>
      </c>
      <c r="AW314" s="12" t="s">
        <v>31</v>
      </c>
      <c r="AX314" s="12" t="s">
        <v>8</v>
      </c>
      <c r="AY314" s="205" t="s">
        <v>129</v>
      </c>
    </row>
    <row r="315" spans="2:65" s="1" customFormat="1" ht="16.5" customHeight="1">
      <c r="B315" s="31"/>
      <c r="C315" s="206" t="s">
        <v>302</v>
      </c>
      <c r="D315" s="206" t="s">
        <v>207</v>
      </c>
      <c r="E315" s="207" t="s">
        <v>936</v>
      </c>
      <c r="F315" s="208" t="s">
        <v>937</v>
      </c>
      <c r="G315" s="209" t="s">
        <v>135</v>
      </c>
      <c r="H315" s="210">
        <v>18</v>
      </c>
      <c r="I315" s="211"/>
      <c r="J315" s="212">
        <f>ROUND(I315*H315,0)</f>
        <v>0</v>
      </c>
      <c r="K315" s="208" t="s">
        <v>506</v>
      </c>
      <c r="L315" s="213"/>
      <c r="M315" s="214" t="s">
        <v>1</v>
      </c>
      <c r="N315" s="215" t="s">
        <v>39</v>
      </c>
      <c r="O315" s="57"/>
      <c r="P315" s="180">
        <f>O315*H315</f>
        <v>0</v>
      </c>
      <c r="Q315" s="180">
        <v>4.9000000000000002E-2</v>
      </c>
      <c r="R315" s="180">
        <f>Q315*H315</f>
        <v>0.88200000000000001</v>
      </c>
      <c r="S315" s="180">
        <v>0</v>
      </c>
      <c r="T315" s="181">
        <f>S315*H315</f>
        <v>0</v>
      </c>
      <c r="AR315" s="14" t="s">
        <v>210</v>
      </c>
      <c r="AT315" s="14" t="s">
        <v>207</v>
      </c>
      <c r="AU315" s="14" t="s">
        <v>77</v>
      </c>
      <c r="AY315" s="14" t="s">
        <v>129</v>
      </c>
      <c r="BE315" s="182">
        <f>IF(N315="základní",J315,0)</f>
        <v>0</v>
      </c>
      <c r="BF315" s="182">
        <f>IF(N315="snížená",J315,0)</f>
        <v>0</v>
      </c>
      <c r="BG315" s="182">
        <f>IF(N315="zákl. přenesená",J315,0)</f>
        <v>0</v>
      </c>
      <c r="BH315" s="182">
        <f>IF(N315="sníž. přenesená",J315,0)</f>
        <v>0</v>
      </c>
      <c r="BI315" s="182">
        <f>IF(N315="nulová",J315,0)</f>
        <v>0</v>
      </c>
      <c r="BJ315" s="14" t="s">
        <v>8</v>
      </c>
      <c r="BK315" s="182">
        <f>ROUND(I315*H315,0)</f>
        <v>0</v>
      </c>
      <c r="BL315" s="14" t="s">
        <v>171</v>
      </c>
      <c r="BM315" s="14" t="s">
        <v>938</v>
      </c>
    </row>
    <row r="316" spans="2:65" s="11" customFormat="1" ht="11.25">
      <c r="B316" s="183"/>
      <c r="C316" s="184"/>
      <c r="D316" s="185" t="s">
        <v>141</v>
      </c>
      <c r="E316" s="184"/>
      <c r="F316" s="187" t="s">
        <v>939</v>
      </c>
      <c r="G316" s="184"/>
      <c r="H316" s="188">
        <v>18</v>
      </c>
      <c r="I316" s="189"/>
      <c r="J316" s="184"/>
      <c r="K316" s="184"/>
      <c r="L316" s="190"/>
      <c r="M316" s="191"/>
      <c r="N316" s="192"/>
      <c r="O316" s="192"/>
      <c r="P316" s="192"/>
      <c r="Q316" s="192"/>
      <c r="R316" s="192"/>
      <c r="S316" s="192"/>
      <c r="T316" s="193"/>
      <c r="AT316" s="194" t="s">
        <v>141</v>
      </c>
      <c r="AU316" s="194" t="s">
        <v>77</v>
      </c>
      <c r="AV316" s="11" t="s">
        <v>77</v>
      </c>
      <c r="AW316" s="11" t="s">
        <v>4</v>
      </c>
      <c r="AX316" s="11" t="s">
        <v>8</v>
      </c>
      <c r="AY316" s="194" t="s">
        <v>129</v>
      </c>
    </row>
    <row r="317" spans="2:65" s="1" customFormat="1" ht="16.5" customHeight="1">
      <c r="B317" s="31"/>
      <c r="C317" s="171" t="s">
        <v>940</v>
      </c>
      <c r="D317" s="171" t="s">
        <v>132</v>
      </c>
      <c r="E317" s="172" t="s">
        <v>941</v>
      </c>
      <c r="F317" s="173" t="s">
        <v>942</v>
      </c>
      <c r="G317" s="174" t="s">
        <v>139</v>
      </c>
      <c r="H317" s="175">
        <v>6.56</v>
      </c>
      <c r="I317" s="176"/>
      <c r="J317" s="177">
        <f>ROUND(I317*H317,0)</f>
        <v>0</v>
      </c>
      <c r="K317" s="173" t="s">
        <v>506</v>
      </c>
      <c r="L317" s="35"/>
      <c r="M317" s="178" t="s">
        <v>1</v>
      </c>
      <c r="N317" s="179" t="s">
        <v>39</v>
      </c>
      <c r="O317" s="57"/>
      <c r="P317" s="180">
        <f>O317*H317</f>
        <v>0</v>
      </c>
      <c r="Q317" s="180">
        <v>9.7999999999999997E-3</v>
      </c>
      <c r="R317" s="180">
        <f>Q317*H317</f>
        <v>6.4287999999999998E-2</v>
      </c>
      <c r="S317" s="180">
        <v>0</v>
      </c>
      <c r="T317" s="181">
        <f>S317*H317</f>
        <v>0</v>
      </c>
      <c r="AR317" s="14" t="s">
        <v>171</v>
      </c>
      <c r="AT317" s="14" t="s">
        <v>132</v>
      </c>
      <c r="AU317" s="14" t="s">
        <v>77</v>
      </c>
      <c r="AY317" s="14" t="s">
        <v>129</v>
      </c>
      <c r="BE317" s="182">
        <f>IF(N317="základní",J317,0)</f>
        <v>0</v>
      </c>
      <c r="BF317" s="182">
        <f>IF(N317="snížená",J317,0)</f>
        <v>0</v>
      </c>
      <c r="BG317" s="182">
        <f>IF(N317="zákl. přenesená",J317,0)</f>
        <v>0</v>
      </c>
      <c r="BH317" s="182">
        <f>IF(N317="sníž. přenesená",J317,0)</f>
        <v>0</v>
      </c>
      <c r="BI317" s="182">
        <f>IF(N317="nulová",J317,0)</f>
        <v>0</v>
      </c>
      <c r="BJ317" s="14" t="s">
        <v>8</v>
      </c>
      <c r="BK317" s="182">
        <f>ROUND(I317*H317,0)</f>
        <v>0</v>
      </c>
      <c r="BL317" s="14" t="s">
        <v>171</v>
      </c>
      <c r="BM317" s="14" t="s">
        <v>943</v>
      </c>
    </row>
    <row r="318" spans="2:65" s="11" customFormat="1" ht="11.25">
      <c r="B318" s="183"/>
      <c r="C318" s="184"/>
      <c r="D318" s="185" t="s">
        <v>141</v>
      </c>
      <c r="E318" s="186" t="s">
        <v>1</v>
      </c>
      <c r="F318" s="187" t="s">
        <v>944</v>
      </c>
      <c r="G318" s="184"/>
      <c r="H318" s="188">
        <v>6.56</v>
      </c>
      <c r="I318" s="189"/>
      <c r="J318" s="184"/>
      <c r="K318" s="184"/>
      <c r="L318" s="190"/>
      <c r="M318" s="191"/>
      <c r="N318" s="192"/>
      <c r="O318" s="192"/>
      <c r="P318" s="192"/>
      <c r="Q318" s="192"/>
      <c r="R318" s="192"/>
      <c r="S318" s="192"/>
      <c r="T318" s="193"/>
      <c r="AT318" s="194" t="s">
        <v>141</v>
      </c>
      <c r="AU318" s="194" t="s">
        <v>77</v>
      </c>
      <c r="AV318" s="11" t="s">
        <v>77</v>
      </c>
      <c r="AW318" s="11" t="s">
        <v>31</v>
      </c>
      <c r="AX318" s="11" t="s">
        <v>8</v>
      </c>
      <c r="AY318" s="194" t="s">
        <v>129</v>
      </c>
    </row>
    <row r="319" spans="2:65" s="1" customFormat="1" ht="16.5" customHeight="1">
      <c r="B319" s="31"/>
      <c r="C319" s="206" t="s">
        <v>306</v>
      </c>
      <c r="D319" s="206" t="s">
        <v>207</v>
      </c>
      <c r="E319" s="207" t="s">
        <v>945</v>
      </c>
      <c r="F319" s="208" t="s">
        <v>946</v>
      </c>
      <c r="G319" s="209" t="s">
        <v>139</v>
      </c>
      <c r="H319" s="210">
        <v>7.2160000000000002</v>
      </c>
      <c r="I319" s="211"/>
      <c r="J319" s="212">
        <f>ROUND(I319*H319,0)</f>
        <v>0</v>
      </c>
      <c r="K319" s="208" t="s">
        <v>506</v>
      </c>
      <c r="L319" s="213"/>
      <c r="M319" s="214" t="s">
        <v>1</v>
      </c>
      <c r="N319" s="215" t="s">
        <v>39</v>
      </c>
      <c r="O319" s="57"/>
      <c r="P319" s="180">
        <f>O319*H319</f>
        <v>0</v>
      </c>
      <c r="Q319" s="180">
        <v>8.5999999999999993E-2</v>
      </c>
      <c r="R319" s="180">
        <f>Q319*H319</f>
        <v>0.62057600000000002</v>
      </c>
      <c r="S319" s="180">
        <v>0</v>
      </c>
      <c r="T319" s="181">
        <f>S319*H319</f>
        <v>0</v>
      </c>
      <c r="AR319" s="14" t="s">
        <v>210</v>
      </c>
      <c r="AT319" s="14" t="s">
        <v>207</v>
      </c>
      <c r="AU319" s="14" t="s">
        <v>77</v>
      </c>
      <c r="AY319" s="14" t="s">
        <v>129</v>
      </c>
      <c r="BE319" s="182">
        <f>IF(N319="základní",J319,0)</f>
        <v>0</v>
      </c>
      <c r="BF319" s="182">
        <f>IF(N319="snížená",J319,0)</f>
        <v>0</v>
      </c>
      <c r="BG319" s="182">
        <f>IF(N319="zákl. přenesená",J319,0)</f>
        <v>0</v>
      </c>
      <c r="BH319" s="182">
        <f>IF(N319="sníž. přenesená",J319,0)</f>
        <v>0</v>
      </c>
      <c r="BI319" s="182">
        <f>IF(N319="nulová",J319,0)</f>
        <v>0</v>
      </c>
      <c r="BJ319" s="14" t="s">
        <v>8</v>
      </c>
      <c r="BK319" s="182">
        <f>ROUND(I319*H319,0)</f>
        <v>0</v>
      </c>
      <c r="BL319" s="14" t="s">
        <v>171</v>
      </c>
      <c r="BM319" s="14" t="s">
        <v>947</v>
      </c>
    </row>
    <row r="320" spans="2:65" s="11" customFormat="1" ht="11.25">
      <c r="B320" s="183"/>
      <c r="C320" s="184"/>
      <c r="D320" s="185" t="s">
        <v>141</v>
      </c>
      <c r="E320" s="184"/>
      <c r="F320" s="187" t="s">
        <v>948</v>
      </c>
      <c r="G320" s="184"/>
      <c r="H320" s="188">
        <v>7.2160000000000002</v>
      </c>
      <c r="I320" s="189"/>
      <c r="J320" s="184"/>
      <c r="K320" s="184"/>
      <c r="L320" s="190"/>
      <c r="M320" s="191"/>
      <c r="N320" s="192"/>
      <c r="O320" s="192"/>
      <c r="P320" s="192"/>
      <c r="Q320" s="192"/>
      <c r="R320" s="192"/>
      <c r="S320" s="192"/>
      <c r="T320" s="193"/>
      <c r="AT320" s="194" t="s">
        <v>141</v>
      </c>
      <c r="AU320" s="194" t="s">
        <v>77</v>
      </c>
      <c r="AV320" s="11" t="s">
        <v>77</v>
      </c>
      <c r="AW320" s="11" t="s">
        <v>4</v>
      </c>
      <c r="AX320" s="11" t="s">
        <v>8</v>
      </c>
      <c r="AY320" s="194" t="s">
        <v>129</v>
      </c>
    </row>
    <row r="321" spans="2:65" s="1" customFormat="1" ht="16.5" customHeight="1">
      <c r="B321" s="31"/>
      <c r="C321" s="171" t="s">
        <v>949</v>
      </c>
      <c r="D321" s="171" t="s">
        <v>132</v>
      </c>
      <c r="E321" s="172" t="s">
        <v>950</v>
      </c>
      <c r="F321" s="173" t="s">
        <v>951</v>
      </c>
      <c r="G321" s="174" t="s">
        <v>139</v>
      </c>
      <c r="H321" s="175">
        <v>16.690000000000001</v>
      </c>
      <c r="I321" s="176"/>
      <c r="J321" s="177">
        <f>ROUND(I321*H321,0)</f>
        <v>0</v>
      </c>
      <c r="K321" s="173" t="s">
        <v>506</v>
      </c>
      <c r="L321" s="35"/>
      <c r="M321" s="178" t="s">
        <v>1</v>
      </c>
      <c r="N321" s="179" t="s">
        <v>39</v>
      </c>
      <c r="O321" s="57"/>
      <c r="P321" s="180">
        <f>O321*H321</f>
        <v>0</v>
      </c>
      <c r="Q321" s="180">
        <v>2.9999999999999997E-4</v>
      </c>
      <c r="R321" s="180">
        <f>Q321*H321</f>
        <v>5.0070000000000002E-3</v>
      </c>
      <c r="S321" s="180">
        <v>0</v>
      </c>
      <c r="T321" s="181">
        <f>S321*H321</f>
        <v>0</v>
      </c>
      <c r="AR321" s="14" t="s">
        <v>171</v>
      </c>
      <c r="AT321" s="14" t="s">
        <v>132</v>
      </c>
      <c r="AU321" s="14" t="s">
        <v>77</v>
      </c>
      <c r="AY321" s="14" t="s">
        <v>129</v>
      </c>
      <c r="BE321" s="182">
        <f>IF(N321="základní",J321,0)</f>
        <v>0</v>
      </c>
      <c r="BF321" s="182">
        <f>IF(N321="snížená",J321,0)</f>
        <v>0</v>
      </c>
      <c r="BG321" s="182">
        <f>IF(N321="zákl. přenesená",J321,0)</f>
        <v>0</v>
      </c>
      <c r="BH321" s="182">
        <f>IF(N321="sníž. přenesená",J321,0)</f>
        <v>0</v>
      </c>
      <c r="BI321" s="182">
        <f>IF(N321="nulová",J321,0)</f>
        <v>0</v>
      </c>
      <c r="BJ321" s="14" t="s">
        <v>8</v>
      </c>
      <c r="BK321" s="182">
        <f>ROUND(I321*H321,0)</f>
        <v>0</v>
      </c>
      <c r="BL321" s="14" t="s">
        <v>171</v>
      </c>
      <c r="BM321" s="14" t="s">
        <v>952</v>
      </c>
    </row>
    <row r="322" spans="2:65" s="11" customFormat="1" ht="11.25">
      <c r="B322" s="183"/>
      <c r="C322" s="184"/>
      <c r="D322" s="185" t="s">
        <v>141</v>
      </c>
      <c r="E322" s="186" t="s">
        <v>1</v>
      </c>
      <c r="F322" s="187" t="s">
        <v>953</v>
      </c>
      <c r="G322" s="184"/>
      <c r="H322" s="188">
        <v>12.65</v>
      </c>
      <c r="I322" s="189"/>
      <c r="J322" s="184"/>
      <c r="K322" s="184"/>
      <c r="L322" s="190"/>
      <c r="M322" s="191"/>
      <c r="N322" s="192"/>
      <c r="O322" s="192"/>
      <c r="P322" s="192"/>
      <c r="Q322" s="192"/>
      <c r="R322" s="192"/>
      <c r="S322" s="192"/>
      <c r="T322" s="193"/>
      <c r="AT322" s="194" t="s">
        <v>141</v>
      </c>
      <c r="AU322" s="194" t="s">
        <v>77</v>
      </c>
      <c r="AV322" s="11" t="s">
        <v>77</v>
      </c>
      <c r="AW322" s="11" t="s">
        <v>31</v>
      </c>
      <c r="AX322" s="11" t="s">
        <v>68</v>
      </c>
      <c r="AY322" s="194" t="s">
        <v>129</v>
      </c>
    </row>
    <row r="323" spans="2:65" s="11" customFormat="1" ht="11.25">
      <c r="B323" s="183"/>
      <c r="C323" s="184"/>
      <c r="D323" s="185" t="s">
        <v>141</v>
      </c>
      <c r="E323" s="186" t="s">
        <v>1</v>
      </c>
      <c r="F323" s="187" t="s">
        <v>954</v>
      </c>
      <c r="G323" s="184"/>
      <c r="H323" s="188">
        <v>4.04</v>
      </c>
      <c r="I323" s="189"/>
      <c r="J323" s="184"/>
      <c r="K323" s="184"/>
      <c r="L323" s="190"/>
      <c r="M323" s="191"/>
      <c r="N323" s="192"/>
      <c r="O323" s="192"/>
      <c r="P323" s="192"/>
      <c r="Q323" s="192"/>
      <c r="R323" s="192"/>
      <c r="S323" s="192"/>
      <c r="T323" s="193"/>
      <c r="AT323" s="194" t="s">
        <v>141</v>
      </c>
      <c r="AU323" s="194" t="s">
        <v>77</v>
      </c>
      <c r="AV323" s="11" t="s">
        <v>77</v>
      </c>
      <c r="AW323" s="11" t="s">
        <v>31</v>
      </c>
      <c r="AX323" s="11" t="s">
        <v>68</v>
      </c>
      <c r="AY323" s="194" t="s">
        <v>129</v>
      </c>
    </row>
    <row r="324" spans="2:65" s="12" customFormat="1" ht="11.25">
      <c r="B324" s="195"/>
      <c r="C324" s="196"/>
      <c r="D324" s="185" t="s">
        <v>141</v>
      </c>
      <c r="E324" s="197" t="s">
        <v>1</v>
      </c>
      <c r="F324" s="198" t="s">
        <v>143</v>
      </c>
      <c r="G324" s="196"/>
      <c r="H324" s="199">
        <v>16.690000000000001</v>
      </c>
      <c r="I324" s="200"/>
      <c r="J324" s="196"/>
      <c r="K324" s="196"/>
      <c r="L324" s="201"/>
      <c r="M324" s="202"/>
      <c r="N324" s="203"/>
      <c r="O324" s="203"/>
      <c r="P324" s="203"/>
      <c r="Q324" s="203"/>
      <c r="R324" s="203"/>
      <c r="S324" s="203"/>
      <c r="T324" s="204"/>
      <c r="AT324" s="205" t="s">
        <v>141</v>
      </c>
      <c r="AU324" s="205" t="s">
        <v>77</v>
      </c>
      <c r="AV324" s="12" t="s">
        <v>136</v>
      </c>
      <c r="AW324" s="12" t="s">
        <v>31</v>
      </c>
      <c r="AX324" s="12" t="s">
        <v>8</v>
      </c>
      <c r="AY324" s="205" t="s">
        <v>129</v>
      </c>
    </row>
    <row r="325" spans="2:65" s="1" customFormat="1" ht="16.5" customHeight="1">
      <c r="B325" s="31"/>
      <c r="C325" s="171" t="s">
        <v>311</v>
      </c>
      <c r="D325" s="171" t="s">
        <v>132</v>
      </c>
      <c r="E325" s="172" t="s">
        <v>955</v>
      </c>
      <c r="F325" s="173" t="s">
        <v>956</v>
      </c>
      <c r="G325" s="174" t="s">
        <v>139</v>
      </c>
      <c r="H325" s="175">
        <v>16.690000000000001</v>
      </c>
      <c r="I325" s="176"/>
      <c r="J325" s="177">
        <f>ROUND(I325*H325,0)</f>
        <v>0</v>
      </c>
      <c r="K325" s="173" t="s">
        <v>506</v>
      </c>
      <c r="L325" s="35"/>
      <c r="M325" s="178" t="s">
        <v>1</v>
      </c>
      <c r="N325" s="179" t="s">
        <v>39</v>
      </c>
      <c r="O325" s="57"/>
      <c r="P325" s="180">
        <f>O325*H325</f>
        <v>0</v>
      </c>
      <c r="Q325" s="180">
        <v>1.0000000000000001E-5</v>
      </c>
      <c r="R325" s="180">
        <f>Q325*H325</f>
        <v>1.6690000000000002E-4</v>
      </c>
      <c r="S325" s="180">
        <v>0</v>
      </c>
      <c r="T325" s="181">
        <f>S325*H325</f>
        <v>0</v>
      </c>
      <c r="AR325" s="14" t="s">
        <v>171</v>
      </c>
      <c r="AT325" s="14" t="s">
        <v>132</v>
      </c>
      <c r="AU325" s="14" t="s">
        <v>77</v>
      </c>
      <c r="AY325" s="14" t="s">
        <v>129</v>
      </c>
      <c r="BE325" s="182">
        <f>IF(N325="základní",J325,0)</f>
        <v>0</v>
      </c>
      <c r="BF325" s="182">
        <f>IF(N325="snížená",J325,0)</f>
        <v>0</v>
      </c>
      <c r="BG325" s="182">
        <f>IF(N325="zákl. přenesená",J325,0)</f>
        <v>0</v>
      </c>
      <c r="BH325" s="182">
        <f>IF(N325="sníž. přenesená",J325,0)</f>
        <v>0</v>
      </c>
      <c r="BI325" s="182">
        <f>IF(N325="nulová",J325,0)</f>
        <v>0</v>
      </c>
      <c r="BJ325" s="14" t="s">
        <v>8</v>
      </c>
      <c r="BK325" s="182">
        <f>ROUND(I325*H325,0)</f>
        <v>0</v>
      </c>
      <c r="BL325" s="14" t="s">
        <v>171</v>
      </c>
      <c r="BM325" s="14" t="s">
        <v>957</v>
      </c>
    </row>
    <row r="326" spans="2:65" s="1" customFormat="1" ht="16.5" customHeight="1">
      <c r="B326" s="31"/>
      <c r="C326" s="171" t="s">
        <v>958</v>
      </c>
      <c r="D326" s="171" t="s">
        <v>132</v>
      </c>
      <c r="E326" s="172" t="s">
        <v>959</v>
      </c>
      <c r="F326" s="173" t="s">
        <v>960</v>
      </c>
      <c r="G326" s="174" t="s">
        <v>181</v>
      </c>
      <c r="H326" s="175">
        <v>2.577</v>
      </c>
      <c r="I326" s="176"/>
      <c r="J326" s="177">
        <f>ROUND(I326*H326,0)</f>
        <v>0</v>
      </c>
      <c r="K326" s="173" t="s">
        <v>506</v>
      </c>
      <c r="L326" s="35"/>
      <c r="M326" s="178" t="s">
        <v>1</v>
      </c>
      <c r="N326" s="179" t="s">
        <v>39</v>
      </c>
      <c r="O326" s="57"/>
      <c r="P326" s="180">
        <f>O326*H326</f>
        <v>0</v>
      </c>
      <c r="Q326" s="180">
        <v>0</v>
      </c>
      <c r="R326" s="180">
        <f>Q326*H326</f>
        <v>0</v>
      </c>
      <c r="S326" s="180">
        <v>0</v>
      </c>
      <c r="T326" s="181">
        <f>S326*H326</f>
        <v>0</v>
      </c>
      <c r="AR326" s="14" t="s">
        <v>171</v>
      </c>
      <c r="AT326" s="14" t="s">
        <v>132</v>
      </c>
      <c r="AU326" s="14" t="s">
        <v>77</v>
      </c>
      <c r="AY326" s="14" t="s">
        <v>129</v>
      </c>
      <c r="BE326" s="182">
        <f>IF(N326="základní",J326,0)</f>
        <v>0</v>
      </c>
      <c r="BF326" s="182">
        <f>IF(N326="snížená",J326,0)</f>
        <v>0</v>
      </c>
      <c r="BG326" s="182">
        <f>IF(N326="zákl. přenesená",J326,0)</f>
        <v>0</v>
      </c>
      <c r="BH326" s="182">
        <f>IF(N326="sníž. přenesená",J326,0)</f>
        <v>0</v>
      </c>
      <c r="BI326" s="182">
        <f>IF(N326="nulová",J326,0)</f>
        <v>0</v>
      </c>
      <c r="BJ326" s="14" t="s">
        <v>8</v>
      </c>
      <c r="BK326" s="182">
        <f>ROUND(I326*H326,0)</f>
        <v>0</v>
      </c>
      <c r="BL326" s="14" t="s">
        <v>171</v>
      </c>
      <c r="BM326" s="14" t="s">
        <v>961</v>
      </c>
    </row>
    <row r="327" spans="2:65" s="10" customFormat="1" ht="22.9" customHeight="1">
      <c r="B327" s="155"/>
      <c r="C327" s="156"/>
      <c r="D327" s="157" t="s">
        <v>67</v>
      </c>
      <c r="E327" s="169" t="s">
        <v>962</v>
      </c>
      <c r="F327" s="169" t="s">
        <v>963</v>
      </c>
      <c r="G327" s="156"/>
      <c r="H327" s="156"/>
      <c r="I327" s="159"/>
      <c r="J327" s="170">
        <f>BK327</f>
        <v>0</v>
      </c>
      <c r="K327" s="156"/>
      <c r="L327" s="161"/>
      <c r="M327" s="162"/>
      <c r="N327" s="163"/>
      <c r="O327" s="163"/>
      <c r="P327" s="164">
        <f>SUM(P328:P340)</f>
        <v>0</v>
      </c>
      <c r="Q327" s="163"/>
      <c r="R327" s="164">
        <f>SUM(R328:R340)</f>
        <v>3.2485500000000002E-3</v>
      </c>
      <c r="S327" s="163"/>
      <c r="T327" s="165">
        <f>SUM(T328:T340)</f>
        <v>0</v>
      </c>
      <c r="AR327" s="166" t="s">
        <v>77</v>
      </c>
      <c r="AT327" s="167" t="s">
        <v>67</v>
      </c>
      <c r="AU327" s="167" t="s">
        <v>8</v>
      </c>
      <c r="AY327" s="166" t="s">
        <v>129</v>
      </c>
      <c r="BK327" s="168">
        <f>SUM(BK328:BK340)</f>
        <v>0</v>
      </c>
    </row>
    <row r="328" spans="2:65" s="1" customFormat="1" ht="16.5" customHeight="1">
      <c r="B328" s="31"/>
      <c r="C328" s="171" t="s">
        <v>315</v>
      </c>
      <c r="D328" s="171" t="s">
        <v>132</v>
      </c>
      <c r="E328" s="172" t="s">
        <v>964</v>
      </c>
      <c r="F328" s="173" t="s">
        <v>965</v>
      </c>
      <c r="G328" s="174" t="s">
        <v>139</v>
      </c>
      <c r="H328" s="175">
        <v>4.0190000000000001</v>
      </c>
      <c r="I328" s="176"/>
      <c r="J328" s="177">
        <f>ROUND(I328*H328,0)</f>
        <v>0</v>
      </c>
      <c r="K328" s="173" t="s">
        <v>506</v>
      </c>
      <c r="L328" s="35"/>
      <c r="M328" s="178" t="s">
        <v>1</v>
      </c>
      <c r="N328" s="179" t="s">
        <v>39</v>
      </c>
      <c r="O328" s="57"/>
      <c r="P328" s="180">
        <f>O328*H328</f>
        <v>0</v>
      </c>
      <c r="Q328" s="180">
        <v>6.9999999999999994E-5</v>
      </c>
      <c r="R328" s="180">
        <f>Q328*H328</f>
        <v>2.8132999999999999E-4</v>
      </c>
      <c r="S328" s="180">
        <v>0</v>
      </c>
      <c r="T328" s="181">
        <f>S328*H328</f>
        <v>0</v>
      </c>
      <c r="AR328" s="14" t="s">
        <v>171</v>
      </c>
      <c r="AT328" s="14" t="s">
        <v>132</v>
      </c>
      <c r="AU328" s="14" t="s">
        <v>77</v>
      </c>
      <c r="AY328" s="14" t="s">
        <v>129</v>
      </c>
      <c r="BE328" s="182">
        <f>IF(N328="základní",J328,0)</f>
        <v>0</v>
      </c>
      <c r="BF328" s="182">
        <f>IF(N328="snížená",J328,0)</f>
        <v>0</v>
      </c>
      <c r="BG328" s="182">
        <f>IF(N328="zákl. přenesená",J328,0)</f>
        <v>0</v>
      </c>
      <c r="BH328" s="182">
        <f>IF(N328="sníž. přenesená",J328,0)</f>
        <v>0</v>
      </c>
      <c r="BI328" s="182">
        <f>IF(N328="nulová",J328,0)</f>
        <v>0</v>
      </c>
      <c r="BJ328" s="14" t="s">
        <v>8</v>
      </c>
      <c r="BK328" s="182">
        <f>ROUND(I328*H328,0)</f>
        <v>0</v>
      </c>
      <c r="BL328" s="14" t="s">
        <v>171</v>
      </c>
      <c r="BM328" s="14" t="s">
        <v>966</v>
      </c>
    </row>
    <row r="329" spans="2:65" s="11" customFormat="1" ht="11.25">
      <c r="B329" s="183"/>
      <c r="C329" s="184"/>
      <c r="D329" s="185" t="s">
        <v>141</v>
      </c>
      <c r="E329" s="186" t="s">
        <v>1</v>
      </c>
      <c r="F329" s="187" t="s">
        <v>967</v>
      </c>
      <c r="G329" s="184"/>
      <c r="H329" s="188">
        <v>4.0190000000000001</v>
      </c>
      <c r="I329" s="189"/>
      <c r="J329" s="184"/>
      <c r="K329" s="184"/>
      <c r="L329" s="190"/>
      <c r="M329" s="191"/>
      <c r="N329" s="192"/>
      <c r="O329" s="192"/>
      <c r="P329" s="192"/>
      <c r="Q329" s="192"/>
      <c r="R329" s="192"/>
      <c r="S329" s="192"/>
      <c r="T329" s="193"/>
      <c r="AT329" s="194" t="s">
        <v>141</v>
      </c>
      <c r="AU329" s="194" t="s">
        <v>77</v>
      </c>
      <c r="AV329" s="11" t="s">
        <v>77</v>
      </c>
      <c r="AW329" s="11" t="s">
        <v>31</v>
      </c>
      <c r="AX329" s="11" t="s">
        <v>8</v>
      </c>
      <c r="AY329" s="194" t="s">
        <v>129</v>
      </c>
    </row>
    <row r="330" spans="2:65" s="1" customFormat="1" ht="16.5" customHeight="1">
      <c r="B330" s="31"/>
      <c r="C330" s="171" t="s">
        <v>968</v>
      </c>
      <c r="D330" s="171" t="s">
        <v>132</v>
      </c>
      <c r="E330" s="172" t="s">
        <v>969</v>
      </c>
      <c r="F330" s="173" t="s">
        <v>970</v>
      </c>
      <c r="G330" s="174" t="s">
        <v>139</v>
      </c>
      <c r="H330" s="175">
        <v>4.0190000000000001</v>
      </c>
      <c r="I330" s="176"/>
      <c r="J330" s="177">
        <f>ROUND(I330*H330,0)</f>
        <v>0</v>
      </c>
      <c r="K330" s="173" t="s">
        <v>506</v>
      </c>
      <c r="L330" s="35"/>
      <c r="M330" s="178" t="s">
        <v>1</v>
      </c>
      <c r="N330" s="179" t="s">
        <v>39</v>
      </c>
      <c r="O330" s="57"/>
      <c r="P330" s="180">
        <f>O330*H330</f>
        <v>0</v>
      </c>
      <c r="Q330" s="180">
        <v>0</v>
      </c>
      <c r="R330" s="180">
        <f>Q330*H330</f>
        <v>0</v>
      </c>
      <c r="S330" s="180">
        <v>0</v>
      </c>
      <c r="T330" s="181">
        <f>S330*H330</f>
        <v>0</v>
      </c>
      <c r="AR330" s="14" t="s">
        <v>171</v>
      </c>
      <c r="AT330" s="14" t="s">
        <v>132</v>
      </c>
      <c r="AU330" s="14" t="s">
        <v>77</v>
      </c>
      <c r="AY330" s="14" t="s">
        <v>129</v>
      </c>
      <c r="BE330" s="182">
        <f>IF(N330="základní",J330,0)</f>
        <v>0</v>
      </c>
      <c r="BF330" s="182">
        <f>IF(N330="snížená",J330,0)</f>
        <v>0</v>
      </c>
      <c r="BG330" s="182">
        <f>IF(N330="zákl. přenesená",J330,0)</f>
        <v>0</v>
      </c>
      <c r="BH330" s="182">
        <f>IF(N330="sníž. přenesená",J330,0)</f>
        <v>0</v>
      </c>
      <c r="BI330" s="182">
        <f>IF(N330="nulová",J330,0)</f>
        <v>0</v>
      </c>
      <c r="BJ330" s="14" t="s">
        <v>8</v>
      </c>
      <c r="BK330" s="182">
        <f>ROUND(I330*H330,0)</f>
        <v>0</v>
      </c>
      <c r="BL330" s="14" t="s">
        <v>171</v>
      </c>
      <c r="BM330" s="14" t="s">
        <v>971</v>
      </c>
    </row>
    <row r="331" spans="2:65" s="11" customFormat="1" ht="11.25">
      <c r="B331" s="183"/>
      <c r="C331" s="184"/>
      <c r="D331" s="185" t="s">
        <v>141</v>
      </c>
      <c r="E331" s="186" t="s">
        <v>1</v>
      </c>
      <c r="F331" s="187" t="s">
        <v>967</v>
      </c>
      <c r="G331" s="184"/>
      <c r="H331" s="188">
        <v>4.0190000000000001</v>
      </c>
      <c r="I331" s="189"/>
      <c r="J331" s="184"/>
      <c r="K331" s="184"/>
      <c r="L331" s="190"/>
      <c r="M331" s="191"/>
      <c r="N331" s="192"/>
      <c r="O331" s="192"/>
      <c r="P331" s="192"/>
      <c r="Q331" s="192"/>
      <c r="R331" s="192"/>
      <c r="S331" s="192"/>
      <c r="T331" s="193"/>
      <c r="AT331" s="194" t="s">
        <v>141</v>
      </c>
      <c r="AU331" s="194" t="s">
        <v>77</v>
      </c>
      <c r="AV331" s="11" t="s">
        <v>77</v>
      </c>
      <c r="AW331" s="11" t="s">
        <v>31</v>
      </c>
      <c r="AX331" s="11" t="s">
        <v>8</v>
      </c>
      <c r="AY331" s="194" t="s">
        <v>129</v>
      </c>
    </row>
    <row r="332" spans="2:65" s="1" customFormat="1" ht="16.5" customHeight="1">
      <c r="B332" s="31"/>
      <c r="C332" s="171" t="s">
        <v>320</v>
      </c>
      <c r="D332" s="171" t="s">
        <v>132</v>
      </c>
      <c r="E332" s="172" t="s">
        <v>972</v>
      </c>
      <c r="F332" s="173" t="s">
        <v>973</v>
      </c>
      <c r="G332" s="174" t="s">
        <v>139</v>
      </c>
      <c r="H332" s="175">
        <v>4.0190000000000001</v>
      </c>
      <c r="I332" s="176"/>
      <c r="J332" s="177">
        <f>ROUND(I332*H332,0)</f>
        <v>0</v>
      </c>
      <c r="K332" s="173" t="s">
        <v>506</v>
      </c>
      <c r="L332" s="35"/>
      <c r="M332" s="178" t="s">
        <v>1</v>
      </c>
      <c r="N332" s="179" t="s">
        <v>39</v>
      </c>
      <c r="O332" s="57"/>
      <c r="P332" s="180">
        <f>O332*H332</f>
        <v>0</v>
      </c>
      <c r="Q332" s="180">
        <v>1.3999999999999999E-4</v>
      </c>
      <c r="R332" s="180">
        <f>Q332*H332</f>
        <v>5.6265999999999998E-4</v>
      </c>
      <c r="S332" s="180">
        <v>0</v>
      </c>
      <c r="T332" s="181">
        <f>S332*H332</f>
        <v>0</v>
      </c>
      <c r="AR332" s="14" t="s">
        <v>171</v>
      </c>
      <c r="AT332" s="14" t="s">
        <v>132</v>
      </c>
      <c r="AU332" s="14" t="s">
        <v>77</v>
      </c>
      <c r="AY332" s="14" t="s">
        <v>129</v>
      </c>
      <c r="BE332" s="182">
        <f>IF(N332="základní",J332,0)</f>
        <v>0</v>
      </c>
      <c r="BF332" s="182">
        <f>IF(N332="snížená",J332,0)</f>
        <v>0</v>
      </c>
      <c r="BG332" s="182">
        <f>IF(N332="zákl. přenesená",J332,0)</f>
        <v>0</v>
      </c>
      <c r="BH332" s="182">
        <f>IF(N332="sníž. přenesená",J332,0)</f>
        <v>0</v>
      </c>
      <c r="BI332" s="182">
        <f>IF(N332="nulová",J332,0)</f>
        <v>0</v>
      </c>
      <c r="BJ332" s="14" t="s">
        <v>8</v>
      </c>
      <c r="BK332" s="182">
        <f>ROUND(I332*H332,0)</f>
        <v>0</v>
      </c>
      <c r="BL332" s="14" t="s">
        <v>171</v>
      </c>
      <c r="BM332" s="14" t="s">
        <v>974</v>
      </c>
    </row>
    <row r="333" spans="2:65" s="11" customFormat="1" ht="11.25">
      <c r="B333" s="183"/>
      <c r="C333" s="184"/>
      <c r="D333" s="185" t="s">
        <v>141</v>
      </c>
      <c r="E333" s="186" t="s">
        <v>1</v>
      </c>
      <c r="F333" s="187" t="s">
        <v>967</v>
      </c>
      <c r="G333" s="184"/>
      <c r="H333" s="188">
        <v>4.0190000000000001</v>
      </c>
      <c r="I333" s="189"/>
      <c r="J333" s="184"/>
      <c r="K333" s="184"/>
      <c r="L333" s="190"/>
      <c r="M333" s="191"/>
      <c r="N333" s="192"/>
      <c r="O333" s="192"/>
      <c r="P333" s="192"/>
      <c r="Q333" s="192"/>
      <c r="R333" s="192"/>
      <c r="S333" s="192"/>
      <c r="T333" s="193"/>
      <c r="AT333" s="194" t="s">
        <v>141</v>
      </c>
      <c r="AU333" s="194" t="s">
        <v>77</v>
      </c>
      <c r="AV333" s="11" t="s">
        <v>77</v>
      </c>
      <c r="AW333" s="11" t="s">
        <v>31</v>
      </c>
      <c r="AX333" s="11" t="s">
        <v>8</v>
      </c>
      <c r="AY333" s="194" t="s">
        <v>129</v>
      </c>
    </row>
    <row r="334" spans="2:65" s="1" customFormat="1" ht="16.5" customHeight="1">
      <c r="B334" s="31"/>
      <c r="C334" s="171" t="s">
        <v>975</v>
      </c>
      <c r="D334" s="171" t="s">
        <v>132</v>
      </c>
      <c r="E334" s="172" t="s">
        <v>976</v>
      </c>
      <c r="F334" s="173" t="s">
        <v>977</v>
      </c>
      <c r="G334" s="174" t="s">
        <v>139</v>
      </c>
      <c r="H334" s="175">
        <v>4.0190000000000001</v>
      </c>
      <c r="I334" s="176"/>
      <c r="J334" s="177">
        <f>ROUND(I334*H334,0)</f>
        <v>0</v>
      </c>
      <c r="K334" s="173" t="s">
        <v>506</v>
      </c>
      <c r="L334" s="35"/>
      <c r="M334" s="178" t="s">
        <v>1</v>
      </c>
      <c r="N334" s="179" t="s">
        <v>39</v>
      </c>
      <c r="O334" s="57"/>
      <c r="P334" s="180">
        <f>O334*H334</f>
        <v>0</v>
      </c>
      <c r="Q334" s="180">
        <v>1.2E-4</v>
      </c>
      <c r="R334" s="180">
        <f>Q334*H334</f>
        <v>4.8228000000000002E-4</v>
      </c>
      <c r="S334" s="180">
        <v>0</v>
      </c>
      <c r="T334" s="181">
        <f>S334*H334</f>
        <v>0</v>
      </c>
      <c r="AR334" s="14" t="s">
        <v>171</v>
      </c>
      <c r="AT334" s="14" t="s">
        <v>132</v>
      </c>
      <c r="AU334" s="14" t="s">
        <v>77</v>
      </c>
      <c r="AY334" s="14" t="s">
        <v>129</v>
      </c>
      <c r="BE334" s="182">
        <f>IF(N334="základní",J334,0)</f>
        <v>0</v>
      </c>
      <c r="BF334" s="182">
        <f>IF(N334="snížená",J334,0)</f>
        <v>0</v>
      </c>
      <c r="BG334" s="182">
        <f>IF(N334="zákl. přenesená",J334,0)</f>
        <v>0</v>
      </c>
      <c r="BH334" s="182">
        <f>IF(N334="sníž. přenesená",J334,0)</f>
        <v>0</v>
      </c>
      <c r="BI334" s="182">
        <f>IF(N334="nulová",J334,0)</f>
        <v>0</v>
      </c>
      <c r="BJ334" s="14" t="s">
        <v>8</v>
      </c>
      <c r="BK334" s="182">
        <f>ROUND(I334*H334,0)</f>
        <v>0</v>
      </c>
      <c r="BL334" s="14" t="s">
        <v>171</v>
      </c>
      <c r="BM334" s="14" t="s">
        <v>978</v>
      </c>
    </row>
    <row r="335" spans="2:65" s="11" customFormat="1" ht="11.25">
      <c r="B335" s="183"/>
      <c r="C335" s="184"/>
      <c r="D335" s="185" t="s">
        <v>141</v>
      </c>
      <c r="E335" s="186" t="s">
        <v>1</v>
      </c>
      <c r="F335" s="187" t="s">
        <v>967</v>
      </c>
      <c r="G335" s="184"/>
      <c r="H335" s="188">
        <v>4.0190000000000001</v>
      </c>
      <c r="I335" s="189"/>
      <c r="J335" s="184"/>
      <c r="K335" s="184"/>
      <c r="L335" s="190"/>
      <c r="M335" s="191"/>
      <c r="N335" s="192"/>
      <c r="O335" s="192"/>
      <c r="P335" s="192"/>
      <c r="Q335" s="192"/>
      <c r="R335" s="192"/>
      <c r="S335" s="192"/>
      <c r="T335" s="193"/>
      <c r="AT335" s="194" t="s">
        <v>141</v>
      </c>
      <c r="AU335" s="194" t="s">
        <v>77</v>
      </c>
      <c r="AV335" s="11" t="s">
        <v>77</v>
      </c>
      <c r="AW335" s="11" t="s">
        <v>31</v>
      </c>
      <c r="AX335" s="11" t="s">
        <v>8</v>
      </c>
      <c r="AY335" s="194" t="s">
        <v>129</v>
      </c>
    </row>
    <row r="336" spans="2:65" s="1" customFormat="1" ht="16.5" customHeight="1">
      <c r="B336" s="31"/>
      <c r="C336" s="171" t="s">
        <v>324</v>
      </c>
      <c r="D336" s="171" t="s">
        <v>132</v>
      </c>
      <c r="E336" s="172" t="s">
        <v>979</v>
      </c>
      <c r="F336" s="173" t="s">
        <v>980</v>
      </c>
      <c r="G336" s="174" t="s">
        <v>139</v>
      </c>
      <c r="H336" s="175">
        <v>4.0190000000000001</v>
      </c>
      <c r="I336" s="176"/>
      <c r="J336" s="177">
        <f>ROUND(I336*H336,0)</f>
        <v>0</v>
      </c>
      <c r="K336" s="173" t="s">
        <v>506</v>
      </c>
      <c r="L336" s="35"/>
      <c r="M336" s="178" t="s">
        <v>1</v>
      </c>
      <c r="N336" s="179" t="s">
        <v>39</v>
      </c>
      <c r="O336" s="57"/>
      <c r="P336" s="180">
        <f>O336*H336</f>
        <v>0</v>
      </c>
      <c r="Q336" s="180">
        <v>1.2E-4</v>
      </c>
      <c r="R336" s="180">
        <f>Q336*H336</f>
        <v>4.8228000000000002E-4</v>
      </c>
      <c r="S336" s="180">
        <v>0</v>
      </c>
      <c r="T336" s="181">
        <f>S336*H336</f>
        <v>0</v>
      </c>
      <c r="AR336" s="14" t="s">
        <v>171</v>
      </c>
      <c r="AT336" s="14" t="s">
        <v>132</v>
      </c>
      <c r="AU336" s="14" t="s">
        <v>77</v>
      </c>
      <c r="AY336" s="14" t="s">
        <v>129</v>
      </c>
      <c r="BE336" s="182">
        <f>IF(N336="základní",J336,0)</f>
        <v>0</v>
      </c>
      <c r="BF336" s="182">
        <f>IF(N336="snížená",J336,0)</f>
        <v>0</v>
      </c>
      <c r="BG336" s="182">
        <f>IF(N336="zákl. přenesená",J336,0)</f>
        <v>0</v>
      </c>
      <c r="BH336" s="182">
        <f>IF(N336="sníž. přenesená",J336,0)</f>
        <v>0</v>
      </c>
      <c r="BI336" s="182">
        <f>IF(N336="nulová",J336,0)</f>
        <v>0</v>
      </c>
      <c r="BJ336" s="14" t="s">
        <v>8</v>
      </c>
      <c r="BK336" s="182">
        <f>ROUND(I336*H336,0)</f>
        <v>0</v>
      </c>
      <c r="BL336" s="14" t="s">
        <v>171</v>
      </c>
      <c r="BM336" s="14" t="s">
        <v>981</v>
      </c>
    </row>
    <row r="337" spans="2:65" s="11" customFormat="1" ht="11.25">
      <c r="B337" s="183"/>
      <c r="C337" s="184"/>
      <c r="D337" s="185" t="s">
        <v>141</v>
      </c>
      <c r="E337" s="186" t="s">
        <v>1</v>
      </c>
      <c r="F337" s="187" t="s">
        <v>967</v>
      </c>
      <c r="G337" s="184"/>
      <c r="H337" s="188">
        <v>4.0190000000000001</v>
      </c>
      <c r="I337" s="189"/>
      <c r="J337" s="184"/>
      <c r="K337" s="184"/>
      <c r="L337" s="190"/>
      <c r="M337" s="191"/>
      <c r="N337" s="192"/>
      <c r="O337" s="192"/>
      <c r="P337" s="192"/>
      <c r="Q337" s="192"/>
      <c r="R337" s="192"/>
      <c r="S337" s="192"/>
      <c r="T337" s="193"/>
      <c r="AT337" s="194" t="s">
        <v>141</v>
      </c>
      <c r="AU337" s="194" t="s">
        <v>77</v>
      </c>
      <c r="AV337" s="11" t="s">
        <v>77</v>
      </c>
      <c r="AW337" s="11" t="s">
        <v>31</v>
      </c>
      <c r="AX337" s="11" t="s">
        <v>8</v>
      </c>
      <c r="AY337" s="194" t="s">
        <v>129</v>
      </c>
    </row>
    <row r="338" spans="2:65" s="1" customFormat="1" ht="16.5" customHeight="1">
      <c r="B338" s="31"/>
      <c r="C338" s="171" t="s">
        <v>982</v>
      </c>
      <c r="D338" s="171" t="s">
        <v>132</v>
      </c>
      <c r="E338" s="172" t="s">
        <v>983</v>
      </c>
      <c r="F338" s="173" t="s">
        <v>984</v>
      </c>
      <c r="G338" s="174" t="s">
        <v>139</v>
      </c>
      <c r="H338" s="175">
        <v>4</v>
      </c>
      <c r="I338" s="176"/>
      <c r="J338" s="177">
        <f>ROUND(I338*H338,0)</f>
        <v>0</v>
      </c>
      <c r="K338" s="173" t="s">
        <v>506</v>
      </c>
      <c r="L338" s="35"/>
      <c r="M338" s="178" t="s">
        <v>1</v>
      </c>
      <c r="N338" s="179" t="s">
        <v>39</v>
      </c>
      <c r="O338" s="57"/>
      <c r="P338" s="180">
        <f>O338*H338</f>
        <v>0</v>
      </c>
      <c r="Q338" s="180">
        <v>3.6000000000000002E-4</v>
      </c>
      <c r="R338" s="180">
        <f>Q338*H338</f>
        <v>1.4400000000000001E-3</v>
      </c>
      <c r="S338" s="180">
        <v>0</v>
      </c>
      <c r="T338" s="181">
        <f>S338*H338</f>
        <v>0</v>
      </c>
      <c r="AR338" s="14" t="s">
        <v>171</v>
      </c>
      <c r="AT338" s="14" t="s">
        <v>132</v>
      </c>
      <c r="AU338" s="14" t="s">
        <v>77</v>
      </c>
      <c r="AY338" s="14" t="s">
        <v>129</v>
      </c>
      <c r="BE338" s="182">
        <f>IF(N338="základní",J338,0)</f>
        <v>0</v>
      </c>
      <c r="BF338" s="182">
        <f>IF(N338="snížená",J338,0)</f>
        <v>0</v>
      </c>
      <c r="BG338" s="182">
        <f>IF(N338="zákl. přenesená",J338,0)</f>
        <v>0</v>
      </c>
      <c r="BH338" s="182">
        <f>IF(N338="sníž. přenesená",J338,0)</f>
        <v>0</v>
      </c>
      <c r="BI338" s="182">
        <f>IF(N338="nulová",J338,0)</f>
        <v>0</v>
      </c>
      <c r="BJ338" s="14" t="s">
        <v>8</v>
      </c>
      <c r="BK338" s="182">
        <f>ROUND(I338*H338,0)</f>
        <v>0</v>
      </c>
      <c r="BL338" s="14" t="s">
        <v>171</v>
      </c>
      <c r="BM338" s="14" t="s">
        <v>985</v>
      </c>
    </row>
    <row r="339" spans="2:65" s="11" customFormat="1" ht="11.25">
      <c r="B339" s="183"/>
      <c r="C339" s="184"/>
      <c r="D339" s="185" t="s">
        <v>141</v>
      </c>
      <c r="E339" s="186" t="s">
        <v>1</v>
      </c>
      <c r="F339" s="187" t="s">
        <v>765</v>
      </c>
      <c r="G339" s="184"/>
      <c r="H339" s="188">
        <v>4</v>
      </c>
      <c r="I339" s="189"/>
      <c r="J339" s="184"/>
      <c r="K339" s="184"/>
      <c r="L339" s="190"/>
      <c r="M339" s="191"/>
      <c r="N339" s="192"/>
      <c r="O339" s="192"/>
      <c r="P339" s="192"/>
      <c r="Q339" s="192"/>
      <c r="R339" s="192"/>
      <c r="S339" s="192"/>
      <c r="T339" s="193"/>
      <c r="AT339" s="194" t="s">
        <v>141</v>
      </c>
      <c r="AU339" s="194" t="s">
        <v>77</v>
      </c>
      <c r="AV339" s="11" t="s">
        <v>77</v>
      </c>
      <c r="AW339" s="11" t="s">
        <v>31</v>
      </c>
      <c r="AX339" s="11" t="s">
        <v>8</v>
      </c>
      <c r="AY339" s="194" t="s">
        <v>129</v>
      </c>
    </row>
    <row r="340" spans="2:65" s="1" customFormat="1" ht="16.5" customHeight="1">
      <c r="B340" s="31"/>
      <c r="C340" s="171" t="s">
        <v>330</v>
      </c>
      <c r="D340" s="171" t="s">
        <v>132</v>
      </c>
      <c r="E340" s="172" t="s">
        <v>986</v>
      </c>
      <c r="F340" s="173" t="s">
        <v>987</v>
      </c>
      <c r="G340" s="174" t="s">
        <v>988</v>
      </c>
      <c r="H340" s="175">
        <v>2</v>
      </c>
      <c r="I340" s="176"/>
      <c r="J340" s="177">
        <f>ROUND(I340*H340,0)</f>
        <v>0</v>
      </c>
      <c r="K340" s="173" t="s">
        <v>506</v>
      </c>
      <c r="L340" s="35"/>
      <c r="M340" s="178" t="s">
        <v>1</v>
      </c>
      <c r="N340" s="179" t="s">
        <v>39</v>
      </c>
      <c r="O340" s="57"/>
      <c r="P340" s="180">
        <f>O340*H340</f>
        <v>0</v>
      </c>
      <c r="Q340" s="180">
        <v>0</v>
      </c>
      <c r="R340" s="180">
        <f>Q340*H340</f>
        <v>0</v>
      </c>
      <c r="S340" s="180">
        <v>0</v>
      </c>
      <c r="T340" s="181">
        <f>S340*H340</f>
        <v>0</v>
      </c>
      <c r="AR340" s="14" t="s">
        <v>136</v>
      </c>
      <c r="AT340" s="14" t="s">
        <v>132</v>
      </c>
      <c r="AU340" s="14" t="s">
        <v>77</v>
      </c>
      <c r="AY340" s="14" t="s">
        <v>129</v>
      </c>
      <c r="BE340" s="182">
        <f>IF(N340="základní",J340,0)</f>
        <v>0</v>
      </c>
      <c r="BF340" s="182">
        <f>IF(N340="snížená",J340,0)</f>
        <v>0</v>
      </c>
      <c r="BG340" s="182">
        <f>IF(N340="zákl. přenesená",J340,0)</f>
        <v>0</v>
      </c>
      <c r="BH340" s="182">
        <f>IF(N340="sníž. přenesená",J340,0)</f>
        <v>0</v>
      </c>
      <c r="BI340" s="182">
        <f>IF(N340="nulová",J340,0)</f>
        <v>0</v>
      </c>
      <c r="BJ340" s="14" t="s">
        <v>8</v>
      </c>
      <c r="BK340" s="182">
        <f>ROUND(I340*H340,0)</f>
        <v>0</v>
      </c>
      <c r="BL340" s="14" t="s">
        <v>136</v>
      </c>
      <c r="BM340" s="14" t="s">
        <v>989</v>
      </c>
    </row>
    <row r="341" spans="2:65" s="10" customFormat="1" ht="25.9" customHeight="1">
      <c r="B341" s="155"/>
      <c r="C341" s="156"/>
      <c r="D341" s="157" t="s">
        <v>67</v>
      </c>
      <c r="E341" s="158" t="s">
        <v>207</v>
      </c>
      <c r="F341" s="158" t="s">
        <v>990</v>
      </c>
      <c r="G341" s="156"/>
      <c r="H341" s="156"/>
      <c r="I341" s="159"/>
      <c r="J341" s="160">
        <f>BK341</f>
        <v>0</v>
      </c>
      <c r="K341" s="156"/>
      <c r="L341" s="161"/>
      <c r="M341" s="162"/>
      <c r="N341" s="163"/>
      <c r="O341" s="163"/>
      <c r="P341" s="164">
        <f>P342</f>
        <v>0</v>
      </c>
      <c r="Q341" s="163"/>
      <c r="R341" s="164">
        <f>R342</f>
        <v>0</v>
      </c>
      <c r="S341" s="163"/>
      <c r="T341" s="165">
        <f>T342</f>
        <v>0</v>
      </c>
      <c r="AR341" s="166" t="s">
        <v>146</v>
      </c>
      <c r="AT341" s="167" t="s">
        <v>67</v>
      </c>
      <c r="AU341" s="167" t="s">
        <v>68</v>
      </c>
      <c r="AY341" s="166" t="s">
        <v>129</v>
      </c>
      <c r="BK341" s="168">
        <f>BK342</f>
        <v>0</v>
      </c>
    </row>
    <row r="342" spans="2:65" s="10" customFormat="1" ht="22.9" customHeight="1">
      <c r="B342" s="155"/>
      <c r="C342" s="156"/>
      <c r="D342" s="157" t="s">
        <v>67</v>
      </c>
      <c r="E342" s="169" t="s">
        <v>991</v>
      </c>
      <c r="F342" s="169" t="s">
        <v>992</v>
      </c>
      <c r="G342" s="156"/>
      <c r="H342" s="156"/>
      <c r="I342" s="159"/>
      <c r="J342" s="170">
        <f>BK342</f>
        <v>0</v>
      </c>
      <c r="K342" s="156"/>
      <c r="L342" s="161"/>
      <c r="M342" s="162"/>
      <c r="N342" s="163"/>
      <c r="O342" s="163"/>
      <c r="P342" s="164">
        <f>SUM(P343:P352)</f>
        <v>0</v>
      </c>
      <c r="Q342" s="163"/>
      <c r="R342" s="164">
        <f>SUM(R343:R352)</f>
        <v>0</v>
      </c>
      <c r="S342" s="163"/>
      <c r="T342" s="165">
        <f>SUM(T343:T352)</f>
        <v>0</v>
      </c>
      <c r="AR342" s="166" t="s">
        <v>146</v>
      </c>
      <c r="AT342" s="167" t="s">
        <v>67</v>
      </c>
      <c r="AU342" s="167" t="s">
        <v>8</v>
      </c>
      <c r="AY342" s="166" t="s">
        <v>129</v>
      </c>
      <c r="BK342" s="168">
        <f>SUM(BK343:BK352)</f>
        <v>0</v>
      </c>
    </row>
    <row r="343" spans="2:65" s="1" customFormat="1" ht="16.5" customHeight="1">
      <c r="B343" s="31"/>
      <c r="C343" s="171" t="s">
        <v>993</v>
      </c>
      <c r="D343" s="171" t="s">
        <v>132</v>
      </c>
      <c r="E343" s="172" t="s">
        <v>994</v>
      </c>
      <c r="F343" s="173" t="s">
        <v>995</v>
      </c>
      <c r="G343" s="174" t="s">
        <v>277</v>
      </c>
      <c r="H343" s="175">
        <v>2</v>
      </c>
      <c r="I343" s="176"/>
      <c r="J343" s="177">
        <f>ROUND(I343*H343,0)</f>
        <v>0</v>
      </c>
      <c r="K343" s="173" t="s">
        <v>1</v>
      </c>
      <c r="L343" s="35"/>
      <c r="M343" s="178" t="s">
        <v>1</v>
      </c>
      <c r="N343" s="179" t="s">
        <v>39</v>
      </c>
      <c r="O343" s="57"/>
      <c r="P343" s="180">
        <f>O343*H343</f>
        <v>0</v>
      </c>
      <c r="Q343" s="180">
        <v>0</v>
      </c>
      <c r="R343" s="180">
        <f>Q343*H343</f>
        <v>0</v>
      </c>
      <c r="S343" s="180">
        <v>0</v>
      </c>
      <c r="T343" s="181">
        <f>S343*H343</f>
        <v>0</v>
      </c>
      <c r="AR343" s="14" t="s">
        <v>281</v>
      </c>
      <c r="AT343" s="14" t="s">
        <v>132</v>
      </c>
      <c r="AU343" s="14" t="s">
        <v>77</v>
      </c>
      <c r="AY343" s="14" t="s">
        <v>129</v>
      </c>
      <c r="BE343" s="182">
        <f>IF(N343="základní",J343,0)</f>
        <v>0</v>
      </c>
      <c r="BF343" s="182">
        <f>IF(N343="snížená",J343,0)</f>
        <v>0</v>
      </c>
      <c r="BG343" s="182">
        <f>IF(N343="zákl. přenesená",J343,0)</f>
        <v>0</v>
      </c>
      <c r="BH343" s="182">
        <f>IF(N343="sníž. přenesená",J343,0)</f>
        <v>0</v>
      </c>
      <c r="BI343" s="182">
        <f>IF(N343="nulová",J343,0)</f>
        <v>0</v>
      </c>
      <c r="BJ343" s="14" t="s">
        <v>8</v>
      </c>
      <c r="BK343" s="182">
        <f>ROUND(I343*H343,0)</f>
        <v>0</v>
      </c>
      <c r="BL343" s="14" t="s">
        <v>281</v>
      </c>
      <c r="BM343" s="14" t="s">
        <v>996</v>
      </c>
    </row>
    <row r="344" spans="2:65" s="1" customFormat="1" ht="29.25">
      <c r="B344" s="31"/>
      <c r="C344" s="32"/>
      <c r="D344" s="185" t="s">
        <v>680</v>
      </c>
      <c r="E344" s="32"/>
      <c r="F344" s="223" t="s">
        <v>997</v>
      </c>
      <c r="G344" s="32"/>
      <c r="H344" s="32"/>
      <c r="I344" s="100"/>
      <c r="J344" s="32"/>
      <c r="K344" s="32"/>
      <c r="L344" s="35"/>
      <c r="M344" s="224"/>
      <c r="N344" s="57"/>
      <c r="O344" s="57"/>
      <c r="P344" s="57"/>
      <c r="Q344" s="57"/>
      <c r="R344" s="57"/>
      <c r="S344" s="57"/>
      <c r="T344" s="58"/>
      <c r="AT344" s="14" t="s">
        <v>680</v>
      </c>
      <c r="AU344" s="14" t="s">
        <v>77</v>
      </c>
    </row>
    <row r="345" spans="2:65" s="1" customFormat="1" ht="16.5" customHeight="1">
      <c r="B345" s="31"/>
      <c r="C345" s="171" t="s">
        <v>334</v>
      </c>
      <c r="D345" s="171" t="s">
        <v>132</v>
      </c>
      <c r="E345" s="172" t="s">
        <v>998</v>
      </c>
      <c r="F345" s="173" t="s">
        <v>999</v>
      </c>
      <c r="G345" s="174" t="s">
        <v>277</v>
      </c>
      <c r="H345" s="175">
        <v>2</v>
      </c>
      <c r="I345" s="176"/>
      <c r="J345" s="177">
        <f>ROUND(I345*H345,0)</f>
        <v>0</v>
      </c>
      <c r="K345" s="173" t="s">
        <v>1</v>
      </c>
      <c r="L345" s="35"/>
      <c r="M345" s="178" t="s">
        <v>1</v>
      </c>
      <c r="N345" s="179" t="s">
        <v>39</v>
      </c>
      <c r="O345" s="57"/>
      <c r="P345" s="180">
        <f>O345*H345</f>
        <v>0</v>
      </c>
      <c r="Q345" s="180">
        <v>0</v>
      </c>
      <c r="R345" s="180">
        <f>Q345*H345</f>
        <v>0</v>
      </c>
      <c r="S345" s="180">
        <v>0</v>
      </c>
      <c r="T345" s="181">
        <f>S345*H345</f>
        <v>0</v>
      </c>
      <c r="AR345" s="14" t="s">
        <v>281</v>
      </c>
      <c r="AT345" s="14" t="s">
        <v>132</v>
      </c>
      <c r="AU345" s="14" t="s">
        <v>77</v>
      </c>
      <c r="AY345" s="14" t="s">
        <v>129</v>
      </c>
      <c r="BE345" s="182">
        <f>IF(N345="základní",J345,0)</f>
        <v>0</v>
      </c>
      <c r="BF345" s="182">
        <f>IF(N345="snížená",J345,0)</f>
        <v>0</v>
      </c>
      <c r="BG345" s="182">
        <f>IF(N345="zákl. přenesená",J345,0)</f>
        <v>0</v>
      </c>
      <c r="BH345" s="182">
        <f>IF(N345="sníž. přenesená",J345,0)</f>
        <v>0</v>
      </c>
      <c r="BI345" s="182">
        <f>IF(N345="nulová",J345,0)</f>
        <v>0</v>
      </c>
      <c r="BJ345" s="14" t="s">
        <v>8</v>
      </c>
      <c r="BK345" s="182">
        <f>ROUND(I345*H345,0)</f>
        <v>0</v>
      </c>
      <c r="BL345" s="14" t="s">
        <v>281</v>
      </c>
      <c r="BM345" s="14" t="s">
        <v>1000</v>
      </c>
    </row>
    <row r="346" spans="2:65" s="1" customFormat="1" ht="29.25">
      <c r="B346" s="31"/>
      <c r="C346" s="32"/>
      <c r="D346" s="185" t="s">
        <v>680</v>
      </c>
      <c r="E346" s="32"/>
      <c r="F346" s="223" t="s">
        <v>997</v>
      </c>
      <c r="G346" s="32"/>
      <c r="H346" s="32"/>
      <c r="I346" s="100"/>
      <c r="J346" s="32"/>
      <c r="K346" s="32"/>
      <c r="L346" s="35"/>
      <c r="M346" s="224"/>
      <c r="N346" s="57"/>
      <c r="O346" s="57"/>
      <c r="P346" s="57"/>
      <c r="Q346" s="57"/>
      <c r="R346" s="57"/>
      <c r="S346" s="57"/>
      <c r="T346" s="58"/>
      <c r="AT346" s="14" t="s">
        <v>680</v>
      </c>
      <c r="AU346" s="14" t="s">
        <v>77</v>
      </c>
    </row>
    <row r="347" spans="2:65" s="1" customFormat="1" ht="16.5" customHeight="1">
      <c r="B347" s="31"/>
      <c r="C347" s="171" t="s">
        <v>1001</v>
      </c>
      <c r="D347" s="171" t="s">
        <v>132</v>
      </c>
      <c r="E347" s="172" t="s">
        <v>1002</v>
      </c>
      <c r="F347" s="173" t="s">
        <v>1003</v>
      </c>
      <c r="G347" s="174" t="s">
        <v>277</v>
      </c>
      <c r="H347" s="175">
        <v>2</v>
      </c>
      <c r="I347" s="176"/>
      <c r="J347" s="177">
        <f t="shared" ref="J347:J352" si="0">ROUND(I347*H347,0)</f>
        <v>0</v>
      </c>
      <c r="K347" s="173" t="s">
        <v>1</v>
      </c>
      <c r="L347" s="35"/>
      <c r="M347" s="178" t="s">
        <v>1</v>
      </c>
      <c r="N347" s="179" t="s">
        <v>39</v>
      </c>
      <c r="O347" s="57"/>
      <c r="P347" s="180">
        <f t="shared" ref="P347:P352" si="1">O347*H347</f>
        <v>0</v>
      </c>
      <c r="Q347" s="180">
        <v>0</v>
      </c>
      <c r="R347" s="180">
        <f t="shared" ref="R347:R352" si="2">Q347*H347</f>
        <v>0</v>
      </c>
      <c r="S347" s="180">
        <v>0</v>
      </c>
      <c r="T347" s="181">
        <f t="shared" ref="T347:T352" si="3">S347*H347</f>
        <v>0</v>
      </c>
      <c r="AR347" s="14" t="s">
        <v>281</v>
      </c>
      <c r="AT347" s="14" t="s">
        <v>132</v>
      </c>
      <c r="AU347" s="14" t="s">
        <v>77</v>
      </c>
      <c r="AY347" s="14" t="s">
        <v>129</v>
      </c>
      <c r="BE347" s="182">
        <f t="shared" ref="BE347:BE352" si="4">IF(N347="základní",J347,0)</f>
        <v>0</v>
      </c>
      <c r="BF347" s="182">
        <f t="shared" ref="BF347:BF352" si="5">IF(N347="snížená",J347,0)</f>
        <v>0</v>
      </c>
      <c r="BG347" s="182">
        <f t="shared" ref="BG347:BG352" si="6">IF(N347="zákl. přenesená",J347,0)</f>
        <v>0</v>
      </c>
      <c r="BH347" s="182">
        <f t="shared" ref="BH347:BH352" si="7">IF(N347="sníž. přenesená",J347,0)</f>
        <v>0</v>
      </c>
      <c r="BI347" s="182">
        <f t="shared" ref="BI347:BI352" si="8">IF(N347="nulová",J347,0)</f>
        <v>0</v>
      </c>
      <c r="BJ347" s="14" t="s">
        <v>8</v>
      </c>
      <c r="BK347" s="182">
        <f t="shared" ref="BK347:BK352" si="9">ROUND(I347*H347,0)</f>
        <v>0</v>
      </c>
      <c r="BL347" s="14" t="s">
        <v>281</v>
      </c>
      <c r="BM347" s="14" t="s">
        <v>1004</v>
      </c>
    </row>
    <row r="348" spans="2:65" s="1" customFormat="1" ht="16.5" customHeight="1">
      <c r="B348" s="31"/>
      <c r="C348" s="171" t="s">
        <v>339</v>
      </c>
      <c r="D348" s="171" t="s">
        <v>132</v>
      </c>
      <c r="E348" s="172" t="s">
        <v>1005</v>
      </c>
      <c r="F348" s="173" t="s">
        <v>1006</v>
      </c>
      <c r="G348" s="174" t="s">
        <v>277</v>
      </c>
      <c r="H348" s="175">
        <v>2</v>
      </c>
      <c r="I348" s="176"/>
      <c r="J348" s="177">
        <f t="shared" si="0"/>
        <v>0</v>
      </c>
      <c r="K348" s="173" t="s">
        <v>1</v>
      </c>
      <c r="L348" s="35"/>
      <c r="M348" s="178" t="s">
        <v>1</v>
      </c>
      <c r="N348" s="179" t="s">
        <v>39</v>
      </c>
      <c r="O348" s="57"/>
      <c r="P348" s="180">
        <f t="shared" si="1"/>
        <v>0</v>
      </c>
      <c r="Q348" s="180">
        <v>0</v>
      </c>
      <c r="R348" s="180">
        <f t="shared" si="2"/>
        <v>0</v>
      </c>
      <c r="S348" s="180">
        <v>0</v>
      </c>
      <c r="T348" s="181">
        <f t="shared" si="3"/>
        <v>0</v>
      </c>
      <c r="AR348" s="14" t="s">
        <v>281</v>
      </c>
      <c r="AT348" s="14" t="s">
        <v>132</v>
      </c>
      <c r="AU348" s="14" t="s">
        <v>77</v>
      </c>
      <c r="AY348" s="14" t="s">
        <v>129</v>
      </c>
      <c r="BE348" s="182">
        <f t="shared" si="4"/>
        <v>0</v>
      </c>
      <c r="BF348" s="182">
        <f t="shared" si="5"/>
        <v>0</v>
      </c>
      <c r="BG348" s="182">
        <f t="shared" si="6"/>
        <v>0</v>
      </c>
      <c r="BH348" s="182">
        <f t="shared" si="7"/>
        <v>0</v>
      </c>
      <c r="BI348" s="182">
        <f t="shared" si="8"/>
        <v>0</v>
      </c>
      <c r="BJ348" s="14" t="s">
        <v>8</v>
      </c>
      <c r="BK348" s="182">
        <f t="shared" si="9"/>
        <v>0</v>
      </c>
      <c r="BL348" s="14" t="s">
        <v>281</v>
      </c>
      <c r="BM348" s="14" t="s">
        <v>1007</v>
      </c>
    </row>
    <row r="349" spans="2:65" s="1" customFormat="1" ht="16.5" customHeight="1">
      <c r="B349" s="31"/>
      <c r="C349" s="171" t="s">
        <v>1008</v>
      </c>
      <c r="D349" s="171" t="s">
        <v>132</v>
      </c>
      <c r="E349" s="172" t="s">
        <v>1009</v>
      </c>
      <c r="F349" s="173" t="s">
        <v>1010</v>
      </c>
      <c r="G349" s="174" t="s">
        <v>165</v>
      </c>
      <c r="H349" s="175">
        <v>40</v>
      </c>
      <c r="I349" s="176"/>
      <c r="J349" s="177">
        <f t="shared" si="0"/>
        <v>0</v>
      </c>
      <c r="K349" s="173" t="s">
        <v>1</v>
      </c>
      <c r="L349" s="35"/>
      <c r="M349" s="178" t="s">
        <v>1</v>
      </c>
      <c r="N349" s="179" t="s">
        <v>39</v>
      </c>
      <c r="O349" s="57"/>
      <c r="P349" s="180">
        <f t="shared" si="1"/>
        <v>0</v>
      </c>
      <c r="Q349" s="180">
        <v>0</v>
      </c>
      <c r="R349" s="180">
        <f t="shared" si="2"/>
        <v>0</v>
      </c>
      <c r="S349" s="180">
        <v>0</v>
      </c>
      <c r="T349" s="181">
        <f t="shared" si="3"/>
        <v>0</v>
      </c>
      <c r="AR349" s="14" t="s">
        <v>281</v>
      </c>
      <c r="AT349" s="14" t="s">
        <v>132</v>
      </c>
      <c r="AU349" s="14" t="s">
        <v>77</v>
      </c>
      <c r="AY349" s="14" t="s">
        <v>129</v>
      </c>
      <c r="BE349" s="182">
        <f t="shared" si="4"/>
        <v>0</v>
      </c>
      <c r="BF349" s="182">
        <f t="shared" si="5"/>
        <v>0</v>
      </c>
      <c r="BG349" s="182">
        <f t="shared" si="6"/>
        <v>0</v>
      </c>
      <c r="BH349" s="182">
        <f t="shared" si="7"/>
        <v>0</v>
      </c>
      <c r="BI349" s="182">
        <f t="shared" si="8"/>
        <v>0</v>
      </c>
      <c r="BJ349" s="14" t="s">
        <v>8</v>
      </c>
      <c r="BK349" s="182">
        <f t="shared" si="9"/>
        <v>0</v>
      </c>
      <c r="BL349" s="14" t="s">
        <v>281</v>
      </c>
      <c r="BM349" s="14" t="s">
        <v>1011</v>
      </c>
    </row>
    <row r="350" spans="2:65" s="1" customFormat="1" ht="16.5" customHeight="1">
      <c r="B350" s="31"/>
      <c r="C350" s="171" t="s">
        <v>342</v>
      </c>
      <c r="D350" s="171" t="s">
        <v>132</v>
      </c>
      <c r="E350" s="172" t="s">
        <v>1012</v>
      </c>
      <c r="F350" s="173" t="s">
        <v>1013</v>
      </c>
      <c r="G350" s="174" t="s">
        <v>165</v>
      </c>
      <c r="H350" s="175">
        <v>100</v>
      </c>
      <c r="I350" s="176"/>
      <c r="J350" s="177">
        <f t="shared" si="0"/>
        <v>0</v>
      </c>
      <c r="K350" s="173" t="s">
        <v>1</v>
      </c>
      <c r="L350" s="35"/>
      <c r="M350" s="178" t="s">
        <v>1</v>
      </c>
      <c r="N350" s="179" t="s">
        <v>39</v>
      </c>
      <c r="O350" s="57"/>
      <c r="P350" s="180">
        <f t="shared" si="1"/>
        <v>0</v>
      </c>
      <c r="Q350" s="180">
        <v>0</v>
      </c>
      <c r="R350" s="180">
        <f t="shared" si="2"/>
        <v>0</v>
      </c>
      <c r="S350" s="180">
        <v>0</v>
      </c>
      <c r="T350" s="181">
        <f t="shared" si="3"/>
        <v>0</v>
      </c>
      <c r="AR350" s="14" t="s">
        <v>281</v>
      </c>
      <c r="AT350" s="14" t="s">
        <v>132</v>
      </c>
      <c r="AU350" s="14" t="s">
        <v>77</v>
      </c>
      <c r="AY350" s="14" t="s">
        <v>129</v>
      </c>
      <c r="BE350" s="182">
        <f t="shared" si="4"/>
        <v>0</v>
      </c>
      <c r="BF350" s="182">
        <f t="shared" si="5"/>
        <v>0</v>
      </c>
      <c r="BG350" s="182">
        <f t="shared" si="6"/>
        <v>0</v>
      </c>
      <c r="BH350" s="182">
        <f t="shared" si="7"/>
        <v>0</v>
      </c>
      <c r="BI350" s="182">
        <f t="shared" si="8"/>
        <v>0</v>
      </c>
      <c r="BJ350" s="14" t="s">
        <v>8</v>
      </c>
      <c r="BK350" s="182">
        <f t="shared" si="9"/>
        <v>0</v>
      </c>
      <c r="BL350" s="14" t="s">
        <v>281</v>
      </c>
      <c r="BM350" s="14" t="s">
        <v>1014</v>
      </c>
    </row>
    <row r="351" spans="2:65" s="1" customFormat="1" ht="16.5" customHeight="1">
      <c r="B351" s="31"/>
      <c r="C351" s="171" t="s">
        <v>1015</v>
      </c>
      <c r="D351" s="171" t="s">
        <v>132</v>
      </c>
      <c r="E351" s="172" t="s">
        <v>1016</v>
      </c>
      <c r="F351" s="173" t="s">
        <v>1017</v>
      </c>
      <c r="G351" s="174" t="s">
        <v>165</v>
      </c>
      <c r="H351" s="175">
        <v>12</v>
      </c>
      <c r="I351" s="176"/>
      <c r="J351" s="177">
        <f t="shared" si="0"/>
        <v>0</v>
      </c>
      <c r="K351" s="173" t="s">
        <v>1</v>
      </c>
      <c r="L351" s="35"/>
      <c r="M351" s="178" t="s">
        <v>1</v>
      </c>
      <c r="N351" s="179" t="s">
        <v>39</v>
      </c>
      <c r="O351" s="57"/>
      <c r="P351" s="180">
        <f t="shared" si="1"/>
        <v>0</v>
      </c>
      <c r="Q351" s="180">
        <v>0</v>
      </c>
      <c r="R351" s="180">
        <f t="shared" si="2"/>
        <v>0</v>
      </c>
      <c r="S351" s="180">
        <v>0</v>
      </c>
      <c r="T351" s="181">
        <f t="shared" si="3"/>
        <v>0</v>
      </c>
      <c r="AR351" s="14" t="s">
        <v>281</v>
      </c>
      <c r="AT351" s="14" t="s">
        <v>132</v>
      </c>
      <c r="AU351" s="14" t="s">
        <v>77</v>
      </c>
      <c r="AY351" s="14" t="s">
        <v>129</v>
      </c>
      <c r="BE351" s="182">
        <f t="shared" si="4"/>
        <v>0</v>
      </c>
      <c r="BF351" s="182">
        <f t="shared" si="5"/>
        <v>0</v>
      </c>
      <c r="BG351" s="182">
        <f t="shared" si="6"/>
        <v>0</v>
      </c>
      <c r="BH351" s="182">
        <f t="shared" si="7"/>
        <v>0</v>
      </c>
      <c r="BI351" s="182">
        <f t="shared" si="8"/>
        <v>0</v>
      </c>
      <c r="BJ351" s="14" t="s">
        <v>8</v>
      </c>
      <c r="BK351" s="182">
        <f t="shared" si="9"/>
        <v>0</v>
      </c>
      <c r="BL351" s="14" t="s">
        <v>281</v>
      </c>
      <c r="BM351" s="14" t="s">
        <v>1018</v>
      </c>
    </row>
    <row r="352" spans="2:65" s="1" customFormat="1" ht="16.5" customHeight="1">
      <c r="B352" s="31"/>
      <c r="C352" s="171" t="s">
        <v>347</v>
      </c>
      <c r="D352" s="171" t="s">
        <v>132</v>
      </c>
      <c r="E352" s="172" t="s">
        <v>1019</v>
      </c>
      <c r="F352" s="173" t="s">
        <v>1020</v>
      </c>
      <c r="G352" s="174" t="s">
        <v>135</v>
      </c>
      <c r="H352" s="175">
        <v>2</v>
      </c>
      <c r="I352" s="176"/>
      <c r="J352" s="177">
        <f t="shared" si="0"/>
        <v>0</v>
      </c>
      <c r="K352" s="173" t="s">
        <v>1</v>
      </c>
      <c r="L352" s="35"/>
      <c r="M352" s="178" t="s">
        <v>1</v>
      </c>
      <c r="N352" s="179" t="s">
        <v>39</v>
      </c>
      <c r="O352" s="57"/>
      <c r="P352" s="180">
        <f t="shared" si="1"/>
        <v>0</v>
      </c>
      <c r="Q352" s="180">
        <v>0</v>
      </c>
      <c r="R352" s="180">
        <f t="shared" si="2"/>
        <v>0</v>
      </c>
      <c r="S352" s="180">
        <v>0</v>
      </c>
      <c r="T352" s="181">
        <f t="shared" si="3"/>
        <v>0</v>
      </c>
      <c r="AR352" s="14" t="s">
        <v>281</v>
      </c>
      <c r="AT352" s="14" t="s">
        <v>132</v>
      </c>
      <c r="AU352" s="14" t="s">
        <v>77</v>
      </c>
      <c r="AY352" s="14" t="s">
        <v>129</v>
      </c>
      <c r="BE352" s="182">
        <f t="shared" si="4"/>
        <v>0</v>
      </c>
      <c r="BF352" s="182">
        <f t="shared" si="5"/>
        <v>0</v>
      </c>
      <c r="BG352" s="182">
        <f t="shared" si="6"/>
        <v>0</v>
      </c>
      <c r="BH352" s="182">
        <f t="shared" si="7"/>
        <v>0</v>
      </c>
      <c r="BI352" s="182">
        <f t="shared" si="8"/>
        <v>0</v>
      </c>
      <c r="BJ352" s="14" t="s">
        <v>8</v>
      </c>
      <c r="BK352" s="182">
        <f t="shared" si="9"/>
        <v>0</v>
      </c>
      <c r="BL352" s="14" t="s">
        <v>281</v>
      </c>
      <c r="BM352" s="14" t="s">
        <v>1021</v>
      </c>
    </row>
    <row r="353" spans="2:65" s="10" customFormat="1" ht="25.9" customHeight="1">
      <c r="B353" s="155"/>
      <c r="C353" s="156"/>
      <c r="D353" s="157" t="s">
        <v>67</v>
      </c>
      <c r="E353" s="158" t="s">
        <v>389</v>
      </c>
      <c r="F353" s="158" t="s">
        <v>390</v>
      </c>
      <c r="G353" s="156"/>
      <c r="H353" s="156"/>
      <c r="I353" s="159"/>
      <c r="J353" s="160">
        <f>BK353</f>
        <v>0</v>
      </c>
      <c r="K353" s="156"/>
      <c r="L353" s="161"/>
      <c r="M353" s="162"/>
      <c r="N353" s="163"/>
      <c r="O353" s="163"/>
      <c r="P353" s="164">
        <f>P354+P356+P359</f>
        <v>0</v>
      </c>
      <c r="Q353" s="163"/>
      <c r="R353" s="164">
        <f>R354+R356+R359</f>
        <v>0</v>
      </c>
      <c r="S353" s="163"/>
      <c r="T353" s="165">
        <f>T354+T356+T359</f>
        <v>0</v>
      </c>
      <c r="AR353" s="166" t="s">
        <v>154</v>
      </c>
      <c r="AT353" s="167" t="s">
        <v>67</v>
      </c>
      <c r="AU353" s="167" t="s">
        <v>68</v>
      </c>
      <c r="AY353" s="166" t="s">
        <v>129</v>
      </c>
      <c r="BK353" s="168">
        <f>BK354+BK356+BK359</f>
        <v>0</v>
      </c>
    </row>
    <row r="354" spans="2:65" s="10" customFormat="1" ht="22.9" customHeight="1">
      <c r="B354" s="155"/>
      <c r="C354" s="156"/>
      <c r="D354" s="157" t="s">
        <v>67</v>
      </c>
      <c r="E354" s="169" t="s">
        <v>397</v>
      </c>
      <c r="F354" s="169" t="s">
        <v>398</v>
      </c>
      <c r="G354" s="156"/>
      <c r="H354" s="156"/>
      <c r="I354" s="159"/>
      <c r="J354" s="170">
        <f>BK354</f>
        <v>0</v>
      </c>
      <c r="K354" s="156"/>
      <c r="L354" s="161"/>
      <c r="M354" s="162"/>
      <c r="N354" s="163"/>
      <c r="O354" s="163"/>
      <c r="P354" s="164">
        <f>P355</f>
        <v>0</v>
      </c>
      <c r="Q354" s="163"/>
      <c r="R354" s="164">
        <f>R355</f>
        <v>0</v>
      </c>
      <c r="S354" s="163"/>
      <c r="T354" s="165">
        <f>T355</f>
        <v>0</v>
      </c>
      <c r="AR354" s="166" t="s">
        <v>154</v>
      </c>
      <c r="AT354" s="167" t="s">
        <v>67</v>
      </c>
      <c r="AU354" s="167" t="s">
        <v>8</v>
      </c>
      <c r="AY354" s="166" t="s">
        <v>129</v>
      </c>
      <c r="BK354" s="168">
        <f>BK355</f>
        <v>0</v>
      </c>
    </row>
    <row r="355" spans="2:65" s="1" customFormat="1" ht="16.5" customHeight="1">
      <c r="B355" s="31"/>
      <c r="C355" s="171" t="s">
        <v>1022</v>
      </c>
      <c r="D355" s="171" t="s">
        <v>132</v>
      </c>
      <c r="E355" s="172" t="s">
        <v>1023</v>
      </c>
      <c r="F355" s="173" t="s">
        <v>398</v>
      </c>
      <c r="G355" s="174" t="s">
        <v>604</v>
      </c>
      <c r="H355" s="175">
        <v>1</v>
      </c>
      <c r="I355" s="176"/>
      <c r="J355" s="177">
        <f>ROUND(I355*H355,0)</f>
        <v>0</v>
      </c>
      <c r="K355" s="173" t="s">
        <v>506</v>
      </c>
      <c r="L355" s="35"/>
      <c r="M355" s="178" t="s">
        <v>1</v>
      </c>
      <c r="N355" s="179" t="s">
        <v>39</v>
      </c>
      <c r="O355" s="57"/>
      <c r="P355" s="180">
        <f>O355*H355</f>
        <v>0</v>
      </c>
      <c r="Q355" s="180">
        <v>0</v>
      </c>
      <c r="R355" s="180">
        <f>Q355*H355</f>
        <v>0</v>
      </c>
      <c r="S355" s="180">
        <v>0</v>
      </c>
      <c r="T355" s="181">
        <f>S355*H355</f>
        <v>0</v>
      </c>
      <c r="AR355" s="14" t="s">
        <v>1024</v>
      </c>
      <c r="AT355" s="14" t="s">
        <v>132</v>
      </c>
      <c r="AU355" s="14" t="s">
        <v>77</v>
      </c>
      <c r="AY355" s="14" t="s">
        <v>129</v>
      </c>
      <c r="BE355" s="182">
        <f>IF(N355="základní",J355,0)</f>
        <v>0</v>
      </c>
      <c r="BF355" s="182">
        <f>IF(N355="snížená",J355,0)</f>
        <v>0</v>
      </c>
      <c r="BG355" s="182">
        <f>IF(N355="zákl. přenesená",J355,0)</f>
        <v>0</v>
      </c>
      <c r="BH355" s="182">
        <f>IF(N355="sníž. přenesená",J355,0)</f>
        <v>0</v>
      </c>
      <c r="BI355" s="182">
        <f>IF(N355="nulová",J355,0)</f>
        <v>0</v>
      </c>
      <c r="BJ355" s="14" t="s">
        <v>8</v>
      </c>
      <c r="BK355" s="182">
        <f>ROUND(I355*H355,0)</f>
        <v>0</v>
      </c>
      <c r="BL355" s="14" t="s">
        <v>1024</v>
      </c>
      <c r="BM355" s="14" t="s">
        <v>1025</v>
      </c>
    </row>
    <row r="356" spans="2:65" s="10" customFormat="1" ht="22.9" customHeight="1">
      <c r="B356" s="155"/>
      <c r="C356" s="156"/>
      <c r="D356" s="157" t="s">
        <v>67</v>
      </c>
      <c r="E356" s="169" t="s">
        <v>413</v>
      </c>
      <c r="F356" s="169" t="s">
        <v>414</v>
      </c>
      <c r="G356" s="156"/>
      <c r="H356" s="156"/>
      <c r="I356" s="159"/>
      <c r="J356" s="170">
        <f>BK356</f>
        <v>0</v>
      </c>
      <c r="K356" s="156"/>
      <c r="L356" s="161"/>
      <c r="M356" s="162"/>
      <c r="N356" s="163"/>
      <c r="O356" s="163"/>
      <c r="P356" s="164">
        <f>SUM(P357:P358)</f>
        <v>0</v>
      </c>
      <c r="Q356" s="163"/>
      <c r="R356" s="164">
        <f>SUM(R357:R358)</f>
        <v>0</v>
      </c>
      <c r="S356" s="163"/>
      <c r="T356" s="165">
        <f>SUM(T357:T358)</f>
        <v>0</v>
      </c>
      <c r="AR356" s="166" t="s">
        <v>154</v>
      </c>
      <c r="AT356" s="167" t="s">
        <v>67</v>
      </c>
      <c r="AU356" s="167" t="s">
        <v>8</v>
      </c>
      <c r="AY356" s="166" t="s">
        <v>129</v>
      </c>
      <c r="BK356" s="168">
        <f>SUM(BK357:BK358)</f>
        <v>0</v>
      </c>
    </row>
    <row r="357" spans="2:65" s="1" customFormat="1" ht="16.5" customHeight="1">
      <c r="B357" s="31"/>
      <c r="C357" s="171" t="s">
        <v>350</v>
      </c>
      <c r="D357" s="171" t="s">
        <v>132</v>
      </c>
      <c r="E357" s="172" t="s">
        <v>416</v>
      </c>
      <c r="F357" s="173" t="s">
        <v>417</v>
      </c>
      <c r="G357" s="174" t="s">
        <v>604</v>
      </c>
      <c r="H357" s="175">
        <v>1</v>
      </c>
      <c r="I357" s="176"/>
      <c r="J357" s="177">
        <f>ROUND(I357*H357,0)</f>
        <v>0</v>
      </c>
      <c r="K357" s="173" t="s">
        <v>506</v>
      </c>
      <c r="L357" s="35"/>
      <c r="M357" s="178" t="s">
        <v>1</v>
      </c>
      <c r="N357" s="179" t="s">
        <v>39</v>
      </c>
      <c r="O357" s="57"/>
      <c r="P357" s="180">
        <f>O357*H357</f>
        <v>0</v>
      </c>
      <c r="Q357" s="180">
        <v>0</v>
      </c>
      <c r="R357" s="180">
        <f>Q357*H357</f>
        <v>0</v>
      </c>
      <c r="S357" s="180">
        <v>0</v>
      </c>
      <c r="T357" s="181">
        <f>S357*H357</f>
        <v>0</v>
      </c>
      <c r="AR357" s="14" t="s">
        <v>1024</v>
      </c>
      <c r="AT357" s="14" t="s">
        <v>132</v>
      </c>
      <c r="AU357" s="14" t="s">
        <v>77</v>
      </c>
      <c r="AY357" s="14" t="s">
        <v>129</v>
      </c>
      <c r="BE357" s="182">
        <f>IF(N357="základní",J357,0)</f>
        <v>0</v>
      </c>
      <c r="BF357" s="182">
        <f>IF(N357="snížená",J357,0)</f>
        <v>0</v>
      </c>
      <c r="BG357" s="182">
        <f>IF(N357="zákl. přenesená",J357,0)</f>
        <v>0</v>
      </c>
      <c r="BH357" s="182">
        <f>IF(N357="sníž. přenesená",J357,0)</f>
        <v>0</v>
      </c>
      <c r="BI357" s="182">
        <f>IF(N357="nulová",J357,0)</f>
        <v>0</v>
      </c>
      <c r="BJ357" s="14" t="s">
        <v>8</v>
      </c>
      <c r="BK357" s="182">
        <f>ROUND(I357*H357,0)</f>
        <v>0</v>
      </c>
      <c r="BL357" s="14" t="s">
        <v>1024</v>
      </c>
      <c r="BM357" s="14" t="s">
        <v>1026</v>
      </c>
    </row>
    <row r="358" spans="2:65" s="1" customFormat="1" ht="19.5">
      <c r="B358" s="31"/>
      <c r="C358" s="32"/>
      <c r="D358" s="185" t="s">
        <v>680</v>
      </c>
      <c r="E358" s="32"/>
      <c r="F358" s="223" t="s">
        <v>1027</v>
      </c>
      <c r="G358" s="32"/>
      <c r="H358" s="32"/>
      <c r="I358" s="100"/>
      <c r="J358" s="32"/>
      <c r="K358" s="32"/>
      <c r="L358" s="35"/>
      <c r="M358" s="224"/>
      <c r="N358" s="57"/>
      <c r="O358" s="57"/>
      <c r="P358" s="57"/>
      <c r="Q358" s="57"/>
      <c r="R358" s="57"/>
      <c r="S358" s="57"/>
      <c r="T358" s="58"/>
      <c r="AT358" s="14" t="s">
        <v>680</v>
      </c>
      <c r="AU358" s="14" t="s">
        <v>77</v>
      </c>
    </row>
    <row r="359" spans="2:65" s="10" customFormat="1" ht="22.9" customHeight="1">
      <c r="B359" s="155"/>
      <c r="C359" s="156"/>
      <c r="D359" s="157" t="s">
        <v>67</v>
      </c>
      <c r="E359" s="169" t="s">
        <v>1028</v>
      </c>
      <c r="F359" s="169" t="s">
        <v>1029</v>
      </c>
      <c r="G359" s="156"/>
      <c r="H359" s="156"/>
      <c r="I359" s="159"/>
      <c r="J359" s="170">
        <f>BK359</f>
        <v>0</v>
      </c>
      <c r="K359" s="156"/>
      <c r="L359" s="161"/>
      <c r="M359" s="162"/>
      <c r="N359" s="163"/>
      <c r="O359" s="163"/>
      <c r="P359" s="164">
        <f>SUM(P360:P361)</f>
        <v>0</v>
      </c>
      <c r="Q359" s="163"/>
      <c r="R359" s="164">
        <f>SUM(R360:R361)</f>
        <v>0</v>
      </c>
      <c r="S359" s="163"/>
      <c r="T359" s="165">
        <f>SUM(T360:T361)</f>
        <v>0</v>
      </c>
      <c r="AR359" s="166" t="s">
        <v>154</v>
      </c>
      <c r="AT359" s="167" t="s">
        <v>67</v>
      </c>
      <c r="AU359" s="167" t="s">
        <v>8</v>
      </c>
      <c r="AY359" s="166" t="s">
        <v>129</v>
      </c>
      <c r="BK359" s="168">
        <f>SUM(BK360:BK361)</f>
        <v>0</v>
      </c>
    </row>
    <row r="360" spans="2:65" s="1" customFormat="1" ht="16.5" customHeight="1">
      <c r="B360" s="31"/>
      <c r="C360" s="171" t="s">
        <v>1030</v>
      </c>
      <c r="D360" s="171" t="s">
        <v>132</v>
      </c>
      <c r="E360" s="172" t="s">
        <v>1031</v>
      </c>
      <c r="F360" s="173" t="s">
        <v>1032</v>
      </c>
      <c r="G360" s="174" t="s">
        <v>604</v>
      </c>
      <c r="H360" s="175">
        <v>1</v>
      </c>
      <c r="I360" s="176"/>
      <c r="J360" s="177">
        <f>ROUND(I360*H360,0)</f>
        <v>0</v>
      </c>
      <c r="K360" s="173" t="s">
        <v>506</v>
      </c>
      <c r="L360" s="35"/>
      <c r="M360" s="178" t="s">
        <v>1</v>
      </c>
      <c r="N360" s="179" t="s">
        <v>39</v>
      </c>
      <c r="O360" s="57"/>
      <c r="P360" s="180">
        <f>O360*H360</f>
        <v>0</v>
      </c>
      <c r="Q360" s="180">
        <v>0</v>
      </c>
      <c r="R360" s="180">
        <f>Q360*H360</f>
        <v>0</v>
      </c>
      <c r="S360" s="180">
        <v>0</v>
      </c>
      <c r="T360" s="181">
        <f>S360*H360</f>
        <v>0</v>
      </c>
      <c r="AR360" s="14" t="s">
        <v>1024</v>
      </c>
      <c r="AT360" s="14" t="s">
        <v>132</v>
      </c>
      <c r="AU360" s="14" t="s">
        <v>77</v>
      </c>
      <c r="AY360" s="14" t="s">
        <v>129</v>
      </c>
      <c r="BE360" s="182">
        <f>IF(N360="základní",J360,0)</f>
        <v>0</v>
      </c>
      <c r="BF360" s="182">
        <f>IF(N360="snížená",J360,0)</f>
        <v>0</v>
      </c>
      <c r="BG360" s="182">
        <f>IF(N360="zákl. přenesená",J360,0)</f>
        <v>0</v>
      </c>
      <c r="BH360" s="182">
        <f>IF(N360="sníž. přenesená",J360,0)</f>
        <v>0</v>
      </c>
      <c r="BI360" s="182">
        <f>IF(N360="nulová",J360,0)</f>
        <v>0</v>
      </c>
      <c r="BJ360" s="14" t="s">
        <v>8</v>
      </c>
      <c r="BK360" s="182">
        <f>ROUND(I360*H360,0)</f>
        <v>0</v>
      </c>
      <c r="BL360" s="14" t="s">
        <v>1024</v>
      </c>
      <c r="BM360" s="14" t="s">
        <v>1033</v>
      </c>
    </row>
    <row r="361" spans="2:65" s="1" customFormat="1" ht="19.5">
      <c r="B361" s="31"/>
      <c r="C361" s="32"/>
      <c r="D361" s="185" t="s">
        <v>680</v>
      </c>
      <c r="E361" s="32"/>
      <c r="F361" s="223" t="s">
        <v>1034</v>
      </c>
      <c r="G361" s="32"/>
      <c r="H361" s="32"/>
      <c r="I361" s="100"/>
      <c r="J361" s="32"/>
      <c r="K361" s="32"/>
      <c r="L361" s="35"/>
      <c r="M361" s="225"/>
      <c r="N361" s="219"/>
      <c r="O361" s="219"/>
      <c r="P361" s="219"/>
      <c r="Q361" s="219"/>
      <c r="R361" s="219"/>
      <c r="S361" s="219"/>
      <c r="T361" s="226"/>
      <c r="AT361" s="14" t="s">
        <v>680</v>
      </c>
      <c r="AU361" s="14" t="s">
        <v>77</v>
      </c>
    </row>
    <row r="362" spans="2:65" s="1" customFormat="1" ht="6.95" customHeight="1">
      <c r="B362" s="43"/>
      <c r="C362" s="44"/>
      <c r="D362" s="44"/>
      <c r="E362" s="44"/>
      <c r="F362" s="44"/>
      <c r="G362" s="44"/>
      <c r="H362" s="44"/>
      <c r="I362" s="122"/>
      <c r="J362" s="44"/>
      <c r="K362" s="44"/>
      <c r="L362" s="35"/>
    </row>
  </sheetData>
  <sheetProtection algorithmName="SHA-512" hashValue="HOlhyYPyh2rlgQdXN8SFDCVhlGOOPj0bOWOyp2y0rsuKUrmKpTNVzNn0pnN3tKspITpoNKFvzmhA8E0x22NkQg==" saltValue="pEvBH5dJK1Xy0r0mfe/wxGUogP8OQVgbj2Q8Wk2VJqistUUbjgHipI2r5W0v9yM2e8ghoKoxoJBpCpd1cgWCTQ==" spinCount="100000" sheet="1" objects="1" scenarios="1" formatColumns="0" formatRows="0" autoFilter="0"/>
  <autoFilter ref="C99:K361"/>
  <mergeCells count="9">
    <mergeCell ref="E50:H50"/>
    <mergeCell ref="E90:H90"/>
    <mergeCell ref="E92:H9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01 - Oprava střechy ob...</vt:lpstr>
      <vt:lpstr>SO 02 - Oprava střechy ob...</vt:lpstr>
      <vt:lpstr>SO 03 - Oprava střechy ob...</vt:lpstr>
      <vt:lpstr>SO 04 - Hromosvody</vt:lpstr>
      <vt:lpstr>SO 05 - Výměna venkovní d...</vt:lpstr>
      <vt:lpstr>'Rekapitulace stavby'!Názvy_tisku</vt:lpstr>
      <vt:lpstr>'SO 01 - Oprava střechy ob...'!Názvy_tisku</vt:lpstr>
      <vt:lpstr>'SO 02 - Oprava střechy ob...'!Názvy_tisku</vt:lpstr>
      <vt:lpstr>'SO 03 - Oprava střechy ob...'!Názvy_tisku</vt:lpstr>
      <vt:lpstr>'SO 04 - Hromosvody'!Názvy_tisku</vt:lpstr>
      <vt:lpstr>'SO 05 - Výměna venkovní d...'!Názvy_tisku</vt:lpstr>
      <vt:lpstr>'Rekapitulace stavby'!Oblast_tisku</vt:lpstr>
      <vt:lpstr>'SO 01 - Oprava střechy ob...'!Oblast_tisku</vt:lpstr>
      <vt:lpstr>'SO 02 - Oprava střechy ob...'!Oblast_tisku</vt:lpstr>
      <vt:lpstr>'SO 03 - Oprava střechy ob...'!Oblast_tisku</vt:lpstr>
      <vt:lpstr>'SO 04 - Hromosvody'!Oblast_tisku</vt:lpstr>
      <vt:lpstr>'SO 05 - Výměna venkovní d...'!Oblast_tisku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Lédl</dc:creator>
  <cp:lastModifiedBy>Radka Schejbalová</cp:lastModifiedBy>
  <dcterms:created xsi:type="dcterms:W3CDTF">2019-03-04T10:25:09Z</dcterms:created>
  <dcterms:modified xsi:type="dcterms:W3CDTF">2019-03-04T12:41:46Z</dcterms:modified>
</cp:coreProperties>
</file>