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L:\Zakázky - Zadávací řízení\Nový Bydžov_výměna umělého fotbalového trávníku\2_ZPŘ opakování\2_Přílohy\"/>
    </mc:Choice>
  </mc:AlternateContent>
  <xr:revisionPtr revIDLastSave="0" documentId="8_{DC5E3B76-37DF-47F7-808F-2E68A754680E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Rekapitulace stavby" sheetId="1" r:id="rId1"/>
    <sheet name="2024_27_01 - I Spodní stavba" sheetId="2" r:id="rId2"/>
    <sheet name="2024_27_02 - II Umělý trá..." sheetId="3" r:id="rId3"/>
    <sheet name="2024_27_03 - III Technick..." sheetId="4" r:id="rId4"/>
    <sheet name="2024_27_04 - IV VRN" sheetId="5" r:id="rId5"/>
  </sheets>
  <definedNames>
    <definedName name="_xlnm._FilterDatabase" localSheetId="1" hidden="1">'2024_27_01 - I Spodní stavba'!$C$88:$K$203</definedName>
    <definedName name="_xlnm._FilterDatabase" localSheetId="2" hidden="1">'2024_27_02 - II Umělý trá...'!$C$82:$K$99</definedName>
    <definedName name="_xlnm._FilterDatabase" localSheetId="3" hidden="1">'2024_27_03 - III Technick...'!$C$80:$K$94</definedName>
    <definedName name="_xlnm._FilterDatabase" localSheetId="4" hidden="1">'2024_27_04 - IV VRN'!$C$83:$K$97</definedName>
    <definedName name="_xlnm.Print_Titles" localSheetId="1">'2024_27_01 - I Spodní stavba'!$88:$88</definedName>
    <definedName name="_xlnm.Print_Titles" localSheetId="2">'2024_27_02 - II Umělý trá...'!$82:$82</definedName>
    <definedName name="_xlnm.Print_Titles" localSheetId="3">'2024_27_03 - III Technick...'!$80:$80</definedName>
    <definedName name="_xlnm.Print_Titles" localSheetId="4">'2024_27_04 - IV VRN'!$83:$83</definedName>
    <definedName name="_xlnm.Print_Titles" localSheetId="0">'Rekapitulace stavby'!$52:$52</definedName>
    <definedName name="_xlnm.Print_Area" localSheetId="1">'2024_27_01 - I Spodní stavba'!$C$4:$J$39,'2024_27_01 - I Spodní stavba'!$C$76:$J$203</definedName>
    <definedName name="_xlnm.Print_Area" localSheetId="2">'2024_27_02 - II Umělý trá...'!$C$4:$J$39,'2024_27_02 - II Umělý trá...'!$C$70:$J$99</definedName>
    <definedName name="_xlnm.Print_Area" localSheetId="3">'2024_27_03 - III Technick...'!$C$4:$J$39,'2024_27_03 - III Technick...'!$C$68:$J$94</definedName>
    <definedName name="_xlnm.Print_Area" localSheetId="4">'2024_27_04 - IV VRN'!$C$4:$J$39,'2024_27_04 - IV VRN'!$C$71:$J$97</definedName>
    <definedName name="_xlnm.Print_Area" localSheetId="0">'Rekapitulace stavby'!$D$4:$AO$36,'Rekapitulace stavby'!$C$42:$AQ$59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58" i="1"/>
  <c r="J35" i="5"/>
  <c r="AX58" i="1" s="1"/>
  <c r="BI96" i="5"/>
  <c r="BH96" i="5"/>
  <c r="BG96" i="5"/>
  <c r="BF96" i="5"/>
  <c r="T96" i="5"/>
  <c r="T95" i="5"/>
  <c r="R96" i="5"/>
  <c r="R95" i="5"/>
  <c r="P96" i="5"/>
  <c r="P95" i="5"/>
  <c r="BI93" i="5"/>
  <c r="BH93" i="5"/>
  <c r="BG93" i="5"/>
  <c r="BF93" i="5"/>
  <c r="T93" i="5"/>
  <c r="T92" i="5"/>
  <c r="R93" i="5"/>
  <c r="R92" i="5"/>
  <c r="P93" i="5"/>
  <c r="P92" i="5"/>
  <c r="BI90" i="5"/>
  <c r="BH90" i="5"/>
  <c r="BG90" i="5"/>
  <c r="BF90" i="5"/>
  <c r="T90" i="5"/>
  <c r="T89" i="5"/>
  <c r="R90" i="5"/>
  <c r="R89" i="5"/>
  <c r="P90" i="5"/>
  <c r="P89" i="5"/>
  <c r="BI87" i="5"/>
  <c r="BH87" i="5"/>
  <c r="BG87" i="5"/>
  <c r="BF87" i="5"/>
  <c r="T87" i="5"/>
  <c r="T86" i="5"/>
  <c r="T85" i="5" s="1"/>
  <c r="T84" i="5" s="1"/>
  <c r="R87" i="5"/>
  <c r="R86" i="5"/>
  <c r="R85" i="5" s="1"/>
  <c r="R84" i="5" s="1"/>
  <c r="P87" i="5"/>
  <c r="P86" i="5"/>
  <c r="P85" i="5" s="1"/>
  <c r="P84" i="5" s="1"/>
  <c r="AU58" i="1" s="1"/>
  <c r="J80" i="5"/>
  <c r="F80" i="5"/>
  <c r="F78" i="5"/>
  <c r="E76" i="5"/>
  <c r="J54" i="5"/>
  <c r="F54" i="5"/>
  <c r="F52" i="5"/>
  <c r="E50" i="5"/>
  <c r="J24" i="5"/>
  <c r="E24" i="5"/>
  <c r="J55" i="5"/>
  <c r="J23" i="5"/>
  <c r="J18" i="5"/>
  <c r="E18" i="5"/>
  <c r="F81" i="5"/>
  <c r="J17" i="5"/>
  <c r="J12" i="5"/>
  <c r="J52" i="5" s="1"/>
  <c r="E7" i="5"/>
  <c r="E74" i="5" s="1"/>
  <c r="J37" i="4"/>
  <c r="J36" i="4"/>
  <c r="AY57" i="1"/>
  <c r="J35" i="4"/>
  <c r="AX57" i="1"/>
  <c r="BI92" i="4"/>
  <c r="BH92" i="4"/>
  <c r="BG92" i="4"/>
  <c r="BF92" i="4"/>
  <c r="T92" i="4"/>
  <c r="R92" i="4"/>
  <c r="P92" i="4"/>
  <c r="BI89" i="4"/>
  <c r="BH89" i="4"/>
  <c r="BG89" i="4"/>
  <c r="BF89" i="4"/>
  <c r="T89" i="4"/>
  <c r="R89" i="4"/>
  <c r="P89" i="4"/>
  <c r="BI88" i="4"/>
  <c r="BH88" i="4"/>
  <c r="BG88" i="4"/>
  <c r="BF88" i="4"/>
  <c r="T88" i="4"/>
  <c r="R88" i="4"/>
  <c r="P88" i="4"/>
  <c r="BI87" i="4"/>
  <c r="BH87" i="4"/>
  <c r="BG87" i="4"/>
  <c r="BF87" i="4"/>
  <c r="T87" i="4"/>
  <c r="R87" i="4"/>
  <c r="P87" i="4"/>
  <c r="BI86" i="4"/>
  <c r="BH86" i="4"/>
  <c r="BG86" i="4"/>
  <c r="BF86" i="4"/>
  <c r="T86" i="4"/>
  <c r="R86" i="4"/>
  <c r="P86" i="4"/>
  <c r="BI85" i="4"/>
  <c r="BH85" i="4"/>
  <c r="BG85" i="4"/>
  <c r="BF85" i="4"/>
  <c r="T85" i="4"/>
  <c r="R85" i="4"/>
  <c r="P85" i="4"/>
  <c r="BI84" i="4"/>
  <c r="BH84" i="4"/>
  <c r="BG84" i="4"/>
  <c r="BF84" i="4"/>
  <c r="T84" i="4"/>
  <c r="R84" i="4"/>
  <c r="P84" i="4"/>
  <c r="J77" i="4"/>
  <c r="F77" i="4"/>
  <c r="F75" i="4"/>
  <c r="E73" i="4"/>
  <c r="J54" i="4"/>
  <c r="F54" i="4"/>
  <c r="F52" i="4"/>
  <c r="E50" i="4"/>
  <c r="J24" i="4"/>
  <c r="E24" i="4"/>
  <c r="J78" i="4"/>
  <c r="J23" i="4"/>
  <c r="J18" i="4"/>
  <c r="E18" i="4"/>
  <c r="F55" i="4"/>
  <c r="J17" i="4"/>
  <c r="J12" i="4"/>
  <c r="J52" i="4" s="1"/>
  <c r="E7" i="4"/>
  <c r="E71" i="4" s="1"/>
  <c r="J37" i="3"/>
  <c r="J36" i="3"/>
  <c r="AY56" i="1"/>
  <c r="J35" i="3"/>
  <c r="AX56" i="1"/>
  <c r="BI98" i="3"/>
  <c r="BH98" i="3"/>
  <c r="BG98" i="3"/>
  <c r="BF98" i="3"/>
  <c r="T98" i="3"/>
  <c r="T97" i="3"/>
  <c r="R98" i="3"/>
  <c r="R97" i="3"/>
  <c r="P98" i="3"/>
  <c r="P97" i="3"/>
  <c r="BI96" i="3"/>
  <c r="BH96" i="3"/>
  <c r="BG96" i="3"/>
  <c r="BF96" i="3"/>
  <c r="T96" i="3"/>
  <c r="T95" i="3"/>
  <c r="R96" i="3"/>
  <c r="R95" i="3"/>
  <c r="P96" i="3"/>
  <c r="P95" i="3"/>
  <c r="BI93" i="3"/>
  <c r="BH93" i="3"/>
  <c r="BG93" i="3"/>
  <c r="BF93" i="3"/>
  <c r="T93" i="3"/>
  <c r="R93" i="3"/>
  <c r="P93" i="3"/>
  <c r="BI86" i="3"/>
  <c r="BH86" i="3"/>
  <c r="BG86" i="3"/>
  <c r="BF86" i="3"/>
  <c r="T86" i="3"/>
  <c r="R86" i="3"/>
  <c r="P86" i="3"/>
  <c r="J79" i="3"/>
  <c r="F79" i="3"/>
  <c r="F77" i="3"/>
  <c r="E75" i="3"/>
  <c r="J54" i="3"/>
  <c r="F54" i="3"/>
  <c r="F52" i="3"/>
  <c r="E50" i="3"/>
  <c r="J24" i="3"/>
  <c r="E24" i="3"/>
  <c r="J55" i="3" s="1"/>
  <c r="J23" i="3"/>
  <c r="J18" i="3"/>
  <c r="E18" i="3"/>
  <c r="F80" i="3" s="1"/>
  <c r="J17" i="3"/>
  <c r="J12" i="3"/>
  <c r="J77" i="3"/>
  <c r="E7" i="3"/>
  <c r="E73" i="3"/>
  <c r="J37" i="2"/>
  <c r="J36" i="2"/>
  <c r="AY55" i="1" s="1"/>
  <c r="J35" i="2"/>
  <c r="AX55" i="1" s="1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T195" i="2" s="1"/>
  <c r="R196" i="2"/>
  <c r="R195" i="2" s="1"/>
  <c r="P196" i="2"/>
  <c r="P195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0" i="2"/>
  <c r="BH110" i="2"/>
  <c r="BG110" i="2"/>
  <c r="BF110" i="2"/>
  <c r="T110" i="2"/>
  <c r="R110" i="2"/>
  <c r="P110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J85" i="2"/>
  <c r="F85" i="2"/>
  <c r="F83" i="2"/>
  <c r="E81" i="2"/>
  <c r="J54" i="2"/>
  <c r="F54" i="2"/>
  <c r="F52" i="2"/>
  <c r="E50" i="2"/>
  <c r="J24" i="2"/>
  <c r="E24" i="2"/>
  <c r="J55" i="2"/>
  <c r="J23" i="2"/>
  <c r="J18" i="2"/>
  <c r="E18" i="2"/>
  <c r="F86" i="2"/>
  <c r="J17" i="2"/>
  <c r="J12" i="2"/>
  <c r="J52" i="2" s="1"/>
  <c r="E7" i="2"/>
  <c r="E48" i="2" s="1"/>
  <c r="L50" i="1"/>
  <c r="AM50" i="1"/>
  <c r="AM49" i="1"/>
  <c r="L49" i="1"/>
  <c r="AM47" i="1"/>
  <c r="L47" i="1"/>
  <c r="L45" i="1"/>
  <c r="L44" i="1"/>
  <c r="J203" i="2"/>
  <c r="BK186" i="2"/>
  <c r="BK170" i="2"/>
  <c r="J150" i="2"/>
  <c r="J92" i="2"/>
  <c r="BK166" i="2"/>
  <c r="BK135" i="2"/>
  <c r="BK116" i="2"/>
  <c r="J94" i="2"/>
  <c r="J191" i="2"/>
  <c r="BK157" i="2"/>
  <c r="BK131" i="2"/>
  <c r="BK110" i="2"/>
  <c r="BK92" i="2"/>
  <c r="BK189" i="2"/>
  <c r="J174" i="2"/>
  <c r="J168" i="2"/>
  <c r="BK150" i="2"/>
  <c r="J116" i="2"/>
  <c r="J86" i="3"/>
  <c r="BK86" i="3"/>
  <c r="BK96" i="3"/>
  <c r="BK86" i="4"/>
  <c r="J92" i="4"/>
  <c r="BK89" i="4"/>
  <c r="J93" i="5"/>
  <c r="J202" i="2"/>
  <c r="J196" i="2"/>
  <c r="J171" i="2"/>
  <c r="J154" i="2"/>
  <c r="BK102" i="2"/>
  <c r="J164" i="2"/>
  <c r="J131" i="2"/>
  <c r="BK106" i="2"/>
  <c r="BK203" i="2"/>
  <c r="BK161" i="2"/>
  <c r="J135" i="2"/>
  <c r="BK114" i="2"/>
  <c r="J98" i="2"/>
  <c r="BK196" i="2"/>
  <c r="J186" i="2"/>
  <c r="J170" i="2"/>
  <c r="J157" i="2"/>
  <c r="BK137" i="2"/>
  <c r="J110" i="2"/>
  <c r="J93" i="3"/>
  <c r="J98" i="3"/>
  <c r="J88" i="4"/>
  <c r="J84" i="4"/>
  <c r="J89" i="4"/>
  <c r="BK88" i="4"/>
  <c r="BK93" i="5"/>
  <c r="BK96" i="5"/>
  <c r="BK87" i="5"/>
  <c r="BK201" i="2"/>
  <c r="J200" i="2"/>
  <c r="BK183" i="2"/>
  <c r="BK168" i="2"/>
  <c r="J125" i="2"/>
  <c r="J189" i="2"/>
  <c r="J152" i="2"/>
  <c r="BK125" i="2"/>
  <c r="J119" i="2"/>
  <c r="BK98" i="2"/>
  <c r="J182" i="2"/>
  <c r="J137" i="2"/>
  <c r="BK127" i="2"/>
  <c r="J106" i="2"/>
  <c r="BK200" i="2"/>
  <c r="J183" i="2"/>
  <c r="BK171" i="2"/>
  <c r="BK164" i="2"/>
  <c r="BK146" i="2"/>
  <c r="J114" i="2"/>
  <c r="J96" i="3"/>
  <c r="BK98" i="3"/>
  <c r="BK93" i="3"/>
  <c r="BK85" i="4"/>
  <c r="BK84" i="4"/>
  <c r="BK92" i="4"/>
  <c r="J87" i="5"/>
  <c r="F35" i="5"/>
  <c r="BK202" i="2"/>
  <c r="J201" i="2"/>
  <c r="BK178" i="2"/>
  <c r="J161" i="2"/>
  <c r="BK121" i="2"/>
  <c r="J178" i="2"/>
  <c r="J146" i="2"/>
  <c r="J121" i="2"/>
  <c r="J102" i="2"/>
  <c r="BK174" i="2"/>
  <c r="BK154" i="2"/>
  <c r="BK119" i="2"/>
  <c r="BK94" i="2"/>
  <c r="BK191" i="2"/>
  <c r="BK182" i="2"/>
  <c r="J166" i="2"/>
  <c r="BK152" i="2"/>
  <c r="J127" i="2"/>
  <c r="AS54" i="1"/>
  <c r="BK87" i="4"/>
  <c r="J85" i="4"/>
  <c r="J86" i="4"/>
  <c r="J87" i="4"/>
  <c r="J96" i="5"/>
  <c r="BK90" i="5"/>
  <c r="J90" i="5"/>
  <c r="P91" i="2" l="1"/>
  <c r="P124" i="2"/>
  <c r="T134" i="2"/>
  <c r="R156" i="2"/>
  <c r="R163" i="2"/>
  <c r="T177" i="2"/>
  <c r="R199" i="2"/>
  <c r="R198" i="2"/>
  <c r="R85" i="3"/>
  <c r="R84" i="3"/>
  <c r="R83" i="3"/>
  <c r="BK83" i="4"/>
  <c r="J83" i="4" s="1"/>
  <c r="J61" i="4" s="1"/>
  <c r="R83" i="4"/>
  <c r="R82" i="4"/>
  <c r="R81" i="4" s="1"/>
  <c r="R91" i="2"/>
  <c r="BK124" i="2"/>
  <c r="J124" i="2"/>
  <c r="J62" i="2" s="1"/>
  <c r="R134" i="2"/>
  <c r="T156" i="2"/>
  <c r="T163" i="2"/>
  <c r="BK177" i="2"/>
  <c r="J177" i="2"/>
  <c r="J66" i="2"/>
  <c r="BK199" i="2"/>
  <c r="J199" i="2" s="1"/>
  <c r="J69" i="2" s="1"/>
  <c r="BK85" i="3"/>
  <c r="J85" i="3"/>
  <c r="J61" i="3" s="1"/>
  <c r="T85" i="3"/>
  <c r="T84" i="3"/>
  <c r="T83" i="3"/>
  <c r="BK91" i="2"/>
  <c r="J91" i="2" s="1"/>
  <c r="J61" i="2" s="1"/>
  <c r="T124" i="2"/>
  <c r="P134" i="2"/>
  <c r="P156" i="2"/>
  <c r="P163" i="2"/>
  <c r="R177" i="2"/>
  <c r="T199" i="2"/>
  <c r="T198" i="2" s="1"/>
  <c r="T91" i="2"/>
  <c r="T90" i="2"/>
  <c r="R124" i="2"/>
  <c r="BK134" i="2"/>
  <c r="J134" i="2"/>
  <c r="J63" i="2" s="1"/>
  <c r="BK156" i="2"/>
  <c r="J156" i="2"/>
  <c r="J64" i="2"/>
  <c r="BK163" i="2"/>
  <c r="J163" i="2" s="1"/>
  <c r="J65" i="2" s="1"/>
  <c r="P177" i="2"/>
  <c r="P199" i="2"/>
  <c r="P198" i="2" s="1"/>
  <c r="P85" i="3"/>
  <c r="P84" i="3"/>
  <c r="P83" i="3" s="1"/>
  <c r="AU56" i="1" s="1"/>
  <c r="P83" i="4"/>
  <c r="P82" i="4"/>
  <c r="P81" i="4" s="1"/>
  <c r="AU57" i="1" s="1"/>
  <c r="T83" i="4"/>
  <c r="T82" i="4"/>
  <c r="T81" i="4" s="1"/>
  <c r="BK95" i="3"/>
  <c r="J95" i="3"/>
  <c r="J62" i="3"/>
  <c r="BK195" i="2"/>
  <c r="J195" i="2" s="1"/>
  <c r="J67" i="2" s="1"/>
  <c r="BK97" i="3"/>
  <c r="J97" i="3" s="1"/>
  <c r="J63" i="3" s="1"/>
  <c r="BK86" i="5"/>
  <c r="J86" i="5"/>
  <c r="J61" i="5" s="1"/>
  <c r="BK89" i="5"/>
  <c r="J89" i="5"/>
  <c r="J62" i="5"/>
  <c r="BK92" i="5"/>
  <c r="J92" i="5" s="1"/>
  <c r="J63" i="5" s="1"/>
  <c r="BK95" i="5"/>
  <c r="J95" i="5" s="1"/>
  <c r="J64" i="5" s="1"/>
  <c r="F55" i="5"/>
  <c r="J78" i="5"/>
  <c r="J81" i="5"/>
  <c r="BE87" i="5"/>
  <c r="E48" i="5"/>
  <c r="BE90" i="5"/>
  <c r="BE93" i="5"/>
  <c r="BE96" i="5"/>
  <c r="BB58" i="1"/>
  <c r="E48" i="4"/>
  <c r="J55" i="4"/>
  <c r="J75" i="4"/>
  <c r="F78" i="4"/>
  <c r="BE86" i="4"/>
  <c r="BE84" i="4"/>
  <c r="BE87" i="4"/>
  <c r="BE85" i="4"/>
  <c r="BE88" i="4"/>
  <c r="BE89" i="4"/>
  <c r="BE92" i="4"/>
  <c r="E48" i="3"/>
  <c r="J52" i="3"/>
  <c r="F55" i="3"/>
  <c r="J80" i="3"/>
  <c r="BE93" i="3"/>
  <c r="BE96" i="3"/>
  <c r="BE86" i="3"/>
  <c r="BE98" i="3"/>
  <c r="F55" i="2"/>
  <c r="J83" i="2"/>
  <c r="BE92" i="2"/>
  <c r="BE98" i="2"/>
  <c r="BE119" i="2"/>
  <c r="BE131" i="2"/>
  <c r="BE178" i="2"/>
  <c r="BE196" i="2"/>
  <c r="E79" i="2"/>
  <c r="J86" i="2"/>
  <c r="BE102" i="2"/>
  <c r="BE121" i="2"/>
  <c r="BE150" i="2"/>
  <c r="BE168" i="2"/>
  <c r="BE170" i="2"/>
  <c r="BE189" i="2"/>
  <c r="BE191" i="2"/>
  <c r="BE110" i="2"/>
  <c r="BE154" i="2"/>
  <c r="BE174" i="2"/>
  <c r="BE203" i="2"/>
  <c r="BE94" i="2"/>
  <c r="BE106" i="2"/>
  <c r="BE114" i="2"/>
  <c r="BE116" i="2"/>
  <c r="BE125" i="2"/>
  <c r="BE127" i="2"/>
  <c r="BE135" i="2"/>
  <c r="BE137" i="2"/>
  <c r="BE146" i="2"/>
  <c r="BE152" i="2"/>
  <c r="BE157" i="2"/>
  <c r="BE161" i="2"/>
  <c r="BE164" i="2"/>
  <c r="BE166" i="2"/>
  <c r="BE171" i="2"/>
  <c r="BE182" i="2"/>
  <c r="BE183" i="2"/>
  <c r="BE186" i="2"/>
  <c r="BE200" i="2"/>
  <c r="BE201" i="2"/>
  <c r="BE202" i="2"/>
  <c r="F37" i="2"/>
  <c r="BD55" i="1" s="1"/>
  <c r="J34" i="3"/>
  <c r="AW56" i="1" s="1"/>
  <c r="F36" i="3"/>
  <c r="BC56" i="1" s="1"/>
  <c r="F35" i="3"/>
  <c r="BB56" i="1" s="1"/>
  <c r="F37" i="4"/>
  <c r="BD57" i="1" s="1"/>
  <c r="F34" i="5"/>
  <c r="BA58" i="1" s="1"/>
  <c r="J34" i="2"/>
  <c r="AW55" i="1" s="1"/>
  <c r="F35" i="2"/>
  <c r="BB55" i="1"/>
  <c r="F36" i="4"/>
  <c r="BC57" i="1" s="1"/>
  <c r="F37" i="5"/>
  <c r="BD58" i="1"/>
  <c r="F36" i="5"/>
  <c r="BC58" i="1" s="1"/>
  <c r="F36" i="2"/>
  <c r="BC55" i="1"/>
  <c r="F34" i="2"/>
  <c r="BA55" i="1" s="1"/>
  <c r="F37" i="3"/>
  <c r="BD56" i="1"/>
  <c r="F34" i="3"/>
  <c r="BA56" i="1" s="1"/>
  <c r="J34" i="4"/>
  <c r="AW57" i="1"/>
  <c r="F34" i="4"/>
  <c r="BA57" i="1" s="1"/>
  <c r="F35" i="4"/>
  <c r="BB57" i="1"/>
  <c r="J34" i="5"/>
  <c r="AW58" i="1" s="1"/>
  <c r="T89" i="2" l="1"/>
  <c r="BK82" i="4"/>
  <c r="BK81" i="4" s="1"/>
  <c r="J81" i="4" s="1"/>
  <c r="J30" i="4" s="1"/>
  <c r="R90" i="2"/>
  <c r="R89" i="2"/>
  <c r="P90" i="2"/>
  <c r="P89" i="2"/>
  <c r="AU55" i="1"/>
  <c r="BK198" i="2"/>
  <c r="J198" i="2" s="1"/>
  <c r="J68" i="2" s="1"/>
  <c r="BK90" i="2"/>
  <c r="J90" i="2"/>
  <c r="J60" i="2" s="1"/>
  <c r="BK84" i="3"/>
  <c r="J84" i="3"/>
  <c r="J60" i="3"/>
  <c r="BK85" i="5"/>
  <c r="J85" i="5"/>
  <c r="J60" i="5"/>
  <c r="AG57" i="1"/>
  <c r="J59" i="4"/>
  <c r="J82" i="4"/>
  <c r="J60" i="4"/>
  <c r="J33" i="3"/>
  <c r="AV56" i="1" s="1"/>
  <c r="AT56" i="1" s="1"/>
  <c r="J33" i="4"/>
  <c r="AV57" i="1"/>
  <c r="AT57" i="1" s="1"/>
  <c r="BA54" i="1"/>
  <c r="W30" i="1"/>
  <c r="BB54" i="1"/>
  <c r="W31" i="1"/>
  <c r="BC54" i="1"/>
  <c r="W32" i="1"/>
  <c r="AU54" i="1"/>
  <c r="J33" i="2"/>
  <c r="AV55" i="1" s="1"/>
  <c r="AT55" i="1" s="1"/>
  <c r="BD54" i="1"/>
  <c r="W33" i="1"/>
  <c r="F33" i="3"/>
  <c r="AZ56" i="1"/>
  <c r="F33" i="4"/>
  <c r="AZ57" i="1"/>
  <c r="F33" i="5"/>
  <c r="AZ58" i="1"/>
  <c r="J33" i="5"/>
  <c r="AV58" i="1"/>
  <c r="AT58" i="1" s="1"/>
  <c r="F33" i="2"/>
  <c r="AZ55" i="1" s="1"/>
  <c r="AN57" i="1" l="1"/>
  <c r="BK89" i="2"/>
  <c r="J89" i="2"/>
  <c r="BK83" i="3"/>
  <c r="J83" i="3" s="1"/>
  <c r="J30" i="3" s="1"/>
  <c r="AG56" i="1" s="1"/>
  <c r="BK84" i="5"/>
  <c r="J84" i="5"/>
  <c r="J59" i="5"/>
  <c r="J39" i="4"/>
  <c r="J30" i="2"/>
  <c r="AG55" i="1"/>
  <c r="AY54" i="1"/>
  <c r="AZ54" i="1"/>
  <c r="AV54" i="1"/>
  <c r="AK29" i="1" s="1"/>
  <c r="AW54" i="1"/>
  <c r="AK30" i="1" s="1"/>
  <c r="AX54" i="1"/>
  <c r="J39" i="2" l="1"/>
  <c r="J39" i="3"/>
  <c r="J59" i="3"/>
  <c r="J59" i="2"/>
  <c r="AN56" i="1"/>
  <c r="AN55" i="1"/>
  <c r="J30" i="5"/>
  <c r="AG58" i="1"/>
  <c r="AG54" i="1" s="1"/>
  <c r="AK26" i="1" s="1"/>
  <c r="AK35" i="1" s="1"/>
  <c r="AT54" i="1"/>
  <c r="W29" i="1"/>
  <c r="J39" i="5" l="1"/>
  <c r="AN54" i="1"/>
  <c r="AN58" i="1"/>
</calcChain>
</file>

<file path=xl/sharedStrings.xml><?xml version="1.0" encoding="utf-8"?>
<sst xmlns="http://schemas.openxmlformats.org/spreadsheetml/2006/main" count="2039" uniqueCount="431">
  <si>
    <t>Export Komplet</t>
  </si>
  <si>
    <t>VZ</t>
  </si>
  <si>
    <t>2.0</t>
  </si>
  <si>
    <t>ZAMOK</t>
  </si>
  <si>
    <t>False</t>
  </si>
  <si>
    <t>{6a673f56-cc96-42f1-88b8-ff54f3cc543b}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</si>
  <si>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</si>
  <si>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</si>
  <si>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</si>
  <si>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</si>
  <si>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</si>
  <si>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</si>
  <si>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</si>
  <si>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</si>
  <si>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2024_27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</si>
  <si>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</si>
  <si>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</si>
  <si>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hřiště s umělým povrchem parc. č. 219/1 a 219/3, Nový Bydžov - Chudonice</t>
  </si>
  <si>
    <t>KSO:</t>
  </si>
  <si>
    <t>823 33 93</t>
  </si>
  <si>
    <t>CC-CZ:</t>
  </si>
  <si>
    <t>241</t>
  </si>
  <si>
    <t>Místo:</t>
  </si>
  <si>
    <t>Nový Bydžov - Chudonice</t>
  </si>
  <si>
    <t>Datum:</t>
  </si>
  <si>
    <t>11. 10. 2024</t>
  </si>
  <si>
    <t>CZ-CPV:</t>
  </si>
  <si>
    <t>45000000-7</t>
  </si>
  <si>
    <t>CZ-CPA:</t>
  </si>
  <si>
    <t>42.99.22</t>
  </si>
  <si>
    <t>Zadavatel:</t>
  </si>
  <si>
    <t>IČ:</t>
  </si>
  <si>
    <t>626909981</t>
  </si>
  <si>
    <t>RMSK Cidlina Nový Bydžov. z. s.</t>
  </si>
  <si>
    <t>DIČ:</t>
  </si>
  <si>
    <t/>
  </si>
  <si>
    <t>Uchazeč:</t>
  </si>
  <si>
    <t>Vyplň údaj</t>
  </si>
  <si>
    <t>Projektant:</t>
  </si>
  <si>
    <t>67268463</t>
  </si>
  <si>
    <t>Ing. Vladimír Sedlecký &amp; UBIQUIST VS, sdružení</t>
  </si>
  <si>
    <t>CZ6602040071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</si>
  <si>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</si>
  <si>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</si>
  <si>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</si>
  <si>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</si>
  <si>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</si>
  <si>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</si>
  <si>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</si>
  <si>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</si>
  <si>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</si>
  <si>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</si>
  <si>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</si>
  <si>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</si>
  <si>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</si>
  <si>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</si>
  <si>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</si>
  <si>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</si>
  <si>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</si>
  <si>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</si>
  <si>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</si>
  <si>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</si>
  <si>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</si>
  <si>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</si>
  <si>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</si>
  <si>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</si>
  <si>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</si>
  <si>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</si>
  <si>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</si>
  <si>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</si>
  <si>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</si>
  <si>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</si>
  <si>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</si>
  <si>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</si>
  <si>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</si>
  <si>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</si>
  <si>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</si>
  <si>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</si>
  <si>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</si>
  <si>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</si>
  <si>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</si>
  <si>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</si>
  <si>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</si>
  <si>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</si>
  <si>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</si>
  <si>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</si>
  <si>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2024_27_01</t>
  </si>
  <si>
    <t>I Spodní stavba</t>
  </si>
  <si>
    <t>STA</t>
  </si>
  <si>
    <t>1</t>
  </si>
  <si>
    <t>{3dd5a09c-db04-448d-864e-2a2c8a9cd77f}</t>
  </si>
  <si>
    <t>2</t>
  </si>
  <si>
    <t>2024_27_02</t>
  </si>
  <si>
    <t>II Umělý trávník 3. generace</t>
  </si>
  <si>
    <t>{bc41152d-009d-403c-b752-5038c9659add}</t>
  </si>
  <si>
    <t>2024_27_03</t>
  </si>
  <si>
    <t>III Technické vybavení</t>
  </si>
  <si>
    <t>{3778feb0-0eac-4588-a146-93f9ef37f40f}</t>
  </si>
  <si>
    <t>2024_27_04</t>
  </si>
  <si>
    <t>IV VRN</t>
  </si>
  <si>
    <t>{05153e89-0bd3-4a07-b264-cfbe18158cc3}</t>
  </si>
  <si>
    <t>KRYCÍ LIST SOUPISU PRACÍ</t>
  </si>
  <si>
    <t>Objekt:</t>
  </si>
  <si>
    <t>2024_27_01 - I Spodní stavba</t>
  </si>
  <si>
    <t>2411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</si>
  <si>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</si>
  <si>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</si>
  <si>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</si>
  <si>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</si>
  <si>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</si>
  <si>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</si>
  <si>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</si>
  <si>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</si>
  <si>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</si>
  <si>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</si>
  <si>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</si>
  <si>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</si>
  <si>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</si>
  <si>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</si>
  <si>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</si>
  <si>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</si>
  <si>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</si>
  <si>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</si>
  <si>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</si>
  <si>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</si>
  <si>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</si>
  <si>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</si>
  <si>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</si>
  <si>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</si>
  <si>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</si>
  <si>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</si>
  <si>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</si>
  <si>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</si>
  <si>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</si>
  <si>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</si>
  <si>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</si>
  <si>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</si>
  <si>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113102321</t>
  </si>
  <si>
    <t>Odstranění umělého trávníku ze sportovních povrchů z fotbalového hřiště výšky vlasu přes 40 mm</t>
  </si>
  <si>
    <t>m2</t>
  </si>
  <si>
    <t>4</t>
  </si>
  <si>
    <t>420345276</t>
  </si>
  <si>
    <t>Online PSC</t>
  </si>
  <si>
    <t>https://podminky.urs.cz/item/CS_URS_2024_02/113102321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</si>
  <si>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</si>
  <si>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</si>
  <si>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-827523684</t>
  </si>
  <si>
    <t>https://podminky.urs.cz/item/CS_URS_2024_02/113106123</t>
  </si>
  <si>
    <t>VV</t>
  </si>
  <si>
    <t>(2,1*109,5)+(2*109,5)+(2,35*73,6)+10</t>
  </si>
  <si>
    <t>Součet</t>
  </si>
  <si>
    <t>3</t>
  </si>
  <si>
    <t>113204111</t>
  </si>
  <si>
    <t>Vytrhání obrub s vybouráním lože, s přemístěním hmot na skládku na vzdálenost do 3 m nebo s naložením na dopravní prostředek záhonových</t>
  </si>
  <si>
    <t>m</t>
  </si>
  <si>
    <t>-2130271932</t>
  </si>
  <si>
    <t>https://podminky.urs.cz/item/CS_URS_2024_02/113204111</t>
  </si>
  <si>
    <t>73,6+109,5+109,5</t>
  </si>
  <si>
    <t>132351102</t>
  </si>
  <si>
    <t>Hloubení nezapažených rýh šířky do 800 mm strojně s urovnáním dna do předepsaného profilu a spádu v hornině třídy těžitelnosti II skupiny 4 přes 20 do 50 m3</t>
  </si>
  <si>
    <t>m3</t>
  </si>
  <si>
    <t>1985430194</t>
  </si>
  <si>
    <t>https://podminky.urs.cz/item/CS_URS_2024_02/132351102</t>
  </si>
  <si>
    <t>1004,5*0,3*0,15</t>
  </si>
  <si>
    <t>5</t>
  </si>
  <si>
    <t>133212811</t>
  </si>
  <si>
    <t>Hloubení nezapažených šachet ručně v horninách třídy těžitelnosti I skupiny 3, půdorysná plocha výkopu do 4 m2. Hloubení nezapažených patek pro záchytný systém a betonový plot strojně s urovnáním dna do předepsaného profilu a spádu ve stávajících vrstvách štěrku hřiště do 50 m3 s naložením na dopravní prostředek</t>
  </si>
  <si>
    <t>1494694750</t>
  </si>
  <si>
    <t>https://podminky.urs.cz/item/CS_URS_2024_02/133212811</t>
  </si>
  <si>
    <t>(0,5*0,5*1*16)+(1,3*0,7*0,6*24)</t>
  </si>
  <si>
    <t>6</t>
  </si>
  <si>
    <t>162651131</t>
  </si>
  <si>
    <t>Vodorovné přemístění výkopku nebo sypaniny po suchu na obvyklém dopravním prostředku, bez naložení výkopku, avšak se složením bez rozhrnutí z horniny třídy těžitelnosti II skupiny 4 a 5 na vzdálenost přes 3 000 do 4 000 m</t>
  </si>
  <si>
    <t>-665822224</t>
  </si>
  <si>
    <t>https://podminky.urs.cz/item/CS_URS_2024_02/162651131</t>
  </si>
  <si>
    <t>45,203+(0,5*0,5*1*16)+(1,3*0,7*0,6*24)</t>
  </si>
  <si>
    <t>7</t>
  </si>
  <si>
    <t>181351003</t>
  </si>
  <si>
    <t>Rozprostření a urovnání ornice v rovině nebo ve svahu sklonu do 1:5 strojně při souvislé ploše do 100 m2, tl. vrstvy do 200 mm</t>
  </si>
  <si>
    <t>1760825884</t>
  </si>
  <si>
    <t>https://podminky.urs.cz/item/CS_URS_2024_02/181351003</t>
  </si>
  <si>
    <t>8</t>
  </si>
  <si>
    <t>M</t>
  </si>
  <si>
    <t>10364101</t>
  </si>
  <si>
    <t>zemina pro terénní úpravy - ornice</t>
  </si>
  <si>
    <t>t</t>
  </si>
  <si>
    <t>-211598769</t>
  </si>
  <si>
    <t>895,000*0,15*1,35</t>
  </si>
  <si>
    <t>9</t>
  </si>
  <si>
    <t>181411141</t>
  </si>
  <si>
    <t>Založení trávníku na půdě předem připravené plochy do 1000 m2 výsevem včetně utažení parterového v rovině nebo na svahu do 1:5</t>
  </si>
  <si>
    <t>-881426402</t>
  </si>
  <si>
    <t>https://podminky.urs.cz/item/CS_URS_2024_02/181411141</t>
  </si>
  <si>
    <t>10</t>
  </si>
  <si>
    <t>00572440</t>
  </si>
  <si>
    <t>osivo směs travní hřištní</t>
  </si>
  <si>
    <t>kg</t>
  </si>
  <si>
    <t>1443187864</t>
  </si>
  <si>
    <t>895*0,02 "Přepočtené koeficientem množství"</t>
  </si>
  <si>
    <t>Zakládání</t>
  </si>
  <si>
    <t>11</t>
  </si>
  <si>
    <t>212752401</t>
  </si>
  <si>
    <t>Trativody z drenážních trubek pro liniové stavby a komunikace se zřízením štěrkového lože pod trubky a s jejich obsypem v otevřeném výkopu trubka korugovaná sendvičová PE-HD SN 8 celoperforovaná 360° DN 100</t>
  </si>
  <si>
    <t>-325969879</t>
  </si>
  <si>
    <t>https://podminky.urs.cz/item/CS_URS_2024_02/212752401</t>
  </si>
  <si>
    <t>275313711</t>
  </si>
  <si>
    <t>Základy z betonu prostého patky a bloky z betonu kamenem neprokládaného tř. C 20/25</t>
  </si>
  <si>
    <t>-2091800383</t>
  </si>
  <si>
    <t>https://podminky.urs.cz/item/CS_URS_2024_02/275313711</t>
  </si>
  <si>
    <t>13</t>
  </si>
  <si>
    <t>001</t>
  </si>
  <si>
    <t>dodávka zemních pouzder pro sloupy záchytného systému</t>
  </si>
  <si>
    <t>kus</t>
  </si>
  <si>
    <t>-1417666854</t>
  </si>
  <si>
    <t>16</t>
  </si>
  <si>
    <t>Komunikace pozemní</t>
  </si>
  <si>
    <t>14</t>
  </si>
  <si>
    <t>564710013</t>
  </si>
  <si>
    <t>Podklad nebo kryt z kameniva hrubého drceného vel. 8-16 mm s rozprostřením a zhutněním plochy přes 100 m2, po zhutnění tl. 70 mm</t>
  </si>
  <si>
    <t>1409218551</t>
  </si>
  <si>
    <t>https://podminky.urs.cz/item/CS_URS_2024_02/564710013</t>
  </si>
  <si>
    <t>15</t>
  </si>
  <si>
    <t>181951112</t>
  </si>
  <si>
    <t>Úprava pláně vyrovnáním výškových rozdílů strojně v hornině třídy těžitelnosti I, skupiny 1 až 3 se zhutněním</t>
  </si>
  <si>
    <t>-463277530</t>
  </si>
  <si>
    <t>https://podminky.urs.cz/item/CS_URS_2024_02/181951112</t>
  </si>
  <si>
    <t>plocha pod nový koberec</t>
  </si>
  <si>
    <t>7610</t>
  </si>
  <si>
    <t>dlažba</t>
  </si>
  <si>
    <t>631,91</t>
  </si>
  <si>
    <t>pod nový trávník</t>
  </si>
  <si>
    <t>895</t>
  </si>
  <si>
    <t>564730001</t>
  </si>
  <si>
    <t>Podklad nebo kryt z kameniva hrubého drceného vel. 8-16 mm s rozprostřením a zhutněním plochy jednotlivě do 100 m2, po zhutnění tl. 100 mm</t>
  </si>
  <si>
    <t>-2138875442</t>
  </si>
  <si>
    <t>https://podminky.urs.cz/item/CS_URS_2024_02/564730001</t>
  </si>
  <si>
    <t>358*0,20+292,6*0,15</t>
  </si>
  <si>
    <t>17</t>
  </si>
  <si>
    <t>564730111</t>
  </si>
  <si>
    <t>Podklad nebo kryt z kameniva hrubého drceného vel. 16-32 mm s rozprostřením a zhutněním plochy přes 100 m2, po zhutnění tl. 100 mm</t>
  </si>
  <si>
    <t>-1338611030</t>
  </si>
  <si>
    <t>https://podminky.urs.cz/item/CS_URS_2024_02/564730111</t>
  </si>
  <si>
    <t>18</t>
  </si>
  <si>
    <t>596211255</t>
  </si>
  <si>
    <t>Kladení dlažby z betonových zámkových dlaždic komunikací pro pěší strojně s ložem z kameniva těženého nebo drceného tl. do 40 mm, s vyplněním spár s dvojitým hutněním, vibrováním a se smetením přebytečného materiálu na krajnici tl. 60 mm přes 300 m2</t>
  </si>
  <si>
    <t>-1340358846</t>
  </si>
  <si>
    <t>https://podminky.urs.cz/item/CS_URS_2024_02/596211255</t>
  </si>
  <si>
    <t>19</t>
  </si>
  <si>
    <t>59245015</t>
  </si>
  <si>
    <t>dlažba zámková betonová tvaru I 200x165mm tl 60mm přírodní - dle stávající pro doplnění (poškozené a místa dořezů)</t>
  </si>
  <si>
    <t>-278237933</t>
  </si>
  <si>
    <t>P</t>
  </si>
  <si>
    <t>Poznámka k položce:_x000D_
Spotřeba: 36 kus/m2</t>
  </si>
  <si>
    <t>Úpravy povrchů</t>
  </si>
  <si>
    <t>20</t>
  </si>
  <si>
    <t>635111232</t>
  </si>
  <si>
    <t>Násyp ze štěrkopísku, písku nebo kameniva pod podlahy se zhutněním z kameniva drobného 0-4</t>
  </si>
  <si>
    <t>-423144185</t>
  </si>
  <si>
    <t>https://podminky.urs.cz/item/CS_URS_2024_02/635111232</t>
  </si>
  <si>
    <t>7610*0,02</t>
  </si>
  <si>
    <t>637311131</t>
  </si>
  <si>
    <t>Okapový chodník z obrubníků betonových zahradních, se zalitím spár cementovou maltou do lože z betonu prostého</t>
  </si>
  <si>
    <t>-1476941957</t>
  </si>
  <si>
    <t>https://podminky.urs.cz/item/CS_URS_2024_02/637311131</t>
  </si>
  <si>
    <t>Ostatní konstrukce a práce, bourání</t>
  </si>
  <si>
    <t>22</t>
  </si>
  <si>
    <t>935114212</t>
  </si>
  <si>
    <t>Štěrbinový odvodňovací betonový žlab např. Hauraton 100 se základem z betonu prostého a s obetonováním rozměru 220x260 mm (mikroštěrbinový) se spádem dna 0,5 % vč. napojení do drenážního systému</t>
  </si>
  <si>
    <t>-5589225</t>
  </si>
  <si>
    <t>https://podminky.urs.cz/item/CS_URS_2024_02/935114212</t>
  </si>
  <si>
    <t>23</t>
  </si>
  <si>
    <t>966008222</t>
  </si>
  <si>
    <t>Bourání odvodňovacího žlabu s odklizením a uložením vybouraného materiálu na skládku na vzdálenost do 10 m nebo s naložením na dopravní prostředek betonového nebo polymerbetonového s krycím roštem šířky přes 200 mm</t>
  </si>
  <si>
    <t>426067050</t>
  </si>
  <si>
    <t>https://podminky.urs.cz/item/CS_URS_2024_02/966008222</t>
  </si>
  <si>
    <t>24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</si>
  <si>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</si>
  <si>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</si>
  <si>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-526269781</t>
  </si>
  <si>
    <t>https://podminky.urs.cz/item/CS_URS_2024_02/979054451</t>
  </si>
  <si>
    <t>25</t>
  </si>
  <si>
    <t>002</t>
  </si>
  <si>
    <t>betonové sloupky systémové 175*195*výška 300 cm nad zemí pro usazení plotových desek - systém betonového oplocení</t>
  </si>
  <si>
    <t>1040671806</t>
  </si>
  <si>
    <t>26</t>
  </si>
  <si>
    <t>003</t>
  </si>
  <si>
    <t>betonové plotové desky systémové 5 cm*29,5 cm*délka295 cm - systém betonového oplocení</t>
  </si>
  <si>
    <t>26560504</t>
  </si>
  <si>
    <t>230*1,05</t>
  </si>
  <si>
    <t>27</t>
  </si>
  <si>
    <t>936R07</t>
  </si>
  <si>
    <t>Montáž betonového systémového plotu (včetně kompletačního materiálu, lešení a mechanizace)</t>
  </si>
  <si>
    <t>-649094017</t>
  </si>
  <si>
    <t>69*3</t>
  </si>
  <si>
    <t>997</t>
  </si>
  <si>
    <t>Přesun sutě</t>
  </si>
  <si>
    <t>28</t>
  </si>
  <si>
    <t>99722186R1</t>
  </si>
  <si>
    <t>Poplatek za uložení stavebního odpadu na recyklační skládce (skládkovné) z prostého betonu zatříděného do Katalogu odpadů pod kódem 17 01 01</t>
  </si>
  <si>
    <t>-304135464</t>
  </si>
  <si>
    <t>výměra: žlábek (358*250/1000) + obruby (292*150/1000)</t>
  </si>
  <si>
    <t>133,30</t>
  </si>
  <si>
    <t>29</t>
  </si>
  <si>
    <t>99722187R2</t>
  </si>
  <si>
    <t>Poplatek za uložení stavebního odpadu na recyklační skládce (skládkovné) zeminy a kamení zatříděného do Katalogu odpadů pod kódem 17 05 04</t>
  </si>
  <si>
    <t>1335401424</t>
  </si>
  <si>
    <t>30</t>
  </si>
  <si>
    <t>99722187R3</t>
  </si>
  <si>
    <t>Poplatek za uložení stavebního odpadu (skládkovné) umělý trávník vč. vsypu</t>
  </si>
  <si>
    <t>-1094856330</t>
  </si>
  <si>
    <t>"výměra" 7610*4/1000</t>
  </si>
  <si>
    <t>31</t>
  </si>
  <si>
    <t>99722187R4</t>
  </si>
  <si>
    <t>Poplatek za uložení stavebního odpadu (skládkovné) vsyp křemičitého písku a gumového granulátu z umělého trávníku</t>
  </si>
  <si>
    <t>-240921434</t>
  </si>
  <si>
    <t>"výměra" 7610*16/1000</t>
  </si>
  <si>
    <t>32</t>
  </si>
  <si>
    <t>997231111</t>
  </si>
  <si>
    <t>Vodorovná doprava suti a vybouraných hmot s vyložením a hrubým urovnáním na vzdálenost do 1 km</t>
  </si>
  <si>
    <t>-1058402634</t>
  </si>
  <si>
    <t>https://podminky.urs.cz/item/CS_URS_2024_02/997231111</t>
  </si>
  <si>
    <t>33</t>
  </si>
  <si>
    <t>997231119</t>
  </si>
  <si>
    <t>Vodorovná doprava suti a vybouraných hmot s vyložením a hrubým urovnáním na vzdálenost Příplatek k cenám za každý další započatý 1 km</t>
  </si>
  <si>
    <t>2034023864</t>
  </si>
  <si>
    <t>https://podminky.urs.cz/item/CS_URS_2024_02/997231119</t>
  </si>
  <si>
    <t>14*1116,867</t>
  </si>
  <si>
    <t>998</t>
  </si>
  <si>
    <t>Přesun hmot</t>
  </si>
  <si>
    <t>34</t>
  </si>
  <si>
    <t>998223011</t>
  </si>
  <si>
    <t>Přesun hmot pro pozemní komunikace s krytem dlážděným dopravní vzdálenost do 200 m jakékoliv délky objektu</t>
  </si>
  <si>
    <t>250242025</t>
  </si>
  <si>
    <t>https://podminky.urs.cz/item/CS_URS_2024_02/998223011</t>
  </si>
  <si>
    <t>PSV</t>
  </si>
  <si>
    <t>Práce a dodávky PSV</t>
  </si>
  <si>
    <t>767</t>
  </si>
  <si>
    <t>Konstrukce zámečnické</t>
  </si>
  <si>
    <t>35</t>
  </si>
  <si>
    <t>76799190R</t>
  </si>
  <si>
    <t>Zámečnická úprava spodní napínací trubky záchytných obvodových sítí za brankou a nové uchycení sítí vzhledem k zvýšení úrovně hřiště</t>
  </si>
  <si>
    <t>soubor</t>
  </si>
  <si>
    <t>25143926</t>
  </si>
  <si>
    <t>36</t>
  </si>
  <si>
    <t>7679967R1</t>
  </si>
  <si>
    <t>Demontáž atypických zámečnických konstrukcí řezáním vč. likvidace - stávající fotbalové branky</t>
  </si>
  <si>
    <t>851826571</t>
  </si>
  <si>
    <t>37</t>
  </si>
  <si>
    <t>7679967R2</t>
  </si>
  <si>
    <t>Demontáž atypických zámečnických konstrukcí vč. likvidace - rohové prapotky</t>
  </si>
  <si>
    <t>739532693</t>
  </si>
  <si>
    <t>38</t>
  </si>
  <si>
    <t>7679967R3</t>
  </si>
  <si>
    <t>Demontáž atypických zámečnických konstrukcí - střídačky, demontáž a uložení na zebezpečené místo, budou znovu namontovány po skončení rekonstrukce</t>
  </si>
  <si>
    <t>-382197556</t>
  </si>
  <si>
    <t>2024_27_02 - II Umělý trávník 3. generace</t>
  </si>
  <si>
    <t>24124</t>
  </si>
  <si>
    <t>589181111</t>
  </si>
  <si>
    <t>Umělý trávník pro sportovní povrchy fotbalová hřiště včetně zásypu pískem křemičitým 0,3-1,2 mm, min. 24 kg/m2 a EPDM granulátem černý 0,5-3,1 mm, min. 14,5 kg/m2, výška vlasu přes 40 do 60 mm, hmotnosti do 3 kg/m2</t>
  </si>
  <si>
    <t>-609681249</t>
  </si>
  <si>
    <t>https://podminky.urs.cz/item/CS_URS_2024_02/589181111</t>
  </si>
  <si>
    <t>Technické parametry umělého trávníku: vlas PE monofilament - čočka, dvoubarevný světleútmavě zelený, jemnost vlasu min. 1400/6 dtex</t>
  </si>
  <si>
    <t>šířka vlasu min. 1,1 mm, tloušťka vlasu min. 360 μm</t>
  </si>
  <si>
    <t>plošná hmotnost vlasu min. 1718 g/m2, počet vpichů min. 9449/m2, počet konců min. 113388/m2, výška vlasu 40 až 60 mm</t>
  </si>
  <si>
    <t>589811121</t>
  </si>
  <si>
    <t>Umělý trávník pro sportovní povrchy vodorovné značení (lajnování) fotbalových hřišť šířky 10 cm - bílé lajny (vyřezání otvorů, vlepení lajn na podlepovací pásky)</t>
  </si>
  <si>
    <t>-84689568</t>
  </si>
  <si>
    <t>https://podminky.urs.cz/item/CS_URS_2024_02/589811121</t>
  </si>
  <si>
    <t>999R1</t>
  </si>
  <si>
    <t>Atestace hřiště FAČR pro soutěžní utkání (včetně úhrady poplatku, který zhotoviteli přefakturuje objednatel)</t>
  </si>
  <si>
    <t>57350506</t>
  </si>
  <si>
    <t>998222012</t>
  </si>
  <si>
    <t>Přesun hmot pro tělovýchovné plochy dopravní vzdálenost do 200 m</t>
  </si>
  <si>
    <t>1966857521</t>
  </si>
  <si>
    <t>https://podminky.urs.cz/item/CS_URS_2024_02/998222012</t>
  </si>
  <si>
    <t>2024_27_03 - III Technické vybavení</t>
  </si>
  <si>
    <t xml:space="preserve">    9 - Ostatní konstrukce a práce vč. přesunů hmot</t>
  </si>
  <si>
    <t>Ostatní konstrukce a práce vč. přesunů hmot</t>
  </si>
  <si>
    <t>936R01</t>
  </si>
  <si>
    <t>Branka na kopanou hliníková včetně sítě a sklopného rámu, kompletní provedení - dodávka a osazení včetně dodávky nových pouzder</t>
  </si>
  <si>
    <t>-1457394905</t>
  </si>
  <si>
    <t>936R02</t>
  </si>
  <si>
    <t>Praporek včetně pouzdra, kompletní provedení - dodávka a osazení</t>
  </si>
  <si>
    <t>1028713799</t>
  </si>
  <si>
    <t>936R03</t>
  </si>
  <si>
    <t>Osazení a montáž demontovaných střídaček</t>
  </si>
  <si>
    <t>-1439880507</t>
  </si>
  <si>
    <t>936R04</t>
  </si>
  <si>
    <t>Dodávka AL sloupů záchytného systému výšky 7 m nad zemí</t>
  </si>
  <si>
    <t>1075126685</t>
  </si>
  <si>
    <t>936R05</t>
  </si>
  <si>
    <t>Dodávka AL spojovacích prvků mezi sloupy záchytného systému délky 4,5 m na jejich propojení v horní části (na zavěšení záchranné sítě)</t>
  </si>
  <si>
    <t>399769180</t>
  </si>
  <si>
    <t>936R06</t>
  </si>
  <si>
    <t>Dodávka záchytné PP sítě oko 100 x 100 x 3 mm barva zelená</t>
  </si>
  <si>
    <t>-552494463</t>
  </si>
  <si>
    <t>67,5*4,0</t>
  </si>
  <si>
    <t>Montáž záchytného systému včetně zavěšení sítí (včetně kompletačního materiálu, lešení a mechanizace)</t>
  </si>
  <si>
    <t>kpl</t>
  </si>
  <si>
    <t>-1337696840</t>
  </si>
  <si>
    <t>2024_27_04 - IV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</si>
  <si>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</si>
  <si>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</si>
  <si>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</si>
  <si>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</si>
  <si>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</si>
  <si>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</si>
  <si>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</si>
  <si>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</si>
  <si>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</si>
  <si>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</si>
  <si>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</si>
  <si>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</si>
  <si>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1222226058</t>
  </si>
  <si>
    <t>https://podminky.urs.cz/item/CS_URS_2024_02/013254000</t>
  </si>
  <si>
    <t>VRN3</t>
  </si>
  <si>
    <t>Zařízení staveniště</t>
  </si>
  <si>
    <t>030001000</t>
  </si>
  <si>
    <t>-1693293903</t>
  </si>
  <si>
    <t>https://podminky.urs.cz/item/CS_URS_2024_02/030001000</t>
  </si>
  <si>
    <t>VRN4</t>
  </si>
  <si>
    <t>Inženýrská činnost</t>
  </si>
  <si>
    <t>045002000</t>
  </si>
  <si>
    <t>Kompletační a koordinační činnost</t>
  </si>
  <si>
    <t>-1587488373</t>
  </si>
  <si>
    <t>https://podminky.urs.cz/item/CS_URS_2024_02/045002000</t>
  </si>
  <si>
    <t>VRN9</t>
  </si>
  <si>
    <t>Ostatní náklady</t>
  </si>
  <si>
    <t>090001000</t>
  </si>
  <si>
    <t>2028610448</t>
  </si>
  <si>
    <t>https://podminky.urs.cz/item/CS_URS_2024_02/090001000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</si>
</sst>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8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1411141" TargetMode="External"/><Relationship Id="rId13" Type="http://schemas.openxmlformats.org/officeDocument/2006/relationships/hyperlink" Target="https://podminky.urs.cz/item/CS_URS_2024_02/564730001" TargetMode="External"/><Relationship Id="rId18" Type="http://schemas.openxmlformats.org/officeDocument/2006/relationships/hyperlink" Target="https://podminky.urs.cz/item/CS_URS_2024_02/935114212" TargetMode="External"/><Relationship Id="rId3" Type="http://schemas.openxmlformats.org/officeDocument/2006/relationships/hyperlink" Target="https://podminky.urs.cz/item/CS_URS_2024_02/113204111" TargetMode="External"/><Relationship Id="rId21" Type="http://schemas.openxmlformats.org/officeDocument/2006/relationships/hyperlink" Target="https://podminky.urs.cz/item/CS_URS_2024_02/997231111" TargetMode="External"/><Relationship Id="rId7" Type="http://schemas.openxmlformats.org/officeDocument/2006/relationships/hyperlink" Target="https://podminky.urs.cz/item/CS_URS_2024_02/181351003" TargetMode="External"/><Relationship Id="rId12" Type="http://schemas.openxmlformats.org/officeDocument/2006/relationships/hyperlink" Target="https://podminky.urs.cz/item/CS_URS_2024_02/181951112" TargetMode="External"/><Relationship Id="rId17" Type="http://schemas.openxmlformats.org/officeDocument/2006/relationships/hyperlink" Target="https://podminky.urs.cz/item/CS_URS_2024_02/637311131" TargetMode="External"/><Relationship Id="rId2" Type="http://schemas.openxmlformats.org/officeDocument/2006/relationships/hyperlink" Target="https://podminky.urs.cz/item/CS_URS_2024_02/113106123" TargetMode="External"/><Relationship Id="rId16" Type="http://schemas.openxmlformats.org/officeDocument/2006/relationships/hyperlink" Target="https://podminky.urs.cz/item/CS_URS_2024_02/635111232" TargetMode="External"/><Relationship Id="rId20" Type="http://schemas.openxmlformats.org/officeDocument/2006/relationships/hyperlink" Target="https://podminky.urs.cz/item/CS_URS_2024_02/979054451" TargetMode="External"/><Relationship Id="rId1" Type="http://schemas.openxmlformats.org/officeDocument/2006/relationships/hyperlink" Target="https://podminky.urs.cz/item/CS_URS_2024_02/113102321" TargetMode="External"/><Relationship Id="rId6" Type="http://schemas.openxmlformats.org/officeDocument/2006/relationships/hyperlink" Target="https://podminky.urs.cz/item/CS_URS_2024_02/162651131" TargetMode="External"/><Relationship Id="rId11" Type="http://schemas.openxmlformats.org/officeDocument/2006/relationships/hyperlink" Target="https://podminky.urs.cz/item/CS_URS_2024_02/564710013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podminky.urs.cz/item/CS_URS_2024_02/133212811" TargetMode="External"/><Relationship Id="rId15" Type="http://schemas.openxmlformats.org/officeDocument/2006/relationships/hyperlink" Target="https://podminky.urs.cz/item/CS_URS_2024_02/596211255" TargetMode="External"/><Relationship Id="rId23" Type="http://schemas.openxmlformats.org/officeDocument/2006/relationships/hyperlink" Target="https://podminky.urs.cz/item/CS_URS_2024_02/998223011" TargetMode="External"/><Relationship Id="rId10" Type="http://schemas.openxmlformats.org/officeDocument/2006/relationships/hyperlink" Target="https://podminky.urs.cz/item/CS_URS_2024_02/275313711" TargetMode="External"/><Relationship Id="rId19" Type="http://schemas.openxmlformats.org/officeDocument/2006/relationships/hyperlink" Target="https://podminky.urs.cz/item/CS_URS_2024_02/966008222" TargetMode="External"/><Relationship Id="rId4" Type="http://schemas.openxmlformats.org/officeDocument/2006/relationships/hyperlink" Target="https://podminky.urs.cz/item/CS_URS_2024_02/132351102" TargetMode="External"/><Relationship Id="rId9" Type="http://schemas.openxmlformats.org/officeDocument/2006/relationships/hyperlink" Target="https://podminky.urs.cz/item/CS_URS_2024_02/212752401" TargetMode="External"/><Relationship Id="rId14" Type="http://schemas.openxmlformats.org/officeDocument/2006/relationships/hyperlink" Target="https://podminky.urs.cz/item/CS_URS_2024_02/564730111" TargetMode="External"/><Relationship Id="rId22" Type="http://schemas.openxmlformats.org/officeDocument/2006/relationships/hyperlink" Target="https://podminky.urs.cz/item/CS_URS_2024_02/99723111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998222012" TargetMode="External"/><Relationship Id="rId2" Type="http://schemas.openxmlformats.org/officeDocument/2006/relationships/hyperlink" Target="https://podminky.urs.cz/item/CS_URS_2024_02/589811121" TargetMode="External"/><Relationship Id="rId1" Type="http://schemas.openxmlformats.org/officeDocument/2006/relationships/hyperlink" Target="https://podminky.urs.cz/item/CS_URS_2024_02/589181111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045002000" TargetMode="External"/><Relationship Id="rId2" Type="http://schemas.openxmlformats.org/officeDocument/2006/relationships/hyperlink" Target="https://podminky.urs.cz/item/CS_URS_2024_02/030001000" TargetMode="External"/><Relationship Id="rId1" Type="http://schemas.openxmlformats.org/officeDocument/2006/relationships/hyperlink" Target="https://podminky.urs.cz/item/CS_URS_2024_02/013254000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podminky.urs.cz/item/CS_URS_2024_02/09000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opLeftCell="A26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0" t="s">
        <v>14</v>
      </c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R5" s="19"/>
      <c r="BE5" s="207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2" t="s">
        <v>17</v>
      </c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R6" s="19"/>
      <c r="BE6" s="208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21</v>
      </c>
      <c r="AR7" s="19"/>
      <c r="BE7" s="208"/>
      <c r="BS7" s="16" t="s">
        <v>6</v>
      </c>
    </row>
    <row r="8" spans="1:74" ht="12" customHeight="1">
      <c r="B8" s="19"/>
      <c r="D8" s="26" t="s">
        <v>22</v>
      </c>
      <c r="K8" s="24" t="s">
        <v>23</v>
      </c>
      <c r="AK8" s="26" t="s">
        <v>24</v>
      </c>
      <c r="AN8" s="27" t="s">
        <v>25</v>
      </c>
      <c r="AR8" s="19"/>
      <c r="BE8" s="208"/>
      <c r="BS8" s="16" t="s">
        <v>6</v>
      </c>
    </row>
    <row r="9" spans="1:74" ht="29.25" customHeight="1">
      <c r="B9" s="19"/>
      <c r="D9" s="23" t="s">
        <v>26</v>
      </c>
      <c r="K9" s="28" t="s">
        <v>27</v>
      </c>
      <c r="AK9" s="23" t="s">
        <v>28</v>
      </c>
      <c r="AN9" s="28" t="s">
        <v>29</v>
      </c>
      <c r="AR9" s="19"/>
      <c r="BE9" s="208"/>
      <c r="BS9" s="16" t="s">
        <v>6</v>
      </c>
    </row>
    <row r="10" spans="1:74" ht="12" customHeight="1">
      <c r="B10" s="19"/>
      <c r="D10" s="26" t="s">
        <v>30</v>
      </c>
      <c r="AK10" s="26" t="s">
        <v>31</v>
      </c>
      <c r="AN10" s="24" t="s">
        <v>32</v>
      </c>
      <c r="AR10" s="19"/>
      <c r="BE10" s="208"/>
      <c r="BS10" s="16" t="s">
        <v>6</v>
      </c>
    </row>
    <row r="11" spans="1:74" ht="18.399999999999999" customHeight="1">
      <c r="B11" s="19"/>
      <c r="E11" s="24" t="s">
        <v>33</v>
      </c>
      <c r="AK11" s="26" t="s">
        <v>34</v>
      </c>
      <c r="AN11" s="24" t="s">
        <v>35</v>
      </c>
      <c r="AR11" s="19"/>
      <c r="BE11" s="208"/>
      <c r="BS11" s="16" t="s">
        <v>6</v>
      </c>
    </row>
    <row r="12" spans="1:74" ht="6.95" customHeight="1">
      <c r="B12" s="19"/>
      <c r="AR12" s="19"/>
      <c r="BE12" s="208"/>
      <c r="BS12" s="16" t="s">
        <v>6</v>
      </c>
    </row>
    <row r="13" spans="1:74" ht="12" customHeight="1">
      <c r="B13" s="19"/>
      <c r="D13" s="26" t="s">
        <v>36</v>
      </c>
      <c r="AK13" s="26" t="s">
        <v>31</v>
      </c>
      <c r="AN13" s="29" t="s">
        <v>37</v>
      </c>
      <c r="AR13" s="19"/>
      <c r="BE13" s="208"/>
      <c r="BS13" s="16" t="s">
        <v>6</v>
      </c>
    </row>
    <row r="14" spans="1:74" ht="12.75">
      <c r="B14" s="19"/>
      <c r="E14" s="213" t="s">
        <v>37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6" t="s">
        <v>34</v>
      </c>
      <c r="AN14" s="29" t="s">
        <v>37</v>
      </c>
      <c r="AR14" s="19"/>
      <c r="BE14" s="208"/>
      <c r="BS14" s="16" t="s">
        <v>6</v>
      </c>
    </row>
    <row r="15" spans="1:74" ht="6.95" customHeight="1">
      <c r="B15" s="19"/>
      <c r="AR15" s="19"/>
      <c r="BE15" s="208"/>
      <c r="BS15" s="16" t="s">
        <v>4</v>
      </c>
    </row>
    <row r="16" spans="1:74" ht="12" customHeight="1">
      <c r="B16" s="19"/>
      <c r="D16" s="26" t="s">
        <v>38</v>
      </c>
      <c r="AK16" s="26" t="s">
        <v>31</v>
      </c>
      <c r="AN16" s="24" t="s">
        <v>39</v>
      </c>
      <c r="AR16" s="19"/>
      <c r="BE16" s="208"/>
      <c r="BS16" s="16" t="s">
        <v>4</v>
      </c>
    </row>
    <row r="17" spans="2:71" ht="18.399999999999999" customHeight="1">
      <c r="B17" s="19"/>
      <c r="E17" s="24" t="s">
        <v>40</v>
      </c>
      <c r="AK17" s="26" t="s">
        <v>34</v>
      </c>
      <c r="AN17" s="24" t="s">
        <v>41</v>
      </c>
      <c r="AR17" s="19"/>
      <c r="BE17" s="208"/>
      <c r="BS17" s="16" t="s">
        <v>42</v>
      </c>
    </row>
    <row r="18" spans="2:71" ht="6.95" customHeight="1">
      <c r="B18" s="19"/>
      <c r="AR18" s="19"/>
      <c r="BE18" s="208"/>
      <c r="BS18" s="16" t="s">
        <v>6</v>
      </c>
    </row>
    <row r="19" spans="2:71" ht="12" customHeight="1">
      <c r="B19" s="19"/>
      <c r="D19" s="26" t="s">
        <v>43</v>
      </c>
      <c r="AK19" s="26" t="s">
        <v>31</v>
      </c>
      <c r="AN19" s="24" t="s">
        <v>35</v>
      </c>
      <c r="AR19" s="19"/>
      <c r="BE19" s="208"/>
      <c r="BS19" s="16" t="s">
        <v>6</v>
      </c>
    </row>
    <row r="20" spans="2:71" ht="18.399999999999999" customHeight="1">
      <c r="B20" s="19"/>
      <c r="E20" s="24" t="s">
        <v>44</v>
      </c>
      <c r="AK20" s="26" t="s">
        <v>34</v>
      </c>
      <c r="AN20" s="24" t="s">
        <v>35</v>
      </c>
      <c r="AR20" s="19"/>
      <c r="BE20" s="208"/>
      <c r="BS20" s="16" t="s">
        <v>4</v>
      </c>
    </row>
    <row r="21" spans="2:71" ht="6.95" customHeight="1">
      <c r="B21" s="19"/>
      <c r="AR21" s="19"/>
      <c r="BE21" s="208"/>
    </row>
    <row r="22" spans="2:71" ht="12" customHeight="1">
      <c r="B22" s="19"/>
      <c r="D22" s="26" t="s">
        <v>45</v>
      </c>
      <c r="AR22" s="19"/>
      <c r="BE22" s="208"/>
    </row>
    <row r="23" spans="2:71" ht="47.25" customHeight="1">
      <c r="B23" s="19"/>
      <c r="E23" s="215" t="s">
        <v>46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R23" s="19"/>
      <c r="BE23" s="208"/>
    </row>
    <row r="24" spans="2:71" ht="6.95" customHeight="1">
      <c r="B24" s="19"/>
      <c r="AR24" s="19"/>
      <c r="BE24" s="208"/>
    </row>
    <row r="25" spans="2:71" ht="6.95" customHeight="1">
      <c r="B25" s="19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19"/>
      <c r="BE25" s="208"/>
    </row>
    <row r="26" spans="2:71" s="1" customFormat="1" ht="25.9" customHeight="1">
      <c r="B26" s="32"/>
      <c r="D26" s="33" t="s">
        <v>47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6">
        <f>ROUND(AG54,2)</f>
        <v>0</v>
      </c>
      <c r="AL26" s="217"/>
      <c r="AM26" s="217"/>
      <c r="AN26" s="217"/>
      <c r="AO26" s="217"/>
      <c r="AR26" s="32"/>
      <c r="BE26" s="208"/>
    </row>
    <row r="27" spans="2:71" s="1" customFormat="1" ht="6.95" customHeight="1">
      <c r="B27" s="32"/>
      <c r="AR27" s="32"/>
      <c r="BE27" s="208"/>
    </row>
    <row r="28" spans="2:71" s="1" customFormat="1" ht="12.75">
      <c r="B28" s="32"/>
      <c r="L28" s="218" t="s">
        <v>48</v>
      </c>
      <c r="M28" s="218"/>
      <c r="N28" s="218"/>
      <c r="O28" s="218"/>
      <c r="P28" s="218"/>
      <c r="W28" s="218" t="s">
        <v>49</v>
      </c>
      <c r="X28" s="218"/>
      <c r="Y28" s="218"/>
      <c r="Z28" s="218"/>
      <c r="AA28" s="218"/>
      <c r="AB28" s="218"/>
      <c r="AC28" s="218"/>
      <c r="AD28" s="218"/>
      <c r="AE28" s="218"/>
      <c r="AK28" s="218" t="s">
        <v>50</v>
      </c>
      <c r="AL28" s="218"/>
      <c r="AM28" s="218"/>
      <c r="AN28" s="218"/>
      <c r="AO28" s="218"/>
      <c r="AR28" s="32"/>
      <c r="BE28" s="208"/>
    </row>
    <row r="29" spans="2:71" s="2" customFormat="1" ht="14.45" customHeight="1">
      <c r="B29" s="36"/>
      <c r="D29" s="26" t="s">
        <v>51</v>
      </c>
      <c r="F29" s="26" t="s">
        <v>52</v>
      </c>
      <c r="L29" s="221">
        <v>0.21</v>
      </c>
      <c r="M29" s="220"/>
      <c r="N29" s="220"/>
      <c r="O29" s="220"/>
      <c r="P29" s="220"/>
      <c r="W29" s="219">
        <f>ROUND(AZ54, 2)</f>
        <v>0</v>
      </c>
      <c r="X29" s="220"/>
      <c r="Y29" s="220"/>
      <c r="Z29" s="220"/>
      <c r="AA29" s="220"/>
      <c r="AB29" s="220"/>
      <c r="AC29" s="220"/>
      <c r="AD29" s="220"/>
      <c r="AE29" s="220"/>
      <c r="AK29" s="219">
        <f>ROUND(AV54, 2)</f>
        <v>0</v>
      </c>
      <c r="AL29" s="220"/>
      <c r="AM29" s="220"/>
      <c r="AN29" s="220"/>
      <c r="AO29" s="220"/>
      <c r="AR29" s="36"/>
      <c r="BE29" s="209"/>
    </row>
    <row r="30" spans="2:71" s="2" customFormat="1" ht="14.45" customHeight="1">
      <c r="B30" s="36"/>
      <c r="F30" s="26" t="s">
        <v>53</v>
      </c>
      <c r="L30" s="221">
        <v>0.12</v>
      </c>
      <c r="M30" s="220"/>
      <c r="N30" s="220"/>
      <c r="O30" s="220"/>
      <c r="P30" s="220"/>
      <c r="W30" s="219">
        <f>ROUND(BA54, 2)</f>
        <v>0</v>
      </c>
      <c r="X30" s="220"/>
      <c r="Y30" s="220"/>
      <c r="Z30" s="220"/>
      <c r="AA30" s="220"/>
      <c r="AB30" s="220"/>
      <c r="AC30" s="220"/>
      <c r="AD30" s="220"/>
      <c r="AE30" s="220"/>
      <c r="AK30" s="219">
        <f>ROUND(AW54, 2)</f>
        <v>0</v>
      </c>
      <c r="AL30" s="220"/>
      <c r="AM30" s="220"/>
      <c r="AN30" s="220"/>
      <c r="AO30" s="220"/>
      <c r="AR30" s="36"/>
      <c r="BE30" s="209"/>
    </row>
    <row r="31" spans="2:71" s="2" customFormat="1" ht="14.45" hidden="1" customHeight="1">
      <c r="B31" s="36"/>
      <c r="F31" s="26" t="s">
        <v>54</v>
      </c>
      <c r="L31" s="221">
        <v>0.21</v>
      </c>
      <c r="M31" s="220"/>
      <c r="N31" s="220"/>
      <c r="O31" s="220"/>
      <c r="P31" s="220"/>
      <c r="W31" s="219">
        <f>ROUND(BB54, 2)</f>
        <v>0</v>
      </c>
      <c r="X31" s="220"/>
      <c r="Y31" s="220"/>
      <c r="Z31" s="220"/>
      <c r="AA31" s="220"/>
      <c r="AB31" s="220"/>
      <c r="AC31" s="220"/>
      <c r="AD31" s="220"/>
      <c r="AE31" s="220"/>
      <c r="AK31" s="219">
        <v>0</v>
      </c>
      <c r="AL31" s="220"/>
      <c r="AM31" s="220"/>
      <c r="AN31" s="220"/>
      <c r="AO31" s="220"/>
      <c r="AR31" s="36"/>
      <c r="BE31" s="209"/>
    </row>
    <row r="32" spans="2:71" s="2" customFormat="1" ht="14.45" hidden="1" customHeight="1">
      <c r="B32" s="36"/>
      <c r="F32" s="26" t="s">
        <v>55</v>
      </c>
      <c r="L32" s="221">
        <v>0.12</v>
      </c>
      <c r="M32" s="220"/>
      <c r="N32" s="220"/>
      <c r="O32" s="220"/>
      <c r="P32" s="220"/>
      <c r="W32" s="219">
        <f>ROUND(BC54, 2)</f>
        <v>0</v>
      </c>
      <c r="X32" s="220"/>
      <c r="Y32" s="220"/>
      <c r="Z32" s="220"/>
      <c r="AA32" s="220"/>
      <c r="AB32" s="220"/>
      <c r="AC32" s="220"/>
      <c r="AD32" s="220"/>
      <c r="AE32" s="220"/>
      <c r="AK32" s="219">
        <v>0</v>
      </c>
      <c r="AL32" s="220"/>
      <c r="AM32" s="220"/>
      <c r="AN32" s="220"/>
      <c r="AO32" s="220"/>
      <c r="AR32" s="36"/>
      <c r="BE32" s="209"/>
    </row>
    <row r="33" spans="2:44" s="2" customFormat="1" ht="14.45" hidden="1" customHeight="1">
      <c r="B33" s="36"/>
      <c r="F33" s="26" t="s">
        <v>56</v>
      </c>
      <c r="L33" s="221">
        <v>0</v>
      </c>
      <c r="M33" s="220"/>
      <c r="N33" s="220"/>
      <c r="O33" s="220"/>
      <c r="P33" s="220"/>
      <c r="W33" s="219">
        <f>ROUND(BD54, 2)</f>
        <v>0</v>
      </c>
      <c r="X33" s="220"/>
      <c r="Y33" s="220"/>
      <c r="Z33" s="220"/>
      <c r="AA33" s="220"/>
      <c r="AB33" s="220"/>
      <c r="AC33" s="220"/>
      <c r="AD33" s="220"/>
      <c r="AE33" s="220"/>
      <c r="AK33" s="219">
        <v>0</v>
      </c>
      <c r="AL33" s="220"/>
      <c r="AM33" s="220"/>
      <c r="AN33" s="220"/>
      <c r="AO33" s="220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58</v>
      </c>
      <c r="U35" s="39"/>
      <c r="V35" s="39"/>
      <c r="W35" s="39"/>
      <c r="X35" s="225" t="s">
        <v>59</v>
      </c>
      <c r="Y35" s="223"/>
      <c r="Z35" s="223"/>
      <c r="AA35" s="223"/>
      <c r="AB35" s="223"/>
      <c r="AC35" s="39"/>
      <c r="AD35" s="39"/>
      <c r="AE35" s="39"/>
      <c r="AF35" s="39"/>
      <c r="AG35" s="39"/>
      <c r="AH35" s="39"/>
      <c r="AI35" s="39"/>
      <c r="AJ35" s="39"/>
      <c r="AK35" s="222">
        <f>SUM(AK26:AK33)</f>
        <v>0</v>
      </c>
      <c r="AL35" s="223"/>
      <c r="AM35" s="223"/>
      <c r="AN35" s="223"/>
      <c r="AO35" s="224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0" t="s">
        <v>60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6" t="s">
        <v>13</v>
      </c>
      <c r="L44" s="3" t="str">
        <f>K5</f>
        <v>2024_27</v>
      </c>
      <c r="AR44" s="45"/>
    </row>
    <row r="45" spans="2:44" s="4" customFormat="1" ht="36.950000000000003" customHeight="1">
      <c r="B45" s="46"/>
      <c r="C45" s="47" t="s">
        <v>16</v>
      </c>
      <c r="L45" s="189" t="str">
        <f>K6</f>
        <v>Stavební úpravy hřiště s umělým povrchem parc. č. 219/1 a 219/3, Nový Bydžov - Chudonice</v>
      </c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6" t="s">
        <v>22</v>
      </c>
      <c r="L47" s="48" t="str">
        <f>IF(K8="","",K8)</f>
        <v>Nový Bydžov - Chudonice</v>
      </c>
      <c r="AI47" s="26" t="s">
        <v>24</v>
      </c>
      <c r="AM47" s="191" t="str">
        <f>IF(AN8= "","",AN8)</f>
        <v>11. 10. 2024</v>
      </c>
      <c r="AN47" s="191"/>
      <c r="AR47" s="32"/>
    </row>
    <row r="48" spans="2:44" s="1" customFormat="1" ht="6.95" customHeight="1">
      <c r="B48" s="32"/>
      <c r="AR48" s="32"/>
    </row>
    <row r="49" spans="1:91" s="1" customFormat="1" ht="25.7" customHeight="1">
      <c r="B49" s="32"/>
      <c r="C49" s="26" t="s">
        <v>30</v>
      </c>
      <c r="L49" s="3" t="str">
        <f>IF(E11= "","",E11)</f>
        <v>RMSK Cidlina Nový Bydžov. z. s.</v>
      </c>
      <c r="AI49" s="26" t="s">
        <v>38</v>
      </c>
      <c r="AM49" s="192" t="str">
        <f>IF(E17="","",E17)</f>
        <v>Ing. Vladimír Sedlecký &amp; UBIQUIST VS, sdružení</v>
      </c>
      <c r="AN49" s="193"/>
      <c r="AO49" s="193"/>
      <c r="AP49" s="193"/>
      <c r="AR49" s="32"/>
      <c r="AS49" s="194" t="s">
        <v>61</v>
      </c>
      <c r="AT49" s="195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6" t="s">
        <v>36</v>
      </c>
      <c r="L50" s="3" t="str">
        <f>IF(E14= "Vyplň údaj","",E14)</f>
        <v/>
      </c>
      <c r="AI50" s="26" t="s">
        <v>43</v>
      </c>
      <c r="AM50" s="192" t="str">
        <f>IF(E20="","",E20)</f>
        <v xml:space="preserve"> </v>
      </c>
      <c r="AN50" s="193"/>
      <c r="AO50" s="193"/>
      <c r="AP50" s="193"/>
      <c r="AR50" s="32"/>
      <c r="AS50" s="196"/>
      <c r="AT50" s="197"/>
      <c r="BD50" s="53"/>
    </row>
    <row r="51" spans="1:91" s="1" customFormat="1" ht="10.9" customHeight="1">
      <c r="B51" s="32"/>
      <c r="AR51" s="32"/>
      <c r="AS51" s="196"/>
      <c r="AT51" s="197"/>
      <c r="BD51" s="53"/>
    </row>
    <row r="52" spans="1:91" s="1" customFormat="1" ht="29.25" customHeight="1">
      <c r="B52" s="32"/>
      <c r="C52" s="198" t="s">
        <v>62</v>
      </c>
      <c r="D52" s="199"/>
      <c r="E52" s="199"/>
      <c r="F52" s="199"/>
      <c r="G52" s="199"/>
      <c r="H52" s="54"/>
      <c r="I52" s="201" t="s">
        <v>63</v>
      </c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200" t="s">
        <v>64</v>
      </c>
      <c r="AH52" s="199"/>
      <c r="AI52" s="199"/>
      <c r="AJ52" s="199"/>
      <c r="AK52" s="199"/>
      <c r="AL52" s="199"/>
      <c r="AM52" s="199"/>
      <c r="AN52" s="201" t="s">
        <v>65</v>
      </c>
      <c r="AO52" s="199"/>
      <c r="AP52" s="199"/>
      <c r="AQ52" s="55" t="s">
        <v>66</v>
      </c>
      <c r="AR52" s="32"/>
      <c r="AS52" s="56" t="s">
        <v>67</v>
      </c>
      <c r="AT52" s="57" t="s">
        <v>68</v>
      </c>
      <c r="AU52" s="57" t="s">
        <v>69</v>
      </c>
      <c r="AV52" s="57" t="s">
        <v>70</v>
      </c>
      <c r="AW52" s="57" t="s">
        <v>71</v>
      </c>
      <c r="AX52" s="57" t="s">
        <v>72</v>
      </c>
      <c r="AY52" s="57" t="s">
        <v>73</v>
      </c>
      <c r="AZ52" s="57" t="s">
        <v>74</v>
      </c>
      <c r="BA52" s="57" t="s">
        <v>75</v>
      </c>
      <c r="BB52" s="57" t="s">
        <v>76</v>
      </c>
      <c r="BC52" s="57" t="s">
        <v>77</v>
      </c>
      <c r="BD52" s="58" t="s">
        <v>78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79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05">
        <f>ROUND(SUM(AG55:AG58),2)</f>
        <v>0</v>
      </c>
      <c r="AH54" s="205"/>
      <c r="AI54" s="205"/>
      <c r="AJ54" s="205"/>
      <c r="AK54" s="205"/>
      <c r="AL54" s="205"/>
      <c r="AM54" s="205"/>
      <c r="AN54" s="206">
        <f>SUM(AG54,AT54)</f>
        <v>0</v>
      </c>
      <c r="AO54" s="206"/>
      <c r="AP54" s="206"/>
      <c r="AQ54" s="64" t="s">
        <v>35</v>
      </c>
      <c r="AR54" s="60"/>
      <c r="AS54" s="65">
        <f>ROUND(SUM(AS55:AS58),2)</f>
        <v>0</v>
      </c>
      <c r="AT54" s="66">
        <f>ROUND(SUM(AV54:AW54),2)</f>
        <v>0</v>
      </c>
      <c r="AU54" s="67">
        <f>ROUND(SUM(AU55:AU58),5)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ROUND(SUM(AZ55:AZ58),2)</f>
        <v>0</v>
      </c>
      <c r="BA54" s="66">
        <f>ROUND(SUM(BA55:BA58),2)</f>
        <v>0</v>
      </c>
      <c r="BB54" s="66">
        <f>ROUND(SUM(BB55:BB58),2)</f>
        <v>0</v>
      </c>
      <c r="BC54" s="66">
        <f>ROUND(SUM(BC55:BC58),2)</f>
        <v>0</v>
      </c>
      <c r="BD54" s="68">
        <f>ROUND(SUM(BD55:BD58),2)</f>
        <v>0</v>
      </c>
      <c r="BS54" s="69" t="s">
        <v>80</v>
      </c>
      <c r="BT54" s="69" t="s">
        <v>81</v>
      </c>
      <c r="BU54" s="70" t="s">
        <v>82</v>
      </c>
      <c r="BV54" s="69" t="s">
        <v>83</v>
      </c>
      <c r="BW54" s="69" t="s">
        <v>5</v>
      </c>
      <c r="BX54" s="69" t="s">
        <v>84</v>
      </c>
      <c r="CL54" s="69" t="s">
        <v>19</v>
      </c>
    </row>
    <row r="55" spans="1:91" s="6" customFormat="1" ht="24.75" customHeight="1">
      <c r="A55" s="71" t="s">
        <v>85</v>
      </c>
      <c r="B55" s="72"/>
      <c r="C55" s="73"/>
      <c r="D55" s="202" t="s">
        <v>86</v>
      </c>
      <c r="E55" s="202"/>
      <c r="F55" s="202"/>
      <c r="G55" s="202"/>
      <c r="H55" s="202"/>
      <c r="I55" s="74"/>
      <c r="J55" s="202" t="s">
        <v>87</v>
      </c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3">
        <f>'2024_27_01 - I Spodní stavba'!J30</f>
        <v>0</v>
      </c>
      <c r="AH55" s="204"/>
      <c r="AI55" s="204"/>
      <c r="AJ55" s="204"/>
      <c r="AK55" s="204"/>
      <c r="AL55" s="204"/>
      <c r="AM55" s="204"/>
      <c r="AN55" s="203">
        <f>SUM(AG55,AT55)</f>
        <v>0</v>
      </c>
      <c r="AO55" s="204"/>
      <c r="AP55" s="204"/>
      <c r="AQ55" s="75" t="s">
        <v>88</v>
      </c>
      <c r="AR55" s="72"/>
      <c r="AS55" s="76">
        <v>0</v>
      </c>
      <c r="AT55" s="77">
        <f>ROUND(SUM(AV55:AW55),2)</f>
        <v>0</v>
      </c>
      <c r="AU55" s="78">
        <f>'2024_27_01 - I Spodní stavba'!P89</f>
        <v>0</v>
      </c>
      <c r="AV55" s="77">
        <f>'2024_27_01 - I Spodní stavba'!J33</f>
        <v>0</v>
      </c>
      <c r="AW55" s="77">
        <f>'2024_27_01 - I Spodní stavba'!J34</f>
        <v>0</v>
      </c>
      <c r="AX55" s="77">
        <f>'2024_27_01 - I Spodní stavba'!J35</f>
        <v>0</v>
      </c>
      <c r="AY55" s="77">
        <f>'2024_27_01 - I Spodní stavba'!J36</f>
        <v>0</v>
      </c>
      <c r="AZ55" s="77">
        <f>'2024_27_01 - I Spodní stavba'!F33</f>
        <v>0</v>
      </c>
      <c r="BA55" s="77">
        <f>'2024_27_01 - I Spodní stavba'!F34</f>
        <v>0</v>
      </c>
      <c r="BB55" s="77">
        <f>'2024_27_01 - I Spodní stavba'!F35</f>
        <v>0</v>
      </c>
      <c r="BC55" s="77">
        <f>'2024_27_01 - I Spodní stavba'!F36</f>
        <v>0</v>
      </c>
      <c r="BD55" s="79">
        <f>'2024_27_01 - I Spodní stavba'!F37</f>
        <v>0</v>
      </c>
      <c r="BT55" s="80" t="s">
        <v>89</v>
      </c>
      <c r="BV55" s="80" t="s">
        <v>83</v>
      </c>
      <c r="BW55" s="80" t="s">
        <v>90</v>
      </c>
      <c r="BX55" s="80" t="s">
        <v>5</v>
      </c>
      <c r="CL55" s="80" t="s">
        <v>19</v>
      </c>
      <c r="CM55" s="80" t="s">
        <v>91</v>
      </c>
    </row>
    <row r="56" spans="1:91" s="6" customFormat="1" ht="24.75" customHeight="1">
      <c r="A56" s="71" t="s">
        <v>85</v>
      </c>
      <c r="B56" s="72"/>
      <c r="C56" s="73"/>
      <c r="D56" s="202" t="s">
        <v>92</v>
      </c>
      <c r="E56" s="202"/>
      <c r="F56" s="202"/>
      <c r="G56" s="202"/>
      <c r="H56" s="202"/>
      <c r="I56" s="74"/>
      <c r="J56" s="202" t="s">
        <v>93</v>
      </c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3">
        <f>'2024_27_02 - II Umělý trá...'!J30</f>
        <v>0</v>
      </c>
      <c r="AH56" s="204"/>
      <c r="AI56" s="204"/>
      <c r="AJ56" s="204"/>
      <c r="AK56" s="204"/>
      <c r="AL56" s="204"/>
      <c r="AM56" s="204"/>
      <c r="AN56" s="203">
        <f>SUM(AG56,AT56)</f>
        <v>0</v>
      </c>
      <c r="AO56" s="204"/>
      <c r="AP56" s="204"/>
      <c r="AQ56" s="75" t="s">
        <v>88</v>
      </c>
      <c r="AR56" s="72"/>
      <c r="AS56" s="76">
        <v>0</v>
      </c>
      <c r="AT56" s="77">
        <f>ROUND(SUM(AV56:AW56),2)</f>
        <v>0</v>
      </c>
      <c r="AU56" s="78">
        <f>'2024_27_02 - II Umělý trá...'!P83</f>
        <v>0</v>
      </c>
      <c r="AV56" s="77">
        <f>'2024_27_02 - II Umělý trá...'!J33</f>
        <v>0</v>
      </c>
      <c r="AW56" s="77">
        <f>'2024_27_02 - II Umělý trá...'!J34</f>
        <v>0</v>
      </c>
      <c r="AX56" s="77">
        <f>'2024_27_02 - II Umělý trá...'!J35</f>
        <v>0</v>
      </c>
      <c r="AY56" s="77">
        <f>'2024_27_02 - II Umělý trá...'!J36</f>
        <v>0</v>
      </c>
      <c r="AZ56" s="77">
        <f>'2024_27_02 - II Umělý trá...'!F33</f>
        <v>0</v>
      </c>
      <c r="BA56" s="77">
        <f>'2024_27_02 - II Umělý trá...'!F34</f>
        <v>0</v>
      </c>
      <c r="BB56" s="77">
        <f>'2024_27_02 - II Umělý trá...'!F35</f>
        <v>0</v>
      </c>
      <c r="BC56" s="77">
        <f>'2024_27_02 - II Umělý trá...'!F36</f>
        <v>0</v>
      </c>
      <c r="BD56" s="79">
        <f>'2024_27_02 - II Umělý trá...'!F37</f>
        <v>0</v>
      </c>
      <c r="BT56" s="80" t="s">
        <v>89</v>
      </c>
      <c r="BV56" s="80" t="s">
        <v>83</v>
      </c>
      <c r="BW56" s="80" t="s">
        <v>94</v>
      </c>
      <c r="BX56" s="80" t="s">
        <v>5</v>
      </c>
      <c r="CL56" s="80" t="s">
        <v>19</v>
      </c>
      <c r="CM56" s="80" t="s">
        <v>91</v>
      </c>
    </row>
    <row r="57" spans="1:91" s="6" customFormat="1" ht="24.75" customHeight="1">
      <c r="A57" s="71" t="s">
        <v>85</v>
      </c>
      <c r="B57" s="72"/>
      <c r="C57" s="73"/>
      <c r="D57" s="202" t="s">
        <v>95</v>
      </c>
      <c r="E57" s="202"/>
      <c r="F57" s="202"/>
      <c r="G57" s="202"/>
      <c r="H57" s="202"/>
      <c r="I57" s="74"/>
      <c r="J57" s="202" t="s">
        <v>96</v>
      </c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3">
        <f>'2024_27_03 - III Technick...'!J30</f>
        <v>0</v>
      </c>
      <c r="AH57" s="204"/>
      <c r="AI57" s="204"/>
      <c r="AJ57" s="204"/>
      <c r="AK57" s="204"/>
      <c r="AL57" s="204"/>
      <c r="AM57" s="204"/>
      <c r="AN57" s="203">
        <f>SUM(AG57,AT57)</f>
        <v>0</v>
      </c>
      <c r="AO57" s="204"/>
      <c r="AP57" s="204"/>
      <c r="AQ57" s="75" t="s">
        <v>88</v>
      </c>
      <c r="AR57" s="72"/>
      <c r="AS57" s="76">
        <v>0</v>
      </c>
      <c r="AT57" s="77">
        <f>ROUND(SUM(AV57:AW57),2)</f>
        <v>0</v>
      </c>
      <c r="AU57" s="78">
        <f>'2024_27_03 - III Technick...'!P81</f>
        <v>0</v>
      </c>
      <c r="AV57" s="77">
        <f>'2024_27_03 - III Technick...'!J33</f>
        <v>0</v>
      </c>
      <c r="AW57" s="77">
        <f>'2024_27_03 - III Technick...'!J34</f>
        <v>0</v>
      </c>
      <c r="AX57" s="77">
        <f>'2024_27_03 - III Technick...'!J35</f>
        <v>0</v>
      </c>
      <c r="AY57" s="77">
        <f>'2024_27_03 - III Technick...'!J36</f>
        <v>0</v>
      </c>
      <c r="AZ57" s="77">
        <f>'2024_27_03 - III Technick...'!F33</f>
        <v>0</v>
      </c>
      <c r="BA57" s="77">
        <f>'2024_27_03 - III Technick...'!F34</f>
        <v>0</v>
      </c>
      <c r="BB57" s="77">
        <f>'2024_27_03 - III Technick...'!F35</f>
        <v>0</v>
      </c>
      <c r="BC57" s="77">
        <f>'2024_27_03 - III Technick...'!F36</f>
        <v>0</v>
      </c>
      <c r="BD57" s="79">
        <f>'2024_27_03 - III Technick...'!F37</f>
        <v>0</v>
      </c>
      <c r="BT57" s="80" t="s">
        <v>89</v>
      </c>
      <c r="BV57" s="80" t="s">
        <v>83</v>
      </c>
      <c r="BW57" s="80" t="s">
        <v>97</v>
      </c>
      <c r="BX57" s="80" t="s">
        <v>5</v>
      </c>
      <c r="CL57" s="80" t="s">
        <v>19</v>
      </c>
      <c r="CM57" s="80" t="s">
        <v>91</v>
      </c>
    </row>
    <row r="58" spans="1:91" s="6" customFormat="1" ht="24.75" customHeight="1">
      <c r="A58" s="71" t="s">
        <v>85</v>
      </c>
      <c r="B58" s="72"/>
      <c r="C58" s="73"/>
      <c r="D58" s="202" t="s">
        <v>98</v>
      </c>
      <c r="E58" s="202"/>
      <c r="F58" s="202"/>
      <c r="G58" s="202"/>
      <c r="H58" s="202"/>
      <c r="I58" s="74"/>
      <c r="J58" s="202" t="s">
        <v>99</v>
      </c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3">
        <f>'2024_27_04 - IV VRN'!J30</f>
        <v>0</v>
      </c>
      <c r="AH58" s="204"/>
      <c r="AI58" s="204"/>
      <c r="AJ58" s="204"/>
      <c r="AK58" s="204"/>
      <c r="AL58" s="204"/>
      <c r="AM58" s="204"/>
      <c r="AN58" s="203">
        <f>SUM(AG58,AT58)</f>
        <v>0</v>
      </c>
      <c r="AO58" s="204"/>
      <c r="AP58" s="204"/>
      <c r="AQ58" s="75" t="s">
        <v>88</v>
      </c>
      <c r="AR58" s="72"/>
      <c r="AS58" s="81">
        <v>0</v>
      </c>
      <c r="AT58" s="82">
        <f>ROUND(SUM(AV58:AW58),2)</f>
        <v>0</v>
      </c>
      <c r="AU58" s="83">
        <f>'2024_27_04 - IV VRN'!P84</f>
        <v>0</v>
      </c>
      <c r="AV58" s="82">
        <f>'2024_27_04 - IV VRN'!J33</f>
        <v>0</v>
      </c>
      <c r="AW58" s="82">
        <f>'2024_27_04 - IV VRN'!J34</f>
        <v>0</v>
      </c>
      <c r="AX58" s="82">
        <f>'2024_27_04 - IV VRN'!J35</f>
        <v>0</v>
      </c>
      <c r="AY58" s="82">
        <f>'2024_27_04 - IV VRN'!J36</f>
        <v>0</v>
      </c>
      <c r="AZ58" s="82">
        <f>'2024_27_04 - IV VRN'!F33</f>
        <v>0</v>
      </c>
      <c r="BA58" s="82">
        <f>'2024_27_04 - IV VRN'!F34</f>
        <v>0</v>
      </c>
      <c r="BB58" s="82">
        <f>'2024_27_04 - IV VRN'!F35</f>
        <v>0</v>
      </c>
      <c r="BC58" s="82">
        <f>'2024_27_04 - IV VRN'!F36</f>
        <v>0</v>
      </c>
      <c r="BD58" s="84">
        <f>'2024_27_04 - IV VRN'!F37</f>
        <v>0</v>
      </c>
      <c r="BT58" s="80" t="s">
        <v>89</v>
      </c>
      <c r="BV58" s="80" t="s">
        <v>83</v>
      </c>
      <c r="BW58" s="80" t="s">
        <v>100</v>
      </c>
      <c r="BX58" s="80" t="s">
        <v>5</v>
      </c>
      <c r="CL58" s="80" t="s">
        <v>19</v>
      </c>
      <c r="CM58" s="80" t="s">
        <v>91</v>
      </c>
    </row>
    <row r="59" spans="1:91" s="1" customFormat="1" ht="30" customHeight="1">
      <c r="B59" s="32"/>
      <c r="AR59" s="32"/>
    </row>
    <row r="60" spans="1:91" s="1" customFormat="1" ht="6.95" customHeight="1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32"/>
    </row>
  </sheetData>
  <sheetProtection algorithmName="SHA-512" hashValue="mIL50/chtcrFOEtY1iib6bQtRR4IbsC6GuFgc8wYVYiTSUh6w0X5X0ydesqCkbluDMKX+AzM6yHZPYne4EZ8MA==" saltValue="dPAKYcmr+QtUjD3/LYhF8/mEhwmyW4rzjHntRoSOYIgc1cTkX9FUguHySdoYd+aiqoXpiL2fNK4bR0P+x+KIcQ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2024_27_01 - I Spodní stavba'!C2" display="/" xr:uid="{00000000-0004-0000-0000-000000000000}"/>
    <hyperlink ref="A56" location="'2024_27_02 - II Umělý trá...'!C2" display="/" xr:uid="{00000000-0004-0000-0000-000001000000}"/>
    <hyperlink ref="A57" location="'2024_27_03 - III Technick...'!C2" display="/" xr:uid="{00000000-0004-0000-0000-000002000000}"/>
    <hyperlink ref="A58" location="'2024_27_04 - IV VRN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4"/>
  <sheetViews>
    <sheetView showGridLines="0" tabSelected="1" topLeftCell="A187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91</v>
      </c>
    </row>
    <row r="4" spans="2:46" ht="24.95" customHeight="1">
      <c r="B4" s="19"/>
      <c r="D4" s="20" t="s">
        <v>101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Stavební úpravy hřiště s umělým povrchem parc. č. 219/1 a 219/3, Nový Bydžov - Chudonice</v>
      </c>
      <c r="F7" s="227"/>
      <c r="G7" s="227"/>
      <c r="H7" s="227"/>
      <c r="L7" s="19"/>
    </row>
    <row r="8" spans="2:46" s="1" customFormat="1" ht="12" customHeight="1">
      <c r="B8" s="32"/>
      <c r="D8" s="26" t="s">
        <v>102</v>
      </c>
      <c r="L8" s="32"/>
    </row>
    <row r="9" spans="2:46" s="1" customFormat="1" ht="16.5" customHeight="1">
      <c r="B9" s="32"/>
      <c r="E9" s="189" t="s">
        <v>103</v>
      </c>
      <c r="F9" s="228"/>
      <c r="G9" s="228"/>
      <c r="H9" s="228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6" t="s">
        <v>18</v>
      </c>
      <c r="F11" s="24" t="s">
        <v>19</v>
      </c>
      <c r="I11" s="26" t="s">
        <v>20</v>
      </c>
      <c r="J11" s="24" t="s">
        <v>104</v>
      </c>
      <c r="L11" s="32"/>
    </row>
    <row r="12" spans="2:46" s="1" customFormat="1" ht="12" customHeight="1">
      <c r="B12" s="32"/>
      <c r="D12" s="26" t="s">
        <v>22</v>
      </c>
      <c r="F12" s="24" t="s">
        <v>23</v>
      </c>
      <c r="I12" s="26" t="s">
        <v>24</v>
      </c>
      <c r="J12" s="49" t="str">
        <f>'Rekapitulace stavby'!AN8</f>
        <v>11. 10. 2024</v>
      </c>
      <c r="L12" s="32"/>
    </row>
    <row r="13" spans="2:46" s="1" customFormat="1" ht="21.75" customHeight="1">
      <c r="B13" s="32"/>
      <c r="D13" s="23" t="s">
        <v>26</v>
      </c>
      <c r="F13" s="28" t="s">
        <v>27</v>
      </c>
      <c r="I13" s="23" t="s">
        <v>28</v>
      </c>
      <c r="J13" s="28" t="s">
        <v>29</v>
      </c>
      <c r="L13" s="32"/>
    </row>
    <row r="14" spans="2:46" s="1" customFormat="1" ht="12" customHeight="1">
      <c r="B14" s="32"/>
      <c r="D14" s="26" t="s">
        <v>30</v>
      </c>
      <c r="I14" s="26" t="s">
        <v>31</v>
      </c>
      <c r="J14" s="24" t="s">
        <v>32</v>
      </c>
      <c r="L14" s="32"/>
    </row>
    <row r="15" spans="2:46" s="1" customFormat="1" ht="18" customHeight="1">
      <c r="B15" s="32"/>
      <c r="E15" s="24" t="s">
        <v>33</v>
      </c>
      <c r="I15" s="26" t="s">
        <v>34</v>
      </c>
      <c r="J15" s="24" t="s">
        <v>35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6" t="s">
        <v>36</v>
      </c>
      <c r="I17" s="26" t="s">
        <v>31</v>
      </c>
      <c r="J17" s="27" t="str">
        <f>'Rekapitulace stavby'!AN13</f>
        <v>Vyplň údaj</v>
      </c>
      <c r="L17" s="32"/>
    </row>
    <row r="18" spans="2:12" s="1" customFormat="1" ht="18" customHeight="1">
      <c r="B18" s="32"/>
      <c r="E18" s="229" t="str">
        <f>'Rekapitulace stavby'!E14</f>
        <v>Vyplň údaj</v>
      </c>
      <c r="F18" s="210"/>
      <c r="G18" s="210"/>
      <c r="H18" s="210"/>
      <c r="I18" s="26" t="s">
        <v>34</v>
      </c>
      <c r="J18" s="27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6" t="s">
        <v>38</v>
      </c>
      <c r="I20" s="26" t="s">
        <v>31</v>
      </c>
      <c r="J20" s="24" t="s">
        <v>39</v>
      </c>
      <c r="L20" s="32"/>
    </row>
    <row r="21" spans="2:12" s="1" customFormat="1" ht="18" customHeight="1">
      <c r="B21" s="32"/>
      <c r="E21" s="24" t="s">
        <v>40</v>
      </c>
      <c r="I21" s="26" t="s">
        <v>34</v>
      </c>
      <c r="J21" s="24" t="s">
        <v>41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6" t="s">
        <v>43</v>
      </c>
      <c r="I23" s="26" t="s">
        <v>31</v>
      </c>
      <c r="J23" s="24" t="str">
        <f>IF('Rekapitulace stavby'!AN19="","",'Rekapitulace stavby'!AN19)</f>
        <v/>
      </c>
      <c r="L23" s="32"/>
    </row>
    <row r="24" spans="2:12" s="1" customFormat="1" ht="18" customHeight="1">
      <c r="B24" s="32"/>
      <c r="E24" s="24" t="str">
        <f>IF('Rekapitulace stavby'!E20="","",'Rekapitulace stavby'!E20)</f>
        <v xml:space="preserve"> </v>
      </c>
      <c r="I24" s="26" t="s">
        <v>34</v>
      </c>
      <c r="J24" s="24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6" t="s">
        <v>45</v>
      </c>
      <c r="L26" s="32"/>
    </row>
    <row r="27" spans="2:12" s="7" customFormat="1" ht="16.5" customHeight="1">
      <c r="B27" s="86"/>
      <c r="E27" s="215" t="s">
        <v>35</v>
      </c>
      <c r="F27" s="215"/>
      <c r="G27" s="215"/>
      <c r="H27" s="215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47</v>
      </c>
      <c r="J30" s="63">
        <f>ROUND(J89,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49</v>
      </c>
      <c r="I32" s="35" t="s">
        <v>48</v>
      </c>
      <c r="J32" s="35" t="s">
        <v>50</v>
      </c>
      <c r="L32" s="32"/>
    </row>
    <row r="33" spans="2:12" s="1" customFormat="1" ht="14.45" customHeight="1">
      <c r="B33" s="32"/>
      <c r="D33" s="52" t="s">
        <v>51</v>
      </c>
      <c r="E33" s="26" t="s">
        <v>52</v>
      </c>
      <c r="F33" s="88">
        <f>ROUND((SUM(BE89:BE203)),  2)</f>
        <v>0</v>
      </c>
      <c r="I33" s="89">
        <v>0.21</v>
      </c>
      <c r="J33" s="88">
        <f>ROUND(((SUM(BE89:BE203))*I33),  2)</f>
        <v>0</v>
      </c>
      <c r="L33" s="32"/>
    </row>
    <row r="34" spans="2:12" s="1" customFormat="1" ht="14.45" customHeight="1">
      <c r="B34" s="32"/>
      <c r="E34" s="26" t="s">
        <v>53</v>
      </c>
      <c r="F34" s="88">
        <f>ROUND((SUM(BF89:BF203)),  2)</f>
        <v>0</v>
      </c>
      <c r="I34" s="89">
        <v>0.12</v>
      </c>
      <c r="J34" s="88">
        <f>ROUND(((SUM(BF89:BF203))*I34),  2)</f>
        <v>0</v>
      </c>
      <c r="L34" s="32"/>
    </row>
    <row r="35" spans="2:12" s="1" customFormat="1" ht="14.45" hidden="1" customHeight="1">
      <c r="B35" s="32"/>
      <c r="E35" s="26" t="s">
        <v>54</v>
      </c>
      <c r="F35" s="88">
        <f>ROUND((SUM(BG89:BG203)),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6" t="s">
        <v>55</v>
      </c>
      <c r="F36" s="88">
        <f>ROUND((SUM(BH89:BH203)),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6" t="s">
        <v>56</v>
      </c>
      <c r="F37" s="88">
        <f>ROUND((SUM(BI89:BI203)),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57</v>
      </c>
      <c r="E39" s="54"/>
      <c r="F39" s="54"/>
      <c r="G39" s="92" t="s">
        <v>58</v>
      </c>
      <c r="H39" s="93" t="s">
        <v>59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hidden="1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hidden="1" customHeight="1">
      <c r="B45" s="32"/>
      <c r="C45" s="20" t="s">
        <v>105</v>
      </c>
      <c r="L45" s="32"/>
    </row>
    <row r="46" spans="2:12" s="1" customFormat="1" ht="6.95" hidden="1" customHeight="1">
      <c r="B46" s="32"/>
      <c r="L46" s="32"/>
    </row>
    <row r="47" spans="2:12" s="1" customFormat="1" ht="12" hidden="1" customHeight="1">
      <c r="B47" s="32"/>
      <c r="C47" s="26" t="s">
        <v>16</v>
      </c>
      <c r="L47" s="32"/>
    </row>
    <row r="48" spans="2:12" s="1" customFormat="1" ht="26.25" hidden="1" customHeight="1">
      <c r="B48" s="32"/>
      <c r="E48" s="226" t="str">
        <f>E7</f>
        <v>Stavební úpravy hřiště s umělým povrchem parc. č. 219/1 a 219/3, Nový Bydžov - Chudonice</v>
      </c>
      <c r="F48" s="227"/>
      <c r="G48" s="227"/>
      <c r="H48" s="227"/>
      <c r="L48" s="32"/>
    </row>
    <row r="49" spans="2:47" s="1" customFormat="1" ht="12" hidden="1" customHeight="1">
      <c r="B49" s="32"/>
      <c r="C49" s="26" t="s">
        <v>102</v>
      </c>
      <c r="L49" s="32"/>
    </row>
    <row r="50" spans="2:47" s="1" customFormat="1" ht="16.5" hidden="1" customHeight="1">
      <c r="B50" s="32"/>
      <c r="E50" s="189" t="str">
        <f>E9</f>
        <v>2024_27_01 - I Spodní stavba</v>
      </c>
      <c r="F50" s="228"/>
      <c r="G50" s="228"/>
      <c r="H50" s="228"/>
      <c r="L50" s="32"/>
    </row>
    <row r="51" spans="2:47" s="1" customFormat="1" ht="6.95" hidden="1" customHeight="1">
      <c r="B51" s="32"/>
      <c r="L51" s="32"/>
    </row>
    <row r="52" spans="2:47" s="1" customFormat="1" ht="12" hidden="1" customHeight="1">
      <c r="B52" s="32"/>
      <c r="C52" s="26" t="s">
        <v>22</v>
      </c>
      <c r="F52" s="24" t="str">
        <f>F12</f>
        <v>Nový Bydžov - Chudonice</v>
      </c>
      <c r="I52" s="26" t="s">
        <v>24</v>
      </c>
      <c r="J52" s="49" t="str">
        <f>IF(J12="","",J12)</f>
        <v>11. 10. 2024</v>
      </c>
      <c r="L52" s="32"/>
    </row>
    <row r="53" spans="2:47" s="1" customFormat="1" ht="6.95" hidden="1" customHeight="1">
      <c r="B53" s="32"/>
      <c r="L53" s="32"/>
    </row>
    <row r="54" spans="2:47" s="1" customFormat="1" ht="54.4" hidden="1" customHeight="1">
      <c r="B54" s="32"/>
      <c r="C54" s="26" t="s">
        <v>30</v>
      </c>
      <c r="F54" s="24" t="str">
        <f>E15</f>
        <v>RMSK Cidlina Nový Bydžov. z. s.</v>
      </c>
      <c r="I54" s="26" t="s">
        <v>38</v>
      </c>
      <c r="J54" s="30" t="str">
        <f>E21</f>
        <v>Ing. Vladimír Sedlecký &amp; UBIQUIST VS, sdružení</v>
      </c>
      <c r="L54" s="32"/>
    </row>
    <row r="55" spans="2:47" s="1" customFormat="1" ht="15.2" hidden="1" customHeight="1">
      <c r="B55" s="32"/>
      <c r="C55" s="26" t="s">
        <v>36</v>
      </c>
      <c r="F55" s="24" t="str">
        <f>IF(E18="","",E18)</f>
        <v>Vyplň údaj</v>
      </c>
      <c r="I55" s="26" t="s">
        <v>43</v>
      </c>
      <c r="J55" s="30" t="str">
        <f>E24</f>
        <v xml:space="preserve"> </v>
      </c>
      <c r="L55" s="32"/>
    </row>
    <row r="56" spans="2:47" s="1" customFormat="1" ht="10.35" hidden="1" customHeight="1">
      <c r="B56" s="32"/>
      <c r="L56" s="32"/>
    </row>
    <row r="57" spans="2:47" s="1" customFormat="1" ht="29.25" hidden="1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hidden="1" customHeight="1">
      <c r="B58" s="32"/>
      <c r="L58" s="32"/>
    </row>
    <row r="59" spans="2:47" s="1" customFormat="1" ht="22.9" hidden="1" customHeight="1">
      <c r="B59" s="32"/>
      <c r="C59" s="98" t="s">
        <v>79</v>
      </c>
      <c r="J59" s="63">
        <f>J89</f>
        <v>0</v>
      </c>
      <c r="L59" s="32"/>
      <c r="AU59" s="16" t="s">
        <v>108</v>
      </c>
    </row>
    <row r="60" spans="2:47" s="8" customFormat="1" ht="24.95" hidden="1" customHeight="1">
      <c r="B60" s="99"/>
      <c r="D60" s="100" t="s">
        <v>109</v>
      </c>
      <c r="E60" s="101"/>
      <c r="F60" s="101"/>
      <c r="G60" s="101"/>
      <c r="H60" s="101"/>
      <c r="I60" s="101"/>
      <c r="J60" s="102">
        <f>J90</f>
        <v>0</v>
      </c>
      <c r="L60" s="99"/>
    </row>
    <row r="61" spans="2:47" s="9" customFormat="1" ht="19.899999999999999" hidden="1" customHeight="1">
      <c r="B61" s="103"/>
      <c r="D61" s="104" t="s">
        <v>110</v>
      </c>
      <c r="E61" s="105"/>
      <c r="F61" s="105"/>
      <c r="G61" s="105"/>
      <c r="H61" s="105"/>
      <c r="I61" s="105"/>
      <c r="J61" s="106">
        <f>J91</f>
        <v>0</v>
      </c>
      <c r="L61" s="103"/>
    </row>
    <row r="62" spans="2:47" s="9" customFormat="1" ht="19.899999999999999" hidden="1" customHeight="1">
      <c r="B62" s="103"/>
      <c r="D62" s="104" t="s">
        <v>111</v>
      </c>
      <c r="E62" s="105"/>
      <c r="F62" s="105"/>
      <c r="G62" s="105"/>
      <c r="H62" s="105"/>
      <c r="I62" s="105"/>
      <c r="J62" s="106">
        <f>J124</f>
        <v>0</v>
      </c>
      <c r="L62" s="103"/>
    </row>
    <row r="63" spans="2:47" s="9" customFormat="1" ht="19.899999999999999" hidden="1" customHeight="1">
      <c r="B63" s="103"/>
      <c r="D63" s="104" t="s">
        <v>112</v>
      </c>
      <c r="E63" s="105"/>
      <c r="F63" s="105"/>
      <c r="G63" s="105"/>
      <c r="H63" s="105"/>
      <c r="I63" s="105"/>
      <c r="J63" s="106">
        <f>J134</f>
        <v>0</v>
      </c>
      <c r="L63" s="103"/>
    </row>
    <row r="64" spans="2:47" s="9" customFormat="1" ht="19.899999999999999" hidden="1" customHeight="1">
      <c r="B64" s="103"/>
      <c r="D64" s="104" t="s">
        <v>113</v>
      </c>
      <c r="E64" s="105"/>
      <c r="F64" s="105"/>
      <c r="G64" s="105"/>
      <c r="H64" s="105"/>
      <c r="I64" s="105"/>
      <c r="J64" s="106">
        <f>J156</f>
        <v>0</v>
      </c>
      <c r="L64" s="103"/>
    </row>
    <row r="65" spans="2:12" s="9" customFormat="1" ht="19.899999999999999" hidden="1" customHeight="1">
      <c r="B65" s="103"/>
      <c r="D65" s="104" t="s">
        <v>114</v>
      </c>
      <c r="E65" s="105"/>
      <c r="F65" s="105"/>
      <c r="G65" s="105"/>
      <c r="H65" s="105"/>
      <c r="I65" s="105"/>
      <c r="J65" s="106">
        <f>J163</f>
        <v>0</v>
      </c>
      <c r="L65" s="103"/>
    </row>
    <row r="66" spans="2:12" s="9" customFormat="1" ht="19.899999999999999" hidden="1" customHeight="1">
      <c r="B66" s="103"/>
      <c r="D66" s="104" t="s">
        <v>115</v>
      </c>
      <c r="E66" s="105"/>
      <c r="F66" s="105"/>
      <c r="G66" s="105"/>
      <c r="H66" s="105"/>
      <c r="I66" s="105"/>
      <c r="J66" s="106">
        <f>J177</f>
        <v>0</v>
      </c>
      <c r="L66" s="103"/>
    </row>
    <row r="67" spans="2:12" s="9" customFormat="1" ht="19.899999999999999" hidden="1" customHeight="1">
      <c r="B67" s="103"/>
      <c r="D67" s="104" t="s">
        <v>116</v>
      </c>
      <c r="E67" s="105"/>
      <c r="F67" s="105"/>
      <c r="G67" s="105"/>
      <c r="H67" s="105"/>
      <c r="I67" s="105"/>
      <c r="J67" s="106">
        <f>J195</f>
        <v>0</v>
      </c>
      <c r="L67" s="103"/>
    </row>
    <row r="68" spans="2:12" s="8" customFormat="1" ht="24.95" hidden="1" customHeight="1">
      <c r="B68" s="99"/>
      <c r="D68" s="100" t="s">
        <v>117</v>
      </c>
      <c r="E68" s="101"/>
      <c r="F68" s="101"/>
      <c r="G68" s="101"/>
      <c r="H68" s="101"/>
      <c r="I68" s="101"/>
      <c r="J68" s="102">
        <f>J198</f>
        <v>0</v>
      </c>
      <c r="L68" s="99"/>
    </row>
    <row r="69" spans="2:12" s="9" customFormat="1" ht="19.899999999999999" hidden="1" customHeight="1">
      <c r="B69" s="103"/>
      <c r="D69" s="104" t="s">
        <v>118</v>
      </c>
      <c r="E69" s="105"/>
      <c r="F69" s="105"/>
      <c r="G69" s="105"/>
      <c r="H69" s="105"/>
      <c r="I69" s="105"/>
      <c r="J69" s="106">
        <f>J199</f>
        <v>0</v>
      </c>
      <c r="L69" s="103"/>
    </row>
    <row r="70" spans="2:12" s="1" customFormat="1" ht="21.75" hidden="1" customHeight="1">
      <c r="B70" s="32"/>
      <c r="L70" s="32"/>
    </row>
    <row r="71" spans="2:12" s="1" customFormat="1" ht="6.95" hidden="1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2" spans="2:12" ht="11.25" hidden="1"/>
    <row r="73" spans="2:12" ht="11.25" hidden="1"/>
    <row r="74" spans="2:12" ht="11.25" hidden="1"/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5" customHeight="1">
      <c r="B76" s="32"/>
      <c r="C76" s="20" t="s">
        <v>119</v>
      </c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6" t="s">
        <v>16</v>
      </c>
      <c r="L78" s="32"/>
    </row>
    <row r="79" spans="2:12" s="1" customFormat="1" ht="26.25" customHeight="1">
      <c r="B79" s="32"/>
      <c r="E79" s="226" t="str">
        <f>E7</f>
        <v>Stavební úpravy hřiště s umělým povrchem parc. č. 219/1 a 219/3, Nový Bydžov - Chudonice</v>
      </c>
      <c r="F79" s="227"/>
      <c r="G79" s="227"/>
      <c r="H79" s="227"/>
      <c r="L79" s="32"/>
    </row>
    <row r="80" spans="2:12" s="1" customFormat="1" ht="12" customHeight="1">
      <c r="B80" s="32"/>
      <c r="C80" s="26" t="s">
        <v>102</v>
      </c>
      <c r="L80" s="32"/>
    </row>
    <row r="81" spans="2:65" s="1" customFormat="1" ht="16.5" customHeight="1">
      <c r="B81" s="32"/>
      <c r="E81" s="189" t="str">
        <f>E9</f>
        <v>2024_27_01 - I Spodní stavba</v>
      </c>
      <c r="F81" s="228"/>
      <c r="G81" s="228"/>
      <c r="H81" s="228"/>
      <c r="L81" s="32"/>
    </row>
    <row r="82" spans="2:65" s="1" customFormat="1" ht="6.95" customHeight="1">
      <c r="B82" s="32"/>
      <c r="L82" s="32"/>
    </row>
    <row r="83" spans="2:65" s="1" customFormat="1" ht="12" customHeight="1">
      <c r="B83" s="32"/>
      <c r="C83" s="26" t="s">
        <v>22</v>
      </c>
      <c r="F83" s="24" t="str">
        <f>F12</f>
        <v>Nový Bydžov - Chudonice</v>
      </c>
      <c r="I83" s="26" t="s">
        <v>24</v>
      </c>
      <c r="J83" s="49" t="str">
        <f>IF(J12="","",J12)</f>
        <v>11. 10. 2024</v>
      </c>
      <c r="L83" s="32"/>
    </row>
    <row r="84" spans="2:65" s="1" customFormat="1" ht="6.95" customHeight="1">
      <c r="B84" s="32"/>
      <c r="L84" s="32"/>
    </row>
    <row r="85" spans="2:65" s="1" customFormat="1" ht="54.4" customHeight="1">
      <c r="B85" s="32"/>
      <c r="C85" s="26" t="s">
        <v>30</v>
      </c>
      <c r="F85" s="24" t="str">
        <f>E15</f>
        <v>RMSK Cidlina Nový Bydžov. z. s.</v>
      </c>
      <c r="I85" s="26" t="s">
        <v>38</v>
      </c>
      <c r="J85" s="30" t="str">
        <f>E21</f>
        <v>Ing. Vladimír Sedlecký &amp; UBIQUIST VS, sdružení</v>
      </c>
      <c r="L85" s="32"/>
    </row>
    <row r="86" spans="2:65" s="1" customFormat="1" ht="15.2" customHeight="1">
      <c r="B86" s="32"/>
      <c r="C86" s="26" t="s">
        <v>36</v>
      </c>
      <c r="F86" s="24" t="str">
        <f>IF(E18="","",E18)</f>
        <v>Vyplň údaj</v>
      </c>
      <c r="I86" s="26" t="s">
        <v>43</v>
      </c>
      <c r="J86" s="30" t="str">
        <f>E24</f>
        <v xml:space="preserve"> </v>
      </c>
      <c r="L86" s="32"/>
    </row>
    <row r="87" spans="2:65" s="1" customFormat="1" ht="10.35" customHeight="1">
      <c r="B87" s="32"/>
      <c r="L87" s="32"/>
    </row>
    <row r="88" spans="2:65" s="10" customFormat="1" ht="29.25" customHeight="1">
      <c r="B88" s="107"/>
      <c r="C88" s="108" t="s">
        <v>120</v>
      </c>
      <c r="D88" s="109" t="s">
        <v>66</v>
      </c>
      <c r="E88" s="109" t="s">
        <v>62</v>
      </c>
      <c r="F88" s="109" t="s">
        <v>63</v>
      </c>
      <c r="G88" s="109" t="s">
        <v>121</v>
      </c>
      <c r="H88" s="109" t="s">
        <v>122</v>
      </c>
      <c r="I88" s="109" t="s">
        <v>123</v>
      </c>
      <c r="J88" s="110" t="s">
        <v>107</v>
      </c>
      <c r="K88" s="111" t="s">
        <v>124</v>
      </c>
      <c r="L88" s="107"/>
      <c r="M88" s="56" t="s">
        <v>35</v>
      </c>
      <c r="N88" s="57" t="s">
        <v>51</v>
      </c>
      <c r="O88" s="57" t="s">
        <v>125</v>
      </c>
      <c r="P88" s="57" t="s">
        <v>126</v>
      </c>
      <c r="Q88" s="57" t="s">
        <v>127</v>
      </c>
      <c r="R88" s="57" t="s">
        <v>128</v>
      </c>
      <c r="S88" s="57" t="s">
        <v>129</v>
      </c>
      <c r="T88" s="58" t="s">
        <v>130</v>
      </c>
    </row>
    <row r="89" spans="2:65" s="1" customFormat="1" ht="22.9" customHeight="1">
      <c r="B89" s="32"/>
      <c r="C89" s="61" t="s">
        <v>131</v>
      </c>
      <c r="J89" s="112">
        <f>BK89</f>
        <v>0</v>
      </c>
      <c r="L89" s="32"/>
      <c r="M89" s="59"/>
      <c r="N89" s="50"/>
      <c r="O89" s="50"/>
      <c r="P89" s="113">
        <f>P90+P198</f>
        <v>0</v>
      </c>
      <c r="Q89" s="50"/>
      <c r="R89" s="113">
        <f>R90+R198</f>
        <v>908.07572967999999</v>
      </c>
      <c r="S89" s="50"/>
      <c r="T89" s="114">
        <f>T90+T198</f>
        <v>1209.3706</v>
      </c>
      <c r="AT89" s="16" t="s">
        <v>80</v>
      </c>
      <c r="AU89" s="16" t="s">
        <v>108</v>
      </c>
      <c r="BK89" s="115">
        <f>BK90+BK198</f>
        <v>0</v>
      </c>
    </row>
    <row r="90" spans="2:65" s="11" customFormat="1" ht="25.9" customHeight="1">
      <c r="B90" s="116"/>
      <c r="D90" s="117" t="s">
        <v>80</v>
      </c>
      <c r="E90" s="118" t="s">
        <v>132</v>
      </c>
      <c r="F90" s="118" t="s">
        <v>133</v>
      </c>
      <c r="I90" s="119"/>
      <c r="J90" s="120">
        <f>BK90</f>
        <v>0</v>
      </c>
      <c r="L90" s="116"/>
      <c r="M90" s="121"/>
      <c r="P90" s="122">
        <f>P91+P124+P134+P156+P163+P177+P195</f>
        <v>0</v>
      </c>
      <c r="R90" s="122">
        <f>R91+R124+R134+R156+R163+R177+R195</f>
        <v>908.07572967999999</v>
      </c>
      <c r="T90" s="123">
        <f>T91+T124+T134+T156+T163+T177+T195</f>
        <v>1209.3706</v>
      </c>
      <c r="AR90" s="117" t="s">
        <v>89</v>
      </c>
      <c r="AT90" s="124" t="s">
        <v>80</v>
      </c>
      <c r="AU90" s="124" t="s">
        <v>81</v>
      </c>
      <c r="AY90" s="117" t="s">
        <v>134</v>
      </c>
      <c r="BK90" s="125">
        <f>BK91+BK124+BK134+BK156+BK163+BK177+BK195</f>
        <v>0</v>
      </c>
    </row>
    <row r="91" spans="2:65" s="11" customFormat="1" ht="22.9" customHeight="1">
      <c r="B91" s="116"/>
      <c r="D91" s="117" t="s">
        <v>80</v>
      </c>
      <c r="E91" s="126" t="s">
        <v>89</v>
      </c>
      <c r="F91" s="126" t="s">
        <v>135</v>
      </c>
      <c r="I91" s="119"/>
      <c r="J91" s="127">
        <f>BK91</f>
        <v>0</v>
      </c>
      <c r="L91" s="116"/>
      <c r="M91" s="121"/>
      <c r="P91" s="122">
        <f>SUM(P92:P123)</f>
        <v>0</v>
      </c>
      <c r="R91" s="122">
        <f>SUM(R92:R123)</f>
        <v>181.2559</v>
      </c>
      <c r="T91" s="123">
        <f>SUM(T92:T123)</f>
        <v>457.57059999999996</v>
      </c>
      <c r="AR91" s="117" t="s">
        <v>89</v>
      </c>
      <c r="AT91" s="124" t="s">
        <v>80</v>
      </c>
      <c r="AU91" s="124" t="s">
        <v>89</v>
      </c>
      <c r="AY91" s="117" t="s">
        <v>134</v>
      </c>
      <c r="BK91" s="125">
        <f>SUM(BK92:BK123)</f>
        <v>0</v>
      </c>
    </row>
    <row r="92" spans="2:65" s="1" customFormat="1" ht="33" customHeight="1">
      <c r="B92" s="32"/>
      <c r="C92" s="128" t="s">
        <v>89</v>
      </c>
      <c r="D92" s="128" t="s">
        <v>136</v>
      </c>
      <c r="E92" s="129" t="s">
        <v>137</v>
      </c>
      <c r="F92" s="130" t="s">
        <v>138</v>
      </c>
      <c r="G92" s="131" t="s">
        <v>139</v>
      </c>
      <c r="H92" s="132">
        <v>7610</v>
      </c>
      <c r="I92" s="133"/>
      <c r="J92" s="134">
        <f>ROUND(I92*H92,2)</f>
        <v>0</v>
      </c>
      <c r="K92" s="135"/>
      <c r="L92" s="32"/>
      <c r="M92" s="136" t="s">
        <v>35</v>
      </c>
      <c r="N92" s="137" t="s">
        <v>52</v>
      </c>
      <c r="P92" s="138">
        <f>O92*H92</f>
        <v>0</v>
      </c>
      <c r="Q92" s="138">
        <v>0</v>
      </c>
      <c r="R92" s="138">
        <f>Q92*H92</f>
        <v>0</v>
      </c>
      <c r="S92" s="138">
        <v>3.6999999999999998E-2</v>
      </c>
      <c r="T92" s="139">
        <f>S92*H92</f>
        <v>281.57</v>
      </c>
      <c r="AR92" s="140" t="s">
        <v>140</v>
      </c>
      <c r="AT92" s="140" t="s">
        <v>136</v>
      </c>
      <c r="AU92" s="140" t="s">
        <v>91</v>
      </c>
      <c r="AY92" s="16" t="s">
        <v>134</v>
      </c>
      <c r="BE92" s="141">
        <f>IF(N92="základní",J92,0)</f>
        <v>0</v>
      </c>
      <c r="BF92" s="141">
        <f>IF(N92="snížená",J92,0)</f>
        <v>0</v>
      </c>
      <c r="BG92" s="141">
        <f>IF(N92="zákl. přenesená",J92,0)</f>
        <v>0</v>
      </c>
      <c r="BH92" s="141">
        <f>IF(N92="sníž. přenesená",J92,0)</f>
        <v>0</v>
      </c>
      <c r="BI92" s="141">
        <f>IF(N92="nulová",J92,0)</f>
        <v>0</v>
      </c>
      <c r="BJ92" s="16" t="s">
        <v>89</v>
      </c>
      <c r="BK92" s="141">
        <f>ROUND(I92*H92,2)</f>
        <v>0</v>
      </c>
      <c r="BL92" s="16" t="s">
        <v>140</v>
      </c>
      <c r="BM92" s="140" t="s">
        <v>141</v>
      </c>
    </row>
    <row r="93" spans="2:65" s="1" customFormat="1" ht="11.25">
      <c r="B93" s="32"/>
      <c r="D93" s="142" t="s">
        <v>142</v>
      </c>
      <c r="F93" s="143" t="s">
        <v>143</v>
      </c>
      <c r="I93" s="144"/>
      <c r="L93" s="32"/>
      <c r="M93" s="145"/>
      <c r="T93" s="53"/>
      <c r="AT93" s="16" t="s">
        <v>142</v>
      </c>
      <c r="AU93" s="16" t="s">
        <v>91</v>
      </c>
    </row>
    <row r="94" spans="2:65" s="1" customFormat="1" ht="62.65" customHeight="1">
      <c r="B94" s="32"/>
      <c r="C94" s="128" t="s">
        <v>91</v>
      </c>
      <c r="D94" s="128" t="s">
        <v>136</v>
      </c>
      <c r="E94" s="129" t="s">
        <v>144</v>
      </c>
      <c r="F94" s="130" t="s">
        <v>145</v>
      </c>
      <c r="G94" s="131" t="s">
        <v>139</v>
      </c>
      <c r="H94" s="132">
        <v>631.91</v>
      </c>
      <c r="I94" s="133"/>
      <c r="J94" s="134">
        <f>ROUND(I94*H94,2)</f>
        <v>0</v>
      </c>
      <c r="K94" s="135"/>
      <c r="L94" s="32"/>
      <c r="M94" s="136" t="s">
        <v>35</v>
      </c>
      <c r="N94" s="137" t="s">
        <v>52</v>
      </c>
      <c r="P94" s="138">
        <f>O94*H94</f>
        <v>0</v>
      </c>
      <c r="Q94" s="138">
        <v>0</v>
      </c>
      <c r="R94" s="138">
        <f>Q94*H94</f>
        <v>0</v>
      </c>
      <c r="S94" s="138">
        <v>0.26</v>
      </c>
      <c r="T94" s="139">
        <f>S94*H94</f>
        <v>164.29659999999998</v>
      </c>
      <c r="AR94" s="140" t="s">
        <v>140</v>
      </c>
      <c r="AT94" s="140" t="s">
        <v>136</v>
      </c>
      <c r="AU94" s="140" t="s">
        <v>91</v>
      </c>
      <c r="AY94" s="16" t="s">
        <v>134</v>
      </c>
      <c r="BE94" s="141">
        <f>IF(N94="základní",J94,0)</f>
        <v>0</v>
      </c>
      <c r="BF94" s="141">
        <f>IF(N94="snížená",J94,0)</f>
        <v>0</v>
      </c>
      <c r="BG94" s="141">
        <f>IF(N94="zákl. přenesená",J94,0)</f>
        <v>0</v>
      </c>
      <c r="BH94" s="141">
        <f>IF(N94="sníž. přenesená",J94,0)</f>
        <v>0</v>
      </c>
      <c r="BI94" s="141">
        <f>IF(N94="nulová",J94,0)</f>
        <v>0</v>
      </c>
      <c r="BJ94" s="16" t="s">
        <v>89</v>
      </c>
      <c r="BK94" s="141">
        <f>ROUND(I94*H94,2)</f>
        <v>0</v>
      </c>
      <c r="BL94" s="16" t="s">
        <v>140</v>
      </c>
      <c r="BM94" s="140" t="s">
        <v>146</v>
      </c>
    </row>
    <row r="95" spans="2:65" s="1" customFormat="1" ht="11.25">
      <c r="B95" s="32"/>
      <c r="D95" s="142" t="s">
        <v>142</v>
      </c>
      <c r="F95" s="143" t="s">
        <v>147</v>
      </c>
      <c r="I95" s="144"/>
      <c r="L95" s="32"/>
      <c r="M95" s="145"/>
      <c r="T95" s="53"/>
      <c r="AT95" s="16" t="s">
        <v>142</v>
      </c>
      <c r="AU95" s="16" t="s">
        <v>91</v>
      </c>
    </row>
    <row r="96" spans="2:65" s="12" customFormat="1" ht="11.25">
      <c r="B96" s="146"/>
      <c r="D96" s="147" t="s">
        <v>148</v>
      </c>
      <c r="E96" s="148" t="s">
        <v>35</v>
      </c>
      <c r="F96" s="149" t="s">
        <v>149</v>
      </c>
      <c r="H96" s="150">
        <v>631.91</v>
      </c>
      <c r="I96" s="151"/>
      <c r="L96" s="146"/>
      <c r="M96" s="152"/>
      <c r="T96" s="153"/>
      <c r="AT96" s="148" t="s">
        <v>148</v>
      </c>
      <c r="AU96" s="148" t="s">
        <v>91</v>
      </c>
      <c r="AV96" s="12" t="s">
        <v>91</v>
      </c>
      <c r="AW96" s="12" t="s">
        <v>42</v>
      </c>
      <c r="AX96" s="12" t="s">
        <v>81</v>
      </c>
      <c r="AY96" s="148" t="s">
        <v>134</v>
      </c>
    </row>
    <row r="97" spans="2:65" s="13" customFormat="1" ht="11.25">
      <c r="B97" s="154"/>
      <c r="D97" s="147" t="s">
        <v>148</v>
      </c>
      <c r="E97" s="155" t="s">
        <v>35</v>
      </c>
      <c r="F97" s="156" t="s">
        <v>150</v>
      </c>
      <c r="H97" s="157">
        <v>631.91</v>
      </c>
      <c r="I97" s="158"/>
      <c r="L97" s="154"/>
      <c r="M97" s="159"/>
      <c r="T97" s="160"/>
      <c r="AT97" s="155" t="s">
        <v>148</v>
      </c>
      <c r="AU97" s="155" t="s">
        <v>91</v>
      </c>
      <c r="AV97" s="13" t="s">
        <v>140</v>
      </c>
      <c r="AW97" s="13" t="s">
        <v>42</v>
      </c>
      <c r="AX97" s="13" t="s">
        <v>89</v>
      </c>
      <c r="AY97" s="155" t="s">
        <v>134</v>
      </c>
    </row>
    <row r="98" spans="2:65" s="1" customFormat="1" ht="37.9" customHeight="1">
      <c r="B98" s="32"/>
      <c r="C98" s="128" t="s">
        <v>151</v>
      </c>
      <c r="D98" s="128" t="s">
        <v>136</v>
      </c>
      <c r="E98" s="129" t="s">
        <v>152</v>
      </c>
      <c r="F98" s="130" t="s">
        <v>153</v>
      </c>
      <c r="G98" s="131" t="s">
        <v>154</v>
      </c>
      <c r="H98" s="132">
        <v>292.60000000000002</v>
      </c>
      <c r="I98" s="133"/>
      <c r="J98" s="134">
        <f>ROUND(I98*H98,2)</f>
        <v>0</v>
      </c>
      <c r="K98" s="135"/>
      <c r="L98" s="32"/>
      <c r="M98" s="136" t="s">
        <v>35</v>
      </c>
      <c r="N98" s="137" t="s">
        <v>52</v>
      </c>
      <c r="P98" s="138">
        <f>O98*H98</f>
        <v>0</v>
      </c>
      <c r="Q98" s="138">
        <v>0</v>
      </c>
      <c r="R98" s="138">
        <f>Q98*H98</f>
        <v>0</v>
      </c>
      <c r="S98" s="138">
        <v>0.04</v>
      </c>
      <c r="T98" s="139">
        <f>S98*H98</f>
        <v>11.704000000000001</v>
      </c>
      <c r="AR98" s="140" t="s">
        <v>140</v>
      </c>
      <c r="AT98" s="140" t="s">
        <v>136</v>
      </c>
      <c r="AU98" s="140" t="s">
        <v>91</v>
      </c>
      <c r="AY98" s="16" t="s">
        <v>134</v>
      </c>
      <c r="BE98" s="141">
        <f>IF(N98="základní",J98,0)</f>
        <v>0</v>
      </c>
      <c r="BF98" s="141">
        <f>IF(N98="snížená",J98,0)</f>
        <v>0</v>
      </c>
      <c r="BG98" s="141">
        <f>IF(N98="zákl. přenesená",J98,0)</f>
        <v>0</v>
      </c>
      <c r="BH98" s="141">
        <f>IF(N98="sníž. přenesená",J98,0)</f>
        <v>0</v>
      </c>
      <c r="BI98" s="141">
        <f>IF(N98="nulová",J98,0)</f>
        <v>0</v>
      </c>
      <c r="BJ98" s="16" t="s">
        <v>89</v>
      </c>
      <c r="BK98" s="141">
        <f>ROUND(I98*H98,2)</f>
        <v>0</v>
      </c>
      <c r="BL98" s="16" t="s">
        <v>140</v>
      </c>
      <c r="BM98" s="140" t="s">
        <v>155</v>
      </c>
    </row>
    <row r="99" spans="2:65" s="1" customFormat="1" ht="11.25">
      <c r="B99" s="32"/>
      <c r="D99" s="142" t="s">
        <v>142</v>
      </c>
      <c r="F99" s="143" t="s">
        <v>156</v>
      </c>
      <c r="I99" s="144"/>
      <c r="L99" s="32"/>
      <c r="M99" s="145"/>
      <c r="T99" s="53"/>
      <c r="AT99" s="16" t="s">
        <v>142</v>
      </c>
      <c r="AU99" s="16" t="s">
        <v>91</v>
      </c>
    </row>
    <row r="100" spans="2:65" s="12" customFormat="1" ht="11.25">
      <c r="B100" s="146"/>
      <c r="D100" s="147" t="s">
        <v>148</v>
      </c>
      <c r="E100" s="148" t="s">
        <v>35</v>
      </c>
      <c r="F100" s="149" t="s">
        <v>157</v>
      </c>
      <c r="H100" s="150">
        <v>292.60000000000002</v>
      </c>
      <c r="I100" s="151"/>
      <c r="L100" s="146"/>
      <c r="M100" s="152"/>
      <c r="T100" s="153"/>
      <c r="AT100" s="148" t="s">
        <v>148</v>
      </c>
      <c r="AU100" s="148" t="s">
        <v>91</v>
      </c>
      <c r="AV100" s="12" t="s">
        <v>91</v>
      </c>
      <c r="AW100" s="12" t="s">
        <v>42</v>
      </c>
      <c r="AX100" s="12" t="s">
        <v>81</v>
      </c>
      <c r="AY100" s="148" t="s">
        <v>134</v>
      </c>
    </row>
    <row r="101" spans="2:65" s="13" customFormat="1" ht="11.25">
      <c r="B101" s="154"/>
      <c r="D101" s="147" t="s">
        <v>148</v>
      </c>
      <c r="E101" s="155" t="s">
        <v>35</v>
      </c>
      <c r="F101" s="156" t="s">
        <v>150</v>
      </c>
      <c r="H101" s="157">
        <v>292.60000000000002</v>
      </c>
      <c r="I101" s="158"/>
      <c r="L101" s="154"/>
      <c r="M101" s="159"/>
      <c r="T101" s="160"/>
      <c r="AT101" s="155" t="s">
        <v>148</v>
      </c>
      <c r="AU101" s="155" t="s">
        <v>91</v>
      </c>
      <c r="AV101" s="13" t="s">
        <v>140</v>
      </c>
      <c r="AW101" s="13" t="s">
        <v>42</v>
      </c>
      <c r="AX101" s="13" t="s">
        <v>89</v>
      </c>
      <c r="AY101" s="155" t="s">
        <v>134</v>
      </c>
    </row>
    <row r="102" spans="2:65" s="1" customFormat="1" ht="44.25" customHeight="1">
      <c r="B102" s="32"/>
      <c r="C102" s="128" t="s">
        <v>140</v>
      </c>
      <c r="D102" s="128" t="s">
        <v>136</v>
      </c>
      <c r="E102" s="129" t="s">
        <v>158</v>
      </c>
      <c r="F102" s="130" t="s">
        <v>159</v>
      </c>
      <c r="G102" s="131" t="s">
        <v>160</v>
      </c>
      <c r="H102" s="132">
        <v>45.203000000000003</v>
      </c>
      <c r="I102" s="133"/>
      <c r="J102" s="134">
        <f>ROUND(I102*H102,2)</f>
        <v>0</v>
      </c>
      <c r="K102" s="135"/>
      <c r="L102" s="32"/>
      <c r="M102" s="136" t="s">
        <v>35</v>
      </c>
      <c r="N102" s="137" t="s">
        <v>52</v>
      </c>
      <c r="P102" s="138">
        <f>O102*H102</f>
        <v>0</v>
      </c>
      <c r="Q102" s="138">
        <v>0</v>
      </c>
      <c r="R102" s="138">
        <f>Q102*H102</f>
        <v>0</v>
      </c>
      <c r="S102" s="138">
        <v>0</v>
      </c>
      <c r="T102" s="139">
        <f>S102*H102</f>
        <v>0</v>
      </c>
      <c r="AR102" s="140" t="s">
        <v>140</v>
      </c>
      <c r="AT102" s="140" t="s">
        <v>136</v>
      </c>
      <c r="AU102" s="140" t="s">
        <v>91</v>
      </c>
      <c r="AY102" s="16" t="s">
        <v>134</v>
      </c>
      <c r="BE102" s="141">
        <f>IF(N102="základní",J102,0)</f>
        <v>0</v>
      </c>
      <c r="BF102" s="141">
        <f>IF(N102="snížená",J102,0)</f>
        <v>0</v>
      </c>
      <c r="BG102" s="141">
        <f>IF(N102="zákl. přenesená",J102,0)</f>
        <v>0</v>
      </c>
      <c r="BH102" s="141">
        <f>IF(N102="sníž. přenesená",J102,0)</f>
        <v>0</v>
      </c>
      <c r="BI102" s="141">
        <f>IF(N102="nulová",J102,0)</f>
        <v>0</v>
      </c>
      <c r="BJ102" s="16" t="s">
        <v>89</v>
      </c>
      <c r="BK102" s="141">
        <f>ROUND(I102*H102,2)</f>
        <v>0</v>
      </c>
      <c r="BL102" s="16" t="s">
        <v>140</v>
      </c>
      <c r="BM102" s="140" t="s">
        <v>161</v>
      </c>
    </row>
    <row r="103" spans="2:65" s="1" customFormat="1" ht="11.25">
      <c r="B103" s="32"/>
      <c r="D103" s="142" t="s">
        <v>142</v>
      </c>
      <c r="F103" s="143" t="s">
        <v>162</v>
      </c>
      <c r="I103" s="144"/>
      <c r="L103" s="32"/>
      <c r="M103" s="145"/>
      <c r="T103" s="53"/>
      <c r="AT103" s="16" t="s">
        <v>142</v>
      </c>
      <c r="AU103" s="16" t="s">
        <v>91</v>
      </c>
    </row>
    <row r="104" spans="2:65" s="12" customFormat="1" ht="11.25">
      <c r="B104" s="146"/>
      <c r="D104" s="147" t="s">
        <v>148</v>
      </c>
      <c r="E104" s="148" t="s">
        <v>35</v>
      </c>
      <c r="F104" s="149" t="s">
        <v>163</v>
      </c>
      <c r="H104" s="150">
        <v>45.203000000000003</v>
      </c>
      <c r="I104" s="151"/>
      <c r="L104" s="146"/>
      <c r="M104" s="152"/>
      <c r="T104" s="153"/>
      <c r="AT104" s="148" t="s">
        <v>148</v>
      </c>
      <c r="AU104" s="148" t="s">
        <v>91</v>
      </c>
      <c r="AV104" s="12" t="s">
        <v>91</v>
      </c>
      <c r="AW104" s="12" t="s">
        <v>42</v>
      </c>
      <c r="AX104" s="12" t="s">
        <v>81</v>
      </c>
      <c r="AY104" s="148" t="s">
        <v>134</v>
      </c>
    </row>
    <row r="105" spans="2:65" s="13" customFormat="1" ht="11.25">
      <c r="B105" s="154"/>
      <c r="D105" s="147" t="s">
        <v>148</v>
      </c>
      <c r="E105" s="155" t="s">
        <v>35</v>
      </c>
      <c r="F105" s="156" t="s">
        <v>150</v>
      </c>
      <c r="H105" s="157">
        <v>45.203000000000003</v>
      </c>
      <c r="I105" s="158"/>
      <c r="L105" s="154"/>
      <c r="M105" s="159"/>
      <c r="T105" s="160"/>
      <c r="AT105" s="155" t="s">
        <v>148</v>
      </c>
      <c r="AU105" s="155" t="s">
        <v>91</v>
      </c>
      <c r="AV105" s="13" t="s">
        <v>140</v>
      </c>
      <c r="AW105" s="13" t="s">
        <v>42</v>
      </c>
      <c r="AX105" s="13" t="s">
        <v>89</v>
      </c>
      <c r="AY105" s="155" t="s">
        <v>134</v>
      </c>
    </row>
    <row r="106" spans="2:65" s="1" customFormat="1" ht="90" customHeight="1">
      <c r="B106" s="32"/>
      <c r="C106" s="128" t="s">
        <v>164</v>
      </c>
      <c r="D106" s="128" t="s">
        <v>136</v>
      </c>
      <c r="E106" s="129" t="s">
        <v>165</v>
      </c>
      <c r="F106" s="130" t="s">
        <v>166</v>
      </c>
      <c r="G106" s="131" t="s">
        <v>160</v>
      </c>
      <c r="H106" s="132">
        <v>17.103999999999999</v>
      </c>
      <c r="I106" s="133"/>
      <c r="J106" s="134">
        <f>ROUND(I106*H106,2)</f>
        <v>0</v>
      </c>
      <c r="K106" s="135"/>
      <c r="L106" s="32"/>
      <c r="M106" s="136" t="s">
        <v>35</v>
      </c>
      <c r="N106" s="137" t="s">
        <v>52</v>
      </c>
      <c r="P106" s="138">
        <f>O106*H106</f>
        <v>0</v>
      </c>
      <c r="Q106" s="138">
        <v>0</v>
      </c>
      <c r="R106" s="138">
        <f>Q106*H106</f>
        <v>0</v>
      </c>
      <c r="S106" s="138">
        <v>0</v>
      </c>
      <c r="T106" s="139">
        <f>S106*H106</f>
        <v>0</v>
      </c>
      <c r="AR106" s="140" t="s">
        <v>140</v>
      </c>
      <c r="AT106" s="140" t="s">
        <v>136</v>
      </c>
      <c r="AU106" s="140" t="s">
        <v>91</v>
      </c>
      <c r="AY106" s="16" t="s">
        <v>134</v>
      </c>
      <c r="BE106" s="141">
        <f>IF(N106="základní",J106,0)</f>
        <v>0</v>
      </c>
      <c r="BF106" s="141">
        <f>IF(N106="snížená",J106,0)</f>
        <v>0</v>
      </c>
      <c r="BG106" s="141">
        <f>IF(N106="zákl. přenesená",J106,0)</f>
        <v>0</v>
      </c>
      <c r="BH106" s="141">
        <f>IF(N106="sníž. přenesená",J106,0)</f>
        <v>0</v>
      </c>
      <c r="BI106" s="141">
        <f>IF(N106="nulová",J106,0)</f>
        <v>0</v>
      </c>
      <c r="BJ106" s="16" t="s">
        <v>89</v>
      </c>
      <c r="BK106" s="141">
        <f>ROUND(I106*H106,2)</f>
        <v>0</v>
      </c>
      <c r="BL106" s="16" t="s">
        <v>140</v>
      </c>
      <c r="BM106" s="140" t="s">
        <v>167</v>
      </c>
    </row>
    <row r="107" spans="2:65" s="1" customFormat="1" ht="11.25">
      <c r="B107" s="32"/>
      <c r="D107" s="142" t="s">
        <v>142</v>
      </c>
      <c r="F107" s="143" t="s">
        <v>168</v>
      </c>
      <c r="I107" s="144"/>
      <c r="L107" s="32"/>
      <c r="M107" s="145"/>
      <c r="T107" s="53"/>
      <c r="AT107" s="16" t="s">
        <v>142</v>
      </c>
      <c r="AU107" s="16" t="s">
        <v>91</v>
      </c>
    </row>
    <row r="108" spans="2:65" s="12" customFormat="1" ht="11.25">
      <c r="B108" s="146"/>
      <c r="D108" s="147" t="s">
        <v>148</v>
      </c>
      <c r="E108" s="148" t="s">
        <v>35</v>
      </c>
      <c r="F108" s="149" t="s">
        <v>169</v>
      </c>
      <c r="H108" s="150">
        <v>17.103999999999999</v>
      </c>
      <c r="I108" s="151"/>
      <c r="L108" s="146"/>
      <c r="M108" s="152"/>
      <c r="T108" s="153"/>
      <c r="AT108" s="148" t="s">
        <v>148</v>
      </c>
      <c r="AU108" s="148" t="s">
        <v>91</v>
      </c>
      <c r="AV108" s="12" t="s">
        <v>91</v>
      </c>
      <c r="AW108" s="12" t="s">
        <v>42</v>
      </c>
      <c r="AX108" s="12" t="s">
        <v>81</v>
      </c>
      <c r="AY108" s="148" t="s">
        <v>134</v>
      </c>
    </row>
    <row r="109" spans="2:65" s="13" customFormat="1" ht="11.25">
      <c r="B109" s="154"/>
      <c r="D109" s="147" t="s">
        <v>148</v>
      </c>
      <c r="E109" s="155" t="s">
        <v>35</v>
      </c>
      <c r="F109" s="156" t="s">
        <v>150</v>
      </c>
      <c r="H109" s="157">
        <v>17.103999999999999</v>
      </c>
      <c r="I109" s="158"/>
      <c r="L109" s="154"/>
      <c r="M109" s="159"/>
      <c r="T109" s="160"/>
      <c r="AT109" s="155" t="s">
        <v>148</v>
      </c>
      <c r="AU109" s="155" t="s">
        <v>91</v>
      </c>
      <c r="AV109" s="13" t="s">
        <v>140</v>
      </c>
      <c r="AW109" s="13" t="s">
        <v>42</v>
      </c>
      <c r="AX109" s="13" t="s">
        <v>89</v>
      </c>
      <c r="AY109" s="155" t="s">
        <v>134</v>
      </c>
    </row>
    <row r="110" spans="2:65" s="1" customFormat="1" ht="62.65" customHeight="1">
      <c r="B110" s="32"/>
      <c r="C110" s="128" t="s">
        <v>170</v>
      </c>
      <c r="D110" s="128" t="s">
        <v>136</v>
      </c>
      <c r="E110" s="129" t="s">
        <v>171</v>
      </c>
      <c r="F110" s="130" t="s">
        <v>172</v>
      </c>
      <c r="G110" s="131" t="s">
        <v>160</v>
      </c>
      <c r="H110" s="132">
        <v>62.307000000000002</v>
      </c>
      <c r="I110" s="133"/>
      <c r="J110" s="134">
        <f>ROUND(I110*H110,2)</f>
        <v>0</v>
      </c>
      <c r="K110" s="135"/>
      <c r="L110" s="32"/>
      <c r="M110" s="136" t="s">
        <v>35</v>
      </c>
      <c r="N110" s="137" t="s">
        <v>52</v>
      </c>
      <c r="P110" s="138">
        <f>O110*H110</f>
        <v>0</v>
      </c>
      <c r="Q110" s="138">
        <v>0</v>
      </c>
      <c r="R110" s="138">
        <f>Q110*H110</f>
        <v>0</v>
      </c>
      <c r="S110" s="138">
        <v>0</v>
      </c>
      <c r="T110" s="139">
        <f>S110*H110</f>
        <v>0</v>
      </c>
      <c r="AR110" s="140" t="s">
        <v>140</v>
      </c>
      <c r="AT110" s="140" t="s">
        <v>136</v>
      </c>
      <c r="AU110" s="140" t="s">
        <v>91</v>
      </c>
      <c r="AY110" s="16" t="s">
        <v>134</v>
      </c>
      <c r="BE110" s="141">
        <f>IF(N110="základní",J110,0)</f>
        <v>0</v>
      </c>
      <c r="BF110" s="141">
        <f>IF(N110="snížená",J110,0)</f>
        <v>0</v>
      </c>
      <c r="BG110" s="141">
        <f>IF(N110="zákl. přenesená",J110,0)</f>
        <v>0</v>
      </c>
      <c r="BH110" s="141">
        <f>IF(N110="sníž. přenesená",J110,0)</f>
        <v>0</v>
      </c>
      <c r="BI110" s="141">
        <f>IF(N110="nulová",J110,0)</f>
        <v>0</v>
      </c>
      <c r="BJ110" s="16" t="s">
        <v>89</v>
      </c>
      <c r="BK110" s="141">
        <f>ROUND(I110*H110,2)</f>
        <v>0</v>
      </c>
      <c r="BL110" s="16" t="s">
        <v>140</v>
      </c>
      <c r="BM110" s="140" t="s">
        <v>173</v>
      </c>
    </row>
    <row r="111" spans="2:65" s="1" customFormat="1" ht="11.25">
      <c r="B111" s="32"/>
      <c r="D111" s="142" t="s">
        <v>142</v>
      </c>
      <c r="F111" s="143" t="s">
        <v>174</v>
      </c>
      <c r="I111" s="144"/>
      <c r="L111" s="32"/>
      <c r="M111" s="145"/>
      <c r="T111" s="53"/>
      <c r="AT111" s="16" t="s">
        <v>142</v>
      </c>
      <c r="AU111" s="16" t="s">
        <v>91</v>
      </c>
    </row>
    <row r="112" spans="2:65" s="12" customFormat="1" ht="11.25">
      <c r="B112" s="146"/>
      <c r="D112" s="147" t="s">
        <v>148</v>
      </c>
      <c r="E112" s="148" t="s">
        <v>35</v>
      </c>
      <c r="F112" s="149" t="s">
        <v>175</v>
      </c>
      <c r="H112" s="150">
        <v>62.307000000000002</v>
      </c>
      <c r="I112" s="151"/>
      <c r="L112" s="146"/>
      <c r="M112" s="152"/>
      <c r="T112" s="153"/>
      <c r="AT112" s="148" t="s">
        <v>148</v>
      </c>
      <c r="AU112" s="148" t="s">
        <v>91</v>
      </c>
      <c r="AV112" s="12" t="s">
        <v>91</v>
      </c>
      <c r="AW112" s="12" t="s">
        <v>42</v>
      </c>
      <c r="AX112" s="12" t="s">
        <v>81</v>
      </c>
      <c r="AY112" s="148" t="s">
        <v>134</v>
      </c>
    </row>
    <row r="113" spans="2:65" s="13" customFormat="1" ht="11.25">
      <c r="B113" s="154"/>
      <c r="D113" s="147" t="s">
        <v>148</v>
      </c>
      <c r="E113" s="155" t="s">
        <v>35</v>
      </c>
      <c r="F113" s="156" t="s">
        <v>150</v>
      </c>
      <c r="H113" s="157">
        <v>62.307000000000002</v>
      </c>
      <c r="I113" s="158"/>
      <c r="L113" s="154"/>
      <c r="M113" s="159"/>
      <c r="T113" s="160"/>
      <c r="AT113" s="155" t="s">
        <v>148</v>
      </c>
      <c r="AU113" s="155" t="s">
        <v>91</v>
      </c>
      <c r="AV113" s="13" t="s">
        <v>140</v>
      </c>
      <c r="AW113" s="13" t="s">
        <v>42</v>
      </c>
      <c r="AX113" s="13" t="s">
        <v>89</v>
      </c>
      <c r="AY113" s="155" t="s">
        <v>134</v>
      </c>
    </row>
    <row r="114" spans="2:65" s="1" customFormat="1" ht="37.9" customHeight="1">
      <c r="B114" s="32"/>
      <c r="C114" s="128" t="s">
        <v>176</v>
      </c>
      <c r="D114" s="128" t="s">
        <v>136</v>
      </c>
      <c r="E114" s="129" t="s">
        <v>177</v>
      </c>
      <c r="F114" s="130" t="s">
        <v>178</v>
      </c>
      <c r="G114" s="131" t="s">
        <v>139</v>
      </c>
      <c r="H114" s="132">
        <v>895</v>
      </c>
      <c r="I114" s="133"/>
      <c r="J114" s="134">
        <f>ROUND(I114*H114,2)</f>
        <v>0</v>
      </c>
      <c r="K114" s="135"/>
      <c r="L114" s="32"/>
      <c r="M114" s="136" t="s">
        <v>35</v>
      </c>
      <c r="N114" s="137" t="s">
        <v>52</v>
      </c>
      <c r="P114" s="138">
        <f>O114*H114</f>
        <v>0</v>
      </c>
      <c r="Q114" s="138">
        <v>0</v>
      </c>
      <c r="R114" s="138">
        <f>Q114*H114</f>
        <v>0</v>
      </c>
      <c r="S114" s="138">
        <v>0</v>
      </c>
      <c r="T114" s="139">
        <f>S114*H114</f>
        <v>0</v>
      </c>
      <c r="AR114" s="140" t="s">
        <v>140</v>
      </c>
      <c r="AT114" s="140" t="s">
        <v>136</v>
      </c>
      <c r="AU114" s="140" t="s">
        <v>91</v>
      </c>
      <c r="AY114" s="16" t="s">
        <v>134</v>
      </c>
      <c r="BE114" s="141">
        <f>IF(N114="základní",J114,0)</f>
        <v>0</v>
      </c>
      <c r="BF114" s="141">
        <f>IF(N114="snížená",J114,0)</f>
        <v>0</v>
      </c>
      <c r="BG114" s="141">
        <f>IF(N114="zákl. přenesená",J114,0)</f>
        <v>0</v>
      </c>
      <c r="BH114" s="141">
        <f>IF(N114="sníž. přenesená",J114,0)</f>
        <v>0</v>
      </c>
      <c r="BI114" s="141">
        <f>IF(N114="nulová",J114,0)</f>
        <v>0</v>
      </c>
      <c r="BJ114" s="16" t="s">
        <v>89</v>
      </c>
      <c r="BK114" s="141">
        <f>ROUND(I114*H114,2)</f>
        <v>0</v>
      </c>
      <c r="BL114" s="16" t="s">
        <v>140</v>
      </c>
      <c r="BM114" s="140" t="s">
        <v>179</v>
      </c>
    </row>
    <row r="115" spans="2:65" s="1" customFormat="1" ht="11.25">
      <c r="B115" s="32"/>
      <c r="D115" s="142" t="s">
        <v>142</v>
      </c>
      <c r="F115" s="143" t="s">
        <v>180</v>
      </c>
      <c r="I115" s="144"/>
      <c r="L115" s="32"/>
      <c r="M115" s="145"/>
      <c r="T115" s="53"/>
      <c r="AT115" s="16" t="s">
        <v>142</v>
      </c>
      <c r="AU115" s="16" t="s">
        <v>91</v>
      </c>
    </row>
    <row r="116" spans="2:65" s="1" customFormat="1" ht="16.5" customHeight="1">
      <c r="B116" s="32"/>
      <c r="C116" s="161" t="s">
        <v>181</v>
      </c>
      <c r="D116" s="161" t="s">
        <v>182</v>
      </c>
      <c r="E116" s="162" t="s">
        <v>183</v>
      </c>
      <c r="F116" s="163" t="s">
        <v>184</v>
      </c>
      <c r="G116" s="164" t="s">
        <v>185</v>
      </c>
      <c r="H116" s="165">
        <v>181.238</v>
      </c>
      <c r="I116" s="166"/>
      <c r="J116" s="167">
        <f>ROUND(I116*H116,2)</f>
        <v>0</v>
      </c>
      <c r="K116" s="168"/>
      <c r="L116" s="169"/>
      <c r="M116" s="170" t="s">
        <v>35</v>
      </c>
      <c r="N116" s="171" t="s">
        <v>52</v>
      </c>
      <c r="P116" s="138">
        <f>O116*H116</f>
        <v>0</v>
      </c>
      <c r="Q116" s="138">
        <v>1</v>
      </c>
      <c r="R116" s="138">
        <f>Q116*H116</f>
        <v>181.238</v>
      </c>
      <c r="S116" s="138">
        <v>0</v>
      </c>
      <c r="T116" s="139">
        <f>S116*H116</f>
        <v>0</v>
      </c>
      <c r="AR116" s="140" t="s">
        <v>181</v>
      </c>
      <c r="AT116" s="140" t="s">
        <v>182</v>
      </c>
      <c r="AU116" s="140" t="s">
        <v>91</v>
      </c>
      <c r="AY116" s="16" t="s">
        <v>134</v>
      </c>
      <c r="BE116" s="141">
        <f>IF(N116="základní",J116,0)</f>
        <v>0</v>
      </c>
      <c r="BF116" s="141">
        <f>IF(N116="snížená",J116,0)</f>
        <v>0</v>
      </c>
      <c r="BG116" s="141">
        <f>IF(N116="zákl. přenesená",J116,0)</f>
        <v>0</v>
      </c>
      <c r="BH116" s="141">
        <f>IF(N116="sníž. přenesená",J116,0)</f>
        <v>0</v>
      </c>
      <c r="BI116" s="141">
        <f>IF(N116="nulová",J116,0)</f>
        <v>0</v>
      </c>
      <c r="BJ116" s="16" t="s">
        <v>89</v>
      </c>
      <c r="BK116" s="141">
        <f>ROUND(I116*H116,2)</f>
        <v>0</v>
      </c>
      <c r="BL116" s="16" t="s">
        <v>140</v>
      </c>
      <c r="BM116" s="140" t="s">
        <v>186</v>
      </c>
    </row>
    <row r="117" spans="2:65" s="12" customFormat="1" ht="11.25">
      <c r="B117" s="146"/>
      <c r="D117" s="147" t="s">
        <v>148</v>
      </c>
      <c r="E117" s="148" t="s">
        <v>35</v>
      </c>
      <c r="F117" s="149" t="s">
        <v>187</v>
      </c>
      <c r="H117" s="150">
        <v>181.238</v>
      </c>
      <c r="I117" s="151"/>
      <c r="L117" s="146"/>
      <c r="M117" s="152"/>
      <c r="T117" s="153"/>
      <c r="AT117" s="148" t="s">
        <v>148</v>
      </c>
      <c r="AU117" s="148" t="s">
        <v>91</v>
      </c>
      <c r="AV117" s="12" t="s">
        <v>91</v>
      </c>
      <c r="AW117" s="12" t="s">
        <v>42</v>
      </c>
      <c r="AX117" s="12" t="s">
        <v>81</v>
      </c>
      <c r="AY117" s="148" t="s">
        <v>134</v>
      </c>
    </row>
    <row r="118" spans="2:65" s="13" customFormat="1" ht="11.25">
      <c r="B118" s="154"/>
      <c r="D118" s="147" t="s">
        <v>148</v>
      </c>
      <c r="E118" s="155" t="s">
        <v>35</v>
      </c>
      <c r="F118" s="156" t="s">
        <v>150</v>
      </c>
      <c r="H118" s="157">
        <v>181.238</v>
      </c>
      <c r="I118" s="158"/>
      <c r="L118" s="154"/>
      <c r="M118" s="159"/>
      <c r="T118" s="160"/>
      <c r="AT118" s="155" t="s">
        <v>148</v>
      </c>
      <c r="AU118" s="155" t="s">
        <v>91</v>
      </c>
      <c r="AV118" s="13" t="s">
        <v>140</v>
      </c>
      <c r="AW118" s="13" t="s">
        <v>42</v>
      </c>
      <c r="AX118" s="13" t="s">
        <v>89</v>
      </c>
      <c r="AY118" s="155" t="s">
        <v>134</v>
      </c>
    </row>
    <row r="119" spans="2:65" s="1" customFormat="1" ht="37.9" customHeight="1">
      <c r="B119" s="32"/>
      <c r="C119" s="128" t="s">
        <v>188</v>
      </c>
      <c r="D119" s="128" t="s">
        <v>136</v>
      </c>
      <c r="E119" s="129" t="s">
        <v>189</v>
      </c>
      <c r="F119" s="130" t="s">
        <v>190</v>
      </c>
      <c r="G119" s="131" t="s">
        <v>139</v>
      </c>
      <c r="H119" s="132">
        <v>895</v>
      </c>
      <c r="I119" s="133"/>
      <c r="J119" s="134">
        <f>ROUND(I119*H119,2)</f>
        <v>0</v>
      </c>
      <c r="K119" s="135"/>
      <c r="L119" s="32"/>
      <c r="M119" s="136" t="s">
        <v>35</v>
      </c>
      <c r="N119" s="137" t="s">
        <v>52</v>
      </c>
      <c r="P119" s="138">
        <f>O119*H119</f>
        <v>0</v>
      </c>
      <c r="Q119" s="138">
        <v>0</v>
      </c>
      <c r="R119" s="138">
        <f>Q119*H119</f>
        <v>0</v>
      </c>
      <c r="S119" s="138">
        <v>0</v>
      </c>
      <c r="T119" s="139">
        <f>S119*H119</f>
        <v>0</v>
      </c>
      <c r="AR119" s="140" t="s">
        <v>140</v>
      </c>
      <c r="AT119" s="140" t="s">
        <v>136</v>
      </c>
      <c r="AU119" s="140" t="s">
        <v>91</v>
      </c>
      <c r="AY119" s="16" t="s">
        <v>134</v>
      </c>
      <c r="BE119" s="141">
        <f>IF(N119="základní",J119,0)</f>
        <v>0</v>
      </c>
      <c r="BF119" s="141">
        <f>IF(N119="snížená",J119,0)</f>
        <v>0</v>
      </c>
      <c r="BG119" s="141">
        <f>IF(N119="zákl. přenesená",J119,0)</f>
        <v>0</v>
      </c>
      <c r="BH119" s="141">
        <f>IF(N119="sníž. přenesená",J119,0)</f>
        <v>0</v>
      </c>
      <c r="BI119" s="141">
        <f>IF(N119="nulová",J119,0)</f>
        <v>0</v>
      </c>
      <c r="BJ119" s="16" t="s">
        <v>89</v>
      </c>
      <c r="BK119" s="141">
        <f>ROUND(I119*H119,2)</f>
        <v>0</v>
      </c>
      <c r="BL119" s="16" t="s">
        <v>140</v>
      </c>
      <c r="BM119" s="140" t="s">
        <v>191</v>
      </c>
    </row>
    <row r="120" spans="2:65" s="1" customFormat="1" ht="11.25">
      <c r="B120" s="32"/>
      <c r="D120" s="142" t="s">
        <v>142</v>
      </c>
      <c r="F120" s="143" t="s">
        <v>192</v>
      </c>
      <c r="I120" s="144"/>
      <c r="L120" s="32"/>
      <c r="M120" s="145"/>
      <c r="T120" s="53"/>
      <c r="AT120" s="16" t="s">
        <v>142</v>
      </c>
      <c r="AU120" s="16" t="s">
        <v>91</v>
      </c>
    </row>
    <row r="121" spans="2:65" s="1" customFormat="1" ht="16.5" customHeight="1">
      <c r="B121" s="32"/>
      <c r="C121" s="161" t="s">
        <v>193</v>
      </c>
      <c r="D121" s="161" t="s">
        <v>182</v>
      </c>
      <c r="E121" s="162" t="s">
        <v>194</v>
      </c>
      <c r="F121" s="163" t="s">
        <v>195</v>
      </c>
      <c r="G121" s="164" t="s">
        <v>196</v>
      </c>
      <c r="H121" s="165">
        <v>17.899999999999999</v>
      </c>
      <c r="I121" s="166"/>
      <c r="J121" s="167">
        <f>ROUND(I121*H121,2)</f>
        <v>0</v>
      </c>
      <c r="K121" s="168"/>
      <c r="L121" s="169"/>
      <c r="M121" s="170" t="s">
        <v>35</v>
      </c>
      <c r="N121" s="171" t="s">
        <v>52</v>
      </c>
      <c r="P121" s="138">
        <f>O121*H121</f>
        <v>0</v>
      </c>
      <c r="Q121" s="138">
        <v>1E-3</v>
      </c>
      <c r="R121" s="138">
        <f>Q121*H121</f>
        <v>1.7899999999999999E-2</v>
      </c>
      <c r="S121" s="138">
        <v>0</v>
      </c>
      <c r="T121" s="139">
        <f>S121*H121</f>
        <v>0</v>
      </c>
      <c r="AR121" s="140" t="s">
        <v>181</v>
      </c>
      <c r="AT121" s="140" t="s">
        <v>182</v>
      </c>
      <c r="AU121" s="140" t="s">
        <v>91</v>
      </c>
      <c r="AY121" s="16" t="s">
        <v>134</v>
      </c>
      <c r="BE121" s="141">
        <f>IF(N121="základní",J121,0)</f>
        <v>0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6" t="s">
        <v>89</v>
      </c>
      <c r="BK121" s="141">
        <f>ROUND(I121*H121,2)</f>
        <v>0</v>
      </c>
      <c r="BL121" s="16" t="s">
        <v>140</v>
      </c>
      <c r="BM121" s="140" t="s">
        <v>197</v>
      </c>
    </row>
    <row r="122" spans="2:65" s="12" customFormat="1" ht="11.25">
      <c r="B122" s="146"/>
      <c r="D122" s="147" t="s">
        <v>148</v>
      </c>
      <c r="E122" s="148" t="s">
        <v>35</v>
      </c>
      <c r="F122" s="149" t="s">
        <v>198</v>
      </c>
      <c r="H122" s="150">
        <v>17.899999999999999</v>
      </c>
      <c r="I122" s="151"/>
      <c r="L122" s="146"/>
      <c r="M122" s="152"/>
      <c r="T122" s="153"/>
      <c r="AT122" s="148" t="s">
        <v>148</v>
      </c>
      <c r="AU122" s="148" t="s">
        <v>91</v>
      </c>
      <c r="AV122" s="12" t="s">
        <v>91</v>
      </c>
      <c r="AW122" s="12" t="s">
        <v>42</v>
      </c>
      <c r="AX122" s="12" t="s">
        <v>81</v>
      </c>
      <c r="AY122" s="148" t="s">
        <v>134</v>
      </c>
    </row>
    <row r="123" spans="2:65" s="13" customFormat="1" ht="11.25">
      <c r="B123" s="154"/>
      <c r="D123" s="147" t="s">
        <v>148</v>
      </c>
      <c r="E123" s="155" t="s">
        <v>35</v>
      </c>
      <c r="F123" s="156" t="s">
        <v>150</v>
      </c>
      <c r="H123" s="157">
        <v>17.899999999999999</v>
      </c>
      <c r="I123" s="158"/>
      <c r="L123" s="154"/>
      <c r="M123" s="159"/>
      <c r="T123" s="160"/>
      <c r="AT123" s="155" t="s">
        <v>148</v>
      </c>
      <c r="AU123" s="155" t="s">
        <v>91</v>
      </c>
      <c r="AV123" s="13" t="s">
        <v>140</v>
      </c>
      <c r="AW123" s="13" t="s">
        <v>42</v>
      </c>
      <c r="AX123" s="13" t="s">
        <v>89</v>
      </c>
      <c r="AY123" s="155" t="s">
        <v>134</v>
      </c>
    </row>
    <row r="124" spans="2:65" s="11" customFormat="1" ht="22.9" customHeight="1">
      <c r="B124" s="116"/>
      <c r="D124" s="117" t="s">
        <v>80</v>
      </c>
      <c r="E124" s="126" t="s">
        <v>91</v>
      </c>
      <c r="F124" s="126" t="s">
        <v>199</v>
      </c>
      <c r="I124" s="119"/>
      <c r="J124" s="127">
        <f>BK124</f>
        <v>0</v>
      </c>
      <c r="L124" s="116"/>
      <c r="M124" s="121"/>
      <c r="P124" s="122">
        <f>SUM(P125:P133)</f>
        <v>0</v>
      </c>
      <c r="R124" s="122">
        <f>SUM(R125:R133)</f>
        <v>248.48344947999999</v>
      </c>
      <c r="T124" s="123">
        <f>SUM(T125:T133)</f>
        <v>0</v>
      </c>
      <c r="AR124" s="117" t="s">
        <v>89</v>
      </c>
      <c r="AT124" s="124" t="s">
        <v>80</v>
      </c>
      <c r="AU124" s="124" t="s">
        <v>89</v>
      </c>
      <c r="AY124" s="117" t="s">
        <v>134</v>
      </c>
      <c r="BK124" s="125">
        <f>SUM(BK125:BK133)</f>
        <v>0</v>
      </c>
    </row>
    <row r="125" spans="2:65" s="1" customFormat="1" ht="55.5" customHeight="1">
      <c r="B125" s="32"/>
      <c r="C125" s="128" t="s">
        <v>200</v>
      </c>
      <c r="D125" s="128" t="s">
        <v>136</v>
      </c>
      <c r="E125" s="129" t="s">
        <v>201</v>
      </c>
      <c r="F125" s="130" t="s">
        <v>202</v>
      </c>
      <c r="G125" s="131" t="s">
        <v>154</v>
      </c>
      <c r="H125" s="132">
        <v>1004.5</v>
      </c>
      <c r="I125" s="133"/>
      <c r="J125" s="134">
        <f>ROUND(I125*H125,2)</f>
        <v>0</v>
      </c>
      <c r="K125" s="135"/>
      <c r="L125" s="32"/>
      <c r="M125" s="136" t="s">
        <v>35</v>
      </c>
      <c r="N125" s="137" t="s">
        <v>52</v>
      </c>
      <c r="P125" s="138">
        <f>O125*H125</f>
        <v>0</v>
      </c>
      <c r="Q125" s="138">
        <v>0.20477000000000001</v>
      </c>
      <c r="R125" s="138">
        <f>Q125*H125</f>
        <v>205.69146499999999</v>
      </c>
      <c r="S125" s="138">
        <v>0</v>
      </c>
      <c r="T125" s="139">
        <f>S125*H125</f>
        <v>0</v>
      </c>
      <c r="AR125" s="140" t="s">
        <v>140</v>
      </c>
      <c r="AT125" s="140" t="s">
        <v>136</v>
      </c>
      <c r="AU125" s="140" t="s">
        <v>91</v>
      </c>
      <c r="AY125" s="16" t="s">
        <v>134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6" t="s">
        <v>89</v>
      </c>
      <c r="BK125" s="141">
        <f>ROUND(I125*H125,2)</f>
        <v>0</v>
      </c>
      <c r="BL125" s="16" t="s">
        <v>140</v>
      </c>
      <c r="BM125" s="140" t="s">
        <v>203</v>
      </c>
    </row>
    <row r="126" spans="2:65" s="1" customFormat="1" ht="11.25">
      <c r="B126" s="32"/>
      <c r="D126" s="142" t="s">
        <v>142</v>
      </c>
      <c r="F126" s="143" t="s">
        <v>204</v>
      </c>
      <c r="I126" s="144"/>
      <c r="L126" s="32"/>
      <c r="M126" s="145"/>
      <c r="T126" s="53"/>
      <c r="AT126" s="16" t="s">
        <v>142</v>
      </c>
      <c r="AU126" s="16" t="s">
        <v>91</v>
      </c>
    </row>
    <row r="127" spans="2:65" s="1" customFormat="1" ht="24.2" customHeight="1">
      <c r="B127" s="32"/>
      <c r="C127" s="128" t="s">
        <v>8</v>
      </c>
      <c r="D127" s="128" t="s">
        <v>136</v>
      </c>
      <c r="E127" s="129" t="s">
        <v>205</v>
      </c>
      <c r="F127" s="130" t="s">
        <v>206</v>
      </c>
      <c r="G127" s="131" t="s">
        <v>160</v>
      </c>
      <c r="H127" s="132">
        <v>17.103999999999999</v>
      </c>
      <c r="I127" s="133"/>
      <c r="J127" s="134">
        <f>ROUND(I127*H127,2)</f>
        <v>0</v>
      </c>
      <c r="K127" s="135"/>
      <c r="L127" s="32"/>
      <c r="M127" s="136" t="s">
        <v>35</v>
      </c>
      <c r="N127" s="137" t="s">
        <v>52</v>
      </c>
      <c r="P127" s="138">
        <f>O127*H127</f>
        <v>0</v>
      </c>
      <c r="Q127" s="138">
        <v>2.5018699999999998</v>
      </c>
      <c r="R127" s="138">
        <f>Q127*H127</f>
        <v>42.791984479999996</v>
      </c>
      <c r="S127" s="138">
        <v>0</v>
      </c>
      <c r="T127" s="139">
        <f>S127*H127</f>
        <v>0</v>
      </c>
      <c r="AR127" s="140" t="s">
        <v>140</v>
      </c>
      <c r="AT127" s="140" t="s">
        <v>136</v>
      </c>
      <c r="AU127" s="140" t="s">
        <v>91</v>
      </c>
      <c r="AY127" s="16" t="s">
        <v>134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6" t="s">
        <v>89</v>
      </c>
      <c r="BK127" s="141">
        <f>ROUND(I127*H127,2)</f>
        <v>0</v>
      </c>
      <c r="BL127" s="16" t="s">
        <v>140</v>
      </c>
      <c r="BM127" s="140" t="s">
        <v>207</v>
      </c>
    </row>
    <row r="128" spans="2:65" s="1" customFormat="1" ht="11.25">
      <c r="B128" s="32"/>
      <c r="D128" s="142" t="s">
        <v>142</v>
      </c>
      <c r="F128" s="143" t="s">
        <v>208</v>
      </c>
      <c r="I128" s="144"/>
      <c r="L128" s="32"/>
      <c r="M128" s="145"/>
      <c r="T128" s="53"/>
      <c r="AT128" s="16" t="s">
        <v>142</v>
      </c>
      <c r="AU128" s="16" t="s">
        <v>91</v>
      </c>
    </row>
    <row r="129" spans="2:65" s="12" customFormat="1" ht="11.25">
      <c r="B129" s="146"/>
      <c r="D129" s="147" t="s">
        <v>148</v>
      </c>
      <c r="E129" s="148" t="s">
        <v>35</v>
      </c>
      <c r="F129" s="149" t="s">
        <v>169</v>
      </c>
      <c r="H129" s="150">
        <v>17.103999999999999</v>
      </c>
      <c r="I129" s="151"/>
      <c r="L129" s="146"/>
      <c r="M129" s="152"/>
      <c r="T129" s="153"/>
      <c r="AT129" s="148" t="s">
        <v>148</v>
      </c>
      <c r="AU129" s="148" t="s">
        <v>91</v>
      </c>
      <c r="AV129" s="12" t="s">
        <v>91</v>
      </c>
      <c r="AW129" s="12" t="s">
        <v>42</v>
      </c>
      <c r="AX129" s="12" t="s">
        <v>81</v>
      </c>
      <c r="AY129" s="148" t="s">
        <v>134</v>
      </c>
    </row>
    <row r="130" spans="2:65" s="13" customFormat="1" ht="11.25">
      <c r="B130" s="154"/>
      <c r="D130" s="147" t="s">
        <v>148</v>
      </c>
      <c r="E130" s="155" t="s">
        <v>35</v>
      </c>
      <c r="F130" s="156" t="s">
        <v>150</v>
      </c>
      <c r="H130" s="157">
        <v>17.103999999999999</v>
      </c>
      <c r="I130" s="158"/>
      <c r="L130" s="154"/>
      <c r="M130" s="159"/>
      <c r="T130" s="160"/>
      <c r="AT130" s="155" t="s">
        <v>148</v>
      </c>
      <c r="AU130" s="155" t="s">
        <v>91</v>
      </c>
      <c r="AV130" s="13" t="s">
        <v>140</v>
      </c>
      <c r="AW130" s="13" t="s">
        <v>42</v>
      </c>
      <c r="AX130" s="13" t="s">
        <v>89</v>
      </c>
      <c r="AY130" s="155" t="s">
        <v>134</v>
      </c>
    </row>
    <row r="131" spans="2:65" s="1" customFormat="1" ht="24.2" customHeight="1">
      <c r="B131" s="32"/>
      <c r="C131" s="161" t="s">
        <v>209</v>
      </c>
      <c r="D131" s="161" t="s">
        <v>182</v>
      </c>
      <c r="E131" s="162" t="s">
        <v>210</v>
      </c>
      <c r="F131" s="163" t="s">
        <v>211</v>
      </c>
      <c r="G131" s="164" t="s">
        <v>212</v>
      </c>
      <c r="H131" s="165">
        <v>16</v>
      </c>
      <c r="I131" s="166"/>
      <c r="J131" s="167">
        <f>ROUND(I131*H131,2)</f>
        <v>0</v>
      </c>
      <c r="K131" s="168"/>
      <c r="L131" s="169"/>
      <c r="M131" s="170" t="s">
        <v>35</v>
      </c>
      <c r="N131" s="171" t="s">
        <v>52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181</v>
      </c>
      <c r="AT131" s="140" t="s">
        <v>182</v>
      </c>
      <c r="AU131" s="140" t="s">
        <v>91</v>
      </c>
      <c r="AY131" s="16" t="s">
        <v>134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89</v>
      </c>
      <c r="BK131" s="141">
        <f>ROUND(I131*H131,2)</f>
        <v>0</v>
      </c>
      <c r="BL131" s="16" t="s">
        <v>140</v>
      </c>
      <c r="BM131" s="140" t="s">
        <v>213</v>
      </c>
    </row>
    <row r="132" spans="2:65" s="12" customFormat="1" ht="11.25">
      <c r="B132" s="146"/>
      <c r="D132" s="147" t="s">
        <v>148</v>
      </c>
      <c r="E132" s="148" t="s">
        <v>35</v>
      </c>
      <c r="F132" s="149" t="s">
        <v>214</v>
      </c>
      <c r="H132" s="150">
        <v>16</v>
      </c>
      <c r="I132" s="151"/>
      <c r="L132" s="146"/>
      <c r="M132" s="152"/>
      <c r="T132" s="153"/>
      <c r="AT132" s="148" t="s">
        <v>148</v>
      </c>
      <c r="AU132" s="148" t="s">
        <v>91</v>
      </c>
      <c r="AV132" s="12" t="s">
        <v>91</v>
      </c>
      <c r="AW132" s="12" t="s">
        <v>42</v>
      </c>
      <c r="AX132" s="12" t="s">
        <v>81</v>
      </c>
      <c r="AY132" s="148" t="s">
        <v>134</v>
      </c>
    </row>
    <row r="133" spans="2:65" s="13" customFormat="1" ht="11.25">
      <c r="B133" s="154"/>
      <c r="D133" s="147" t="s">
        <v>148</v>
      </c>
      <c r="E133" s="155" t="s">
        <v>35</v>
      </c>
      <c r="F133" s="156" t="s">
        <v>150</v>
      </c>
      <c r="H133" s="157">
        <v>16</v>
      </c>
      <c r="I133" s="158"/>
      <c r="L133" s="154"/>
      <c r="M133" s="159"/>
      <c r="T133" s="160"/>
      <c r="AT133" s="155" t="s">
        <v>148</v>
      </c>
      <c r="AU133" s="155" t="s">
        <v>91</v>
      </c>
      <c r="AV133" s="13" t="s">
        <v>140</v>
      </c>
      <c r="AW133" s="13" t="s">
        <v>42</v>
      </c>
      <c r="AX133" s="13" t="s">
        <v>89</v>
      </c>
      <c r="AY133" s="155" t="s">
        <v>134</v>
      </c>
    </row>
    <row r="134" spans="2:65" s="11" customFormat="1" ht="22.9" customHeight="1">
      <c r="B134" s="116"/>
      <c r="D134" s="117" t="s">
        <v>80</v>
      </c>
      <c r="E134" s="126" t="s">
        <v>164</v>
      </c>
      <c r="F134" s="126" t="s">
        <v>215</v>
      </c>
      <c r="I134" s="119"/>
      <c r="J134" s="127">
        <f>BK134</f>
        <v>0</v>
      </c>
      <c r="L134" s="116"/>
      <c r="M134" s="121"/>
      <c r="P134" s="122">
        <f>SUM(P135:P155)</f>
        <v>0</v>
      </c>
      <c r="R134" s="122">
        <f>SUM(R135:R155)</f>
        <v>62.029010199999995</v>
      </c>
      <c r="T134" s="123">
        <f>SUM(T135:T155)</f>
        <v>0</v>
      </c>
      <c r="AR134" s="117" t="s">
        <v>89</v>
      </c>
      <c r="AT134" s="124" t="s">
        <v>80</v>
      </c>
      <c r="AU134" s="124" t="s">
        <v>89</v>
      </c>
      <c r="AY134" s="117" t="s">
        <v>134</v>
      </c>
      <c r="BK134" s="125">
        <f>SUM(BK135:BK155)</f>
        <v>0</v>
      </c>
    </row>
    <row r="135" spans="2:65" s="1" customFormat="1" ht="44.25" customHeight="1">
      <c r="B135" s="32"/>
      <c r="C135" s="128" t="s">
        <v>216</v>
      </c>
      <c r="D135" s="128" t="s">
        <v>136</v>
      </c>
      <c r="E135" s="129" t="s">
        <v>217</v>
      </c>
      <c r="F135" s="130" t="s">
        <v>218</v>
      </c>
      <c r="G135" s="131" t="s">
        <v>139</v>
      </c>
      <c r="H135" s="132">
        <v>631.9</v>
      </c>
      <c r="I135" s="133"/>
      <c r="J135" s="134">
        <f>ROUND(I135*H135,2)</f>
        <v>0</v>
      </c>
      <c r="K135" s="135"/>
      <c r="L135" s="32"/>
      <c r="M135" s="136" t="s">
        <v>35</v>
      </c>
      <c r="N135" s="137" t="s">
        <v>52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140</v>
      </c>
      <c r="AT135" s="140" t="s">
        <v>136</v>
      </c>
      <c r="AU135" s="140" t="s">
        <v>91</v>
      </c>
      <c r="AY135" s="16" t="s">
        <v>134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6" t="s">
        <v>89</v>
      </c>
      <c r="BK135" s="141">
        <f>ROUND(I135*H135,2)</f>
        <v>0</v>
      </c>
      <c r="BL135" s="16" t="s">
        <v>140</v>
      </c>
      <c r="BM135" s="140" t="s">
        <v>219</v>
      </c>
    </row>
    <row r="136" spans="2:65" s="1" customFormat="1" ht="11.25">
      <c r="B136" s="32"/>
      <c r="D136" s="142" t="s">
        <v>142</v>
      </c>
      <c r="F136" s="143" t="s">
        <v>220</v>
      </c>
      <c r="I136" s="144"/>
      <c r="L136" s="32"/>
      <c r="M136" s="145"/>
      <c r="T136" s="53"/>
      <c r="AT136" s="16" t="s">
        <v>142</v>
      </c>
      <c r="AU136" s="16" t="s">
        <v>91</v>
      </c>
    </row>
    <row r="137" spans="2:65" s="1" customFormat="1" ht="33" customHeight="1">
      <c r="B137" s="32"/>
      <c r="C137" s="128" t="s">
        <v>221</v>
      </c>
      <c r="D137" s="128" t="s">
        <v>136</v>
      </c>
      <c r="E137" s="129" t="s">
        <v>222</v>
      </c>
      <c r="F137" s="130" t="s">
        <v>223</v>
      </c>
      <c r="G137" s="131" t="s">
        <v>139</v>
      </c>
      <c r="H137" s="132">
        <v>9136.91</v>
      </c>
      <c r="I137" s="133"/>
      <c r="J137" s="134">
        <f>ROUND(I137*H137,2)</f>
        <v>0</v>
      </c>
      <c r="K137" s="135"/>
      <c r="L137" s="32"/>
      <c r="M137" s="136" t="s">
        <v>35</v>
      </c>
      <c r="N137" s="137" t="s">
        <v>52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140</v>
      </c>
      <c r="AT137" s="140" t="s">
        <v>136</v>
      </c>
      <c r="AU137" s="140" t="s">
        <v>91</v>
      </c>
      <c r="AY137" s="16" t="s">
        <v>134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6" t="s">
        <v>89</v>
      </c>
      <c r="BK137" s="141">
        <f>ROUND(I137*H137,2)</f>
        <v>0</v>
      </c>
      <c r="BL137" s="16" t="s">
        <v>140</v>
      </c>
      <c r="BM137" s="140" t="s">
        <v>224</v>
      </c>
    </row>
    <row r="138" spans="2:65" s="1" customFormat="1" ht="11.25">
      <c r="B138" s="32"/>
      <c r="D138" s="142" t="s">
        <v>142</v>
      </c>
      <c r="F138" s="143" t="s">
        <v>225</v>
      </c>
      <c r="I138" s="144"/>
      <c r="L138" s="32"/>
      <c r="M138" s="145"/>
      <c r="T138" s="53"/>
      <c r="AT138" s="16" t="s">
        <v>142</v>
      </c>
      <c r="AU138" s="16" t="s">
        <v>91</v>
      </c>
    </row>
    <row r="139" spans="2:65" s="14" customFormat="1" ht="11.25">
      <c r="B139" s="172"/>
      <c r="D139" s="147" t="s">
        <v>148</v>
      </c>
      <c r="E139" s="173" t="s">
        <v>35</v>
      </c>
      <c r="F139" s="174" t="s">
        <v>226</v>
      </c>
      <c r="H139" s="173" t="s">
        <v>35</v>
      </c>
      <c r="I139" s="175"/>
      <c r="L139" s="172"/>
      <c r="M139" s="176"/>
      <c r="T139" s="177"/>
      <c r="AT139" s="173" t="s">
        <v>148</v>
      </c>
      <c r="AU139" s="173" t="s">
        <v>91</v>
      </c>
      <c r="AV139" s="14" t="s">
        <v>89</v>
      </c>
      <c r="AW139" s="14" t="s">
        <v>42</v>
      </c>
      <c r="AX139" s="14" t="s">
        <v>81</v>
      </c>
      <c r="AY139" s="173" t="s">
        <v>134</v>
      </c>
    </row>
    <row r="140" spans="2:65" s="12" customFormat="1" ht="11.25">
      <c r="B140" s="146"/>
      <c r="D140" s="147" t="s">
        <v>148</v>
      </c>
      <c r="E140" s="148" t="s">
        <v>35</v>
      </c>
      <c r="F140" s="149" t="s">
        <v>227</v>
      </c>
      <c r="H140" s="150">
        <v>7610</v>
      </c>
      <c r="I140" s="151"/>
      <c r="L140" s="146"/>
      <c r="M140" s="152"/>
      <c r="T140" s="153"/>
      <c r="AT140" s="148" t="s">
        <v>148</v>
      </c>
      <c r="AU140" s="148" t="s">
        <v>91</v>
      </c>
      <c r="AV140" s="12" t="s">
        <v>91</v>
      </c>
      <c r="AW140" s="12" t="s">
        <v>42</v>
      </c>
      <c r="AX140" s="12" t="s">
        <v>81</v>
      </c>
      <c r="AY140" s="148" t="s">
        <v>134</v>
      </c>
    </row>
    <row r="141" spans="2:65" s="14" customFormat="1" ht="11.25">
      <c r="B141" s="172"/>
      <c r="D141" s="147" t="s">
        <v>148</v>
      </c>
      <c r="E141" s="173" t="s">
        <v>35</v>
      </c>
      <c r="F141" s="174" t="s">
        <v>228</v>
      </c>
      <c r="H141" s="173" t="s">
        <v>35</v>
      </c>
      <c r="I141" s="175"/>
      <c r="L141" s="172"/>
      <c r="M141" s="176"/>
      <c r="T141" s="177"/>
      <c r="AT141" s="173" t="s">
        <v>148</v>
      </c>
      <c r="AU141" s="173" t="s">
        <v>91</v>
      </c>
      <c r="AV141" s="14" t="s">
        <v>89</v>
      </c>
      <c r="AW141" s="14" t="s">
        <v>42</v>
      </c>
      <c r="AX141" s="14" t="s">
        <v>81</v>
      </c>
      <c r="AY141" s="173" t="s">
        <v>134</v>
      </c>
    </row>
    <row r="142" spans="2:65" s="12" customFormat="1" ht="11.25">
      <c r="B142" s="146"/>
      <c r="D142" s="147" t="s">
        <v>148</v>
      </c>
      <c r="E142" s="148" t="s">
        <v>35</v>
      </c>
      <c r="F142" s="149" t="s">
        <v>229</v>
      </c>
      <c r="H142" s="150">
        <v>631.91</v>
      </c>
      <c r="I142" s="151"/>
      <c r="L142" s="146"/>
      <c r="M142" s="152"/>
      <c r="T142" s="153"/>
      <c r="AT142" s="148" t="s">
        <v>148</v>
      </c>
      <c r="AU142" s="148" t="s">
        <v>91</v>
      </c>
      <c r="AV142" s="12" t="s">
        <v>91</v>
      </c>
      <c r="AW142" s="12" t="s">
        <v>42</v>
      </c>
      <c r="AX142" s="12" t="s">
        <v>81</v>
      </c>
      <c r="AY142" s="148" t="s">
        <v>134</v>
      </c>
    </row>
    <row r="143" spans="2:65" s="14" customFormat="1" ht="11.25">
      <c r="B143" s="172"/>
      <c r="D143" s="147" t="s">
        <v>148</v>
      </c>
      <c r="E143" s="173" t="s">
        <v>35</v>
      </c>
      <c r="F143" s="174" t="s">
        <v>230</v>
      </c>
      <c r="H143" s="173" t="s">
        <v>35</v>
      </c>
      <c r="I143" s="175"/>
      <c r="L143" s="172"/>
      <c r="M143" s="176"/>
      <c r="T143" s="177"/>
      <c r="AT143" s="173" t="s">
        <v>148</v>
      </c>
      <c r="AU143" s="173" t="s">
        <v>91</v>
      </c>
      <c r="AV143" s="14" t="s">
        <v>89</v>
      </c>
      <c r="AW143" s="14" t="s">
        <v>42</v>
      </c>
      <c r="AX143" s="14" t="s">
        <v>81</v>
      </c>
      <c r="AY143" s="173" t="s">
        <v>134</v>
      </c>
    </row>
    <row r="144" spans="2:65" s="12" customFormat="1" ht="11.25">
      <c r="B144" s="146"/>
      <c r="D144" s="147" t="s">
        <v>148</v>
      </c>
      <c r="E144" s="148" t="s">
        <v>35</v>
      </c>
      <c r="F144" s="149" t="s">
        <v>231</v>
      </c>
      <c r="H144" s="150">
        <v>895</v>
      </c>
      <c r="I144" s="151"/>
      <c r="L144" s="146"/>
      <c r="M144" s="152"/>
      <c r="T144" s="153"/>
      <c r="AT144" s="148" t="s">
        <v>148</v>
      </c>
      <c r="AU144" s="148" t="s">
        <v>91</v>
      </c>
      <c r="AV144" s="12" t="s">
        <v>91</v>
      </c>
      <c r="AW144" s="12" t="s">
        <v>42</v>
      </c>
      <c r="AX144" s="12" t="s">
        <v>81</v>
      </c>
      <c r="AY144" s="148" t="s">
        <v>134</v>
      </c>
    </row>
    <row r="145" spans="2:65" s="13" customFormat="1" ht="11.25">
      <c r="B145" s="154"/>
      <c r="D145" s="147" t="s">
        <v>148</v>
      </c>
      <c r="E145" s="155" t="s">
        <v>35</v>
      </c>
      <c r="F145" s="156" t="s">
        <v>150</v>
      </c>
      <c r="H145" s="157">
        <v>9136.91</v>
      </c>
      <c r="I145" s="158"/>
      <c r="L145" s="154"/>
      <c r="M145" s="159"/>
      <c r="T145" s="160"/>
      <c r="AT145" s="155" t="s">
        <v>148</v>
      </c>
      <c r="AU145" s="155" t="s">
        <v>91</v>
      </c>
      <c r="AV145" s="13" t="s">
        <v>140</v>
      </c>
      <c r="AW145" s="13" t="s">
        <v>42</v>
      </c>
      <c r="AX145" s="13" t="s">
        <v>89</v>
      </c>
      <c r="AY145" s="155" t="s">
        <v>134</v>
      </c>
    </row>
    <row r="146" spans="2:65" s="1" customFormat="1" ht="44.25" customHeight="1">
      <c r="B146" s="32"/>
      <c r="C146" s="128" t="s">
        <v>214</v>
      </c>
      <c r="D146" s="128" t="s">
        <v>136</v>
      </c>
      <c r="E146" s="129" t="s">
        <v>232</v>
      </c>
      <c r="F146" s="130" t="s">
        <v>233</v>
      </c>
      <c r="G146" s="131" t="s">
        <v>139</v>
      </c>
      <c r="H146" s="132">
        <v>115.49</v>
      </c>
      <c r="I146" s="133"/>
      <c r="J146" s="134">
        <f>ROUND(I146*H146,2)</f>
        <v>0</v>
      </c>
      <c r="K146" s="135"/>
      <c r="L146" s="32"/>
      <c r="M146" s="136" t="s">
        <v>35</v>
      </c>
      <c r="N146" s="137" t="s">
        <v>52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140</v>
      </c>
      <c r="AT146" s="140" t="s">
        <v>136</v>
      </c>
      <c r="AU146" s="140" t="s">
        <v>91</v>
      </c>
      <c r="AY146" s="16" t="s">
        <v>134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6" t="s">
        <v>89</v>
      </c>
      <c r="BK146" s="141">
        <f>ROUND(I146*H146,2)</f>
        <v>0</v>
      </c>
      <c r="BL146" s="16" t="s">
        <v>140</v>
      </c>
      <c r="BM146" s="140" t="s">
        <v>234</v>
      </c>
    </row>
    <row r="147" spans="2:65" s="1" customFormat="1" ht="11.25">
      <c r="B147" s="32"/>
      <c r="D147" s="142" t="s">
        <v>142</v>
      </c>
      <c r="F147" s="143" t="s">
        <v>235</v>
      </c>
      <c r="I147" s="144"/>
      <c r="L147" s="32"/>
      <c r="M147" s="145"/>
      <c r="T147" s="53"/>
      <c r="AT147" s="16" t="s">
        <v>142</v>
      </c>
      <c r="AU147" s="16" t="s">
        <v>91</v>
      </c>
    </row>
    <row r="148" spans="2:65" s="12" customFormat="1" ht="11.25">
      <c r="B148" s="146"/>
      <c r="D148" s="147" t="s">
        <v>148</v>
      </c>
      <c r="E148" s="148" t="s">
        <v>35</v>
      </c>
      <c r="F148" s="149" t="s">
        <v>236</v>
      </c>
      <c r="H148" s="150">
        <v>115.49</v>
      </c>
      <c r="I148" s="151"/>
      <c r="L148" s="146"/>
      <c r="M148" s="152"/>
      <c r="T148" s="153"/>
      <c r="AT148" s="148" t="s">
        <v>148</v>
      </c>
      <c r="AU148" s="148" t="s">
        <v>91</v>
      </c>
      <c r="AV148" s="12" t="s">
        <v>91</v>
      </c>
      <c r="AW148" s="12" t="s">
        <v>42</v>
      </c>
      <c r="AX148" s="12" t="s">
        <v>81</v>
      </c>
      <c r="AY148" s="148" t="s">
        <v>134</v>
      </c>
    </row>
    <row r="149" spans="2:65" s="13" customFormat="1" ht="11.25">
      <c r="B149" s="154"/>
      <c r="D149" s="147" t="s">
        <v>148</v>
      </c>
      <c r="E149" s="155" t="s">
        <v>35</v>
      </c>
      <c r="F149" s="156" t="s">
        <v>150</v>
      </c>
      <c r="H149" s="157">
        <v>115.49</v>
      </c>
      <c r="I149" s="158"/>
      <c r="L149" s="154"/>
      <c r="M149" s="159"/>
      <c r="T149" s="160"/>
      <c r="AT149" s="155" t="s">
        <v>148</v>
      </c>
      <c r="AU149" s="155" t="s">
        <v>91</v>
      </c>
      <c r="AV149" s="13" t="s">
        <v>140</v>
      </c>
      <c r="AW149" s="13" t="s">
        <v>42</v>
      </c>
      <c r="AX149" s="13" t="s">
        <v>89</v>
      </c>
      <c r="AY149" s="155" t="s">
        <v>134</v>
      </c>
    </row>
    <row r="150" spans="2:65" s="1" customFormat="1" ht="44.25" customHeight="1">
      <c r="B150" s="32"/>
      <c r="C150" s="128" t="s">
        <v>237</v>
      </c>
      <c r="D150" s="128" t="s">
        <v>136</v>
      </c>
      <c r="E150" s="129" t="s">
        <v>238</v>
      </c>
      <c r="F150" s="130" t="s">
        <v>239</v>
      </c>
      <c r="G150" s="131" t="s">
        <v>139</v>
      </c>
      <c r="H150" s="132">
        <v>7610</v>
      </c>
      <c r="I150" s="133"/>
      <c r="J150" s="134">
        <f>ROUND(I150*H150,2)</f>
        <v>0</v>
      </c>
      <c r="K150" s="135"/>
      <c r="L150" s="32"/>
      <c r="M150" s="136" t="s">
        <v>35</v>
      </c>
      <c r="N150" s="137" t="s">
        <v>52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140</v>
      </c>
      <c r="AT150" s="140" t="s">
        <v>136</v>
      </c>
      <c r="AU150" s="140" t="s">
        <v>91</v>
      </c>
      <c r="AY150" s="16" t="s">
        <v>134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6" t="s">
        <v>89</v>
      </c>
      <c r="BK150" s="141">
        <f>ROUND(I150*H150,2)</f>
        <v>0</v>
      </c>
      <c r="BL150" s="16" t="s">
        <v>140</v>
      </c>
      <c r="BM150" s="140" t="s">
        <v>240</v>
      </c>
    </row>
    <row r="151" spans="2:65" s="1" customFormat="1" ht="11.25">
      <c r="B151" s="32"/>
      <c r="D151" s="142" t="s">
        <v>142</v>
      </c>
      <c r="F151" s="143" t="s">
        <v>241</v>
      </c>
      <c r="I151" s="144"/>
      <c r="L151" s="32"/>
      <c r="M151" s="145"/>
      <c r="T151" s="53"/>
      <c r="AT151" s="16" t="s">
        <v>142</v>
      </c>
      <c r="AU151" s="16" t="s">
        <v>91</v>
      </c>
    </row>
    <row r="152" spans="2:65" s="1" customFormat="1" ht="76.349999999999994" customHeight="1">
      <c r="B152" s="32"/>
      <c r="C152" s="128" t="s">
        <v>242</v>
      </c>
      <c r="D152" s="128" t="s">
        <v>136</v>
      </c>
      <c r="E152" s="129" t="s">
        <v>243</v>
      </c>
      <c r="F152" s="130" t="s">
        <v>244</v>
      </c>
      <c r="G152" s="131" t="s">
        <v>139</v>
      </c>
      <c r="H152" s="132">
        <v>631.91</v>
      </c>
      <c r="I152" s="133"/>
      <c r="J152" s="134">
        <f>ROUND(I152*H152,2)</f>
        <v>0</v>
      </c>
      <c r="K152" s="135"/>
      <c r="L152" s="32"/>
      <c r="M152" s="136" t="s">
        <v>35</v>
      </c>
      <c r="N152" s="137" t="s">
        <v>52</v>
      </c>
      <c r="P152" s="138">
        <f>O152*H152</f>
        <v>0</v>
      </c>
      <c r="Q152" s="138">
        <v>8.9219999999999994E-2</v>
      </c>
      <c r="R152" s="138">
        <f>Q152*H152</f>
        <v>56.379010199999996</v>
      </c>
      <c r="S152" s="138">
        <v>0</v>
      </c>
      <c r="T152" s="139">
        <f>S152*H152</f>
        <v>0</v>
      </c>
      <c r="AR152" s="140" t="s">
        <v>140</v>
      </c>
      <c r="AT152" s="140" t="s">
        <v>136</v>
      </c>
      <c r="AU152" s="140" t="s">
        <v>91</v>
      </c>
      <c r="AY152" s="16" t="s">
        <v>134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6" t="s">
        <v>89</v>
      </c>
      <c r="BK152" s="141">
        <f>ROUND(I152*H152,2)</f>
        <v>0</v>
      </c>
      <c r="BL152" s="16" t="s">
        <v>140</v>
      </c>
      <c r="BM152" s="140" t="s">
        <v>245</v>
      </c>
    </row>
    <row r="153" spans="2:65" s="1" customFormat="1" ht="11.25">
      <c r="B153" s="32"/>
      <c r="D153" s="142" t="s">
        <v>142</v>
      </c>
      <c r="F153" s="143" t="s">
        <v>246</v>
      </c>
      <c r="I153" s="144"/>
      <c r="L153" s="32"/>
      <c r="M153" s="145"/>
      <c r="T153" s="53"/>
      <c r="AT153" s="16" t="s">
        <v>142</v>
      </c>
      <c r="AU153" s="16" t="s">
        <v>91</v>
      </c>
    </row>
    <row r="154" spans="2:65" s="1" customFormat="1" ht="37.9" customHeight="1">
      <c r="B154" s="32"/>
      <c r="C154" s="161" t="s">
        <v>247</v>
      </c>
      <c r="D154" s="161" t="s">
        <v>182</v>
      </c>
      <c r="E154" s="162" t="s">
        <v>248</v>
      </c>
      <c r="F154" s="163" t="s">
        <v>249</v>
      </c>
      <c r="G154" s="164" t="s">
        <v>139</v>
      </c>
      <c r="H154" s="165">
        <v>50</v>
      </c>
      <c r="I154" s="166"/>
      <c r="J154" s="167">
        <f>ROUND(I154*H154,2)</f>
        <v>0</v>
      </c>
      <c r="K154" s="168"/>
      <c r="L154" s="169"/>
      <c r="M154" s="170" t="s">
        <v>35</v>
      </c>
      <c r="N154" s="171" t="s">
        <v>52</v>
      </c>
      <c r="P154" s="138">
        <f>O154*H154</f>
        <v>0</v>
      </c>
      <c r="Q154" s="138">
        <v>0.113</v>
      </c>
      <c r="R154" s="138">
        <f>Q154*H154</f>
        <v>5.65</v>
      </c>
      <c r="S154" s="138">
        <v>0</v>
      </c>
      <c r="T154" s="139">
        <f>S154*H154</f>
        <v>0</v>
      </c>
      <c r="AR154" s="140" t="s">
        <v>181</v>
      </c>
      <c r="AT154" s="140" t="s">
        <v>182</v>
      </c>
      <c r="AU154" s="140" t="s">
        <v>91</v>
      </c>
      <c r="AY154" s="16" t="s">
        <v>134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6" t="s">
        <v>89</v>
      </c>
      <c r="BK154" s="141">
        <f>ROUND(I154*H154,2)</f>
        <v>0</v>
      </c>
      <c r="BL154" s="16" t="s">
        <v>140</v>
      </c>
      <c r="BM154" s="140" t="s">
        <v>250</v>
      </c>
    </row>
    <row r="155" spans="2:65" s="1" customFormat="1" ht="19.5">
      <c r="B155" s="32"/>
      <c r="D155" s="147" t="s">
        <v>251</v>
      </c>
      <c r="F155" s="178" t="s">
        <v>252</v>
      </c>
      <c r="I155" s="144"/>
      <c r="L155" s="32"/>
      <c r="M155" s="145"/>
      <c r="T155" s="53"/>
      <c r="AT155" s="16" t="s">
        <v>251</v>
      </c>
      <c r="AU155" s="16" t="s">
        <v>91</v>
      </c>
    </row>
    <row r="156" spans="2:65" s="11" customFormat="1" ht="22.9" customHeight="1">
      <c r="B156" s="116"/>
      <c r="D156" s="117" t="s">
        <v>80</v>
      </c>
      <c r="E156" s="126" t="s">
        <v>170</v>
      </c>
      <c r="F156" s="126" t="s">
        <v>253</v>
      </c>
      <c r="I156" s="119"/>
      <c r="J156" s="127">
        <f>BK156</f>
        <v>0</v>
      </c>
      <c r="L156" s="116"/>
      <c r="M156" s="121"/>
      <c r="P156" s="122">
        <f>SUM(P157:P162)</f>
        <v>0</v>
      </c>
      <c r="R156" s="122">
        <f>SUM(R157:R162)</f>
        <v>339.08677</v>
      </c>
      <c r="T156" s="123">
        <f>SUM(T157:T162)</f>
        <v>0</v>
      </c>
      <c r="AR156" s="117" t="s">
        <v>89</v>
      </c>
      <c r="AT156" s="124" t="s">
        <v>80</v>
      </c>
      <c r="AU156" s="124" t="s">
        <v>89</v>
      </c>
      <c r="AY156" s="117" t="s">
        <v>134</v>
      </c>
      <c r="BK156" s="125">
        <f>SUM(BK157:BK162)</f>
        <v>0</v>
      </c>
    </row>
    <row r="157" spans="2:65" s="1" customFormat="1" ht="33" customHeight="1">
      <c r="B157" s="32"/>
      <c r="C157" s="128" t="s">
        <v>254</v>
      </c>
      <c r="D157" s="128" t="s">
        <v>136</v>
      </c>
      <c r="E157" s="129" t="s">
        <v>255</v>
      </c>
      <c r="F157" s="130" t="s">
        <v>256</v>
      </c>
      <c r="G157" s="131" t="s">
        <v>160</v>
      </c>
      <c r="H157" s="132">
        <v>152.19999999999999</v>
      </c>
      <c r="I157" s="133"/>
      <c r="J157" s="134">
        <f>ROUND(I157*H157,2)</f>
        <v>0</v>
      </c>
      <c r="K157" s="135"/>
      <c r="L157" s="32"/>
      <c r="M157" s="136" t="s">
        <v>35</v>
      </c>
      <c r="N157" s="137" t="s">
        <v>52</v>
      </c>
      <c r="P157" s="138">
        <f>O157*H157</f>
        <v>0</v>
      </c>
      <c r="Q157" s="138">
        <v>1.98</v>
      </c>
      <c r="R157" s="138">
        <f>Q157*H157</f>
        <v>301.35599999999999</v>
      </c>
      <c r="S157" s="138">
        <v>0</v>
      </c>
      <c r="T157" s="139">
        <f>S157*H157</f>
        <v>0</v>
      </c>
      <c r="AR157" s="140" t="s">
        <v>140</v>
      </c>
      <c r="AT157" s="140" t="s">
        <v>136</v>
      </c>
      <c r="AU157" s="140" t="s">
        <v>91</v>
      </c>
      <c r="AY157" s="16" t="s">
        <v>134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6" t="s">
        <v>89</v>
      </c>
      <c r="BK157" s="141">
        <f>ROUND(I157*H157,2)</f>
        <v>0</v>
      </c>
      <c r="BL157" s="16" t="s">
        <v>140</v>
      </c>
      <c r="BM157" s="140" t="s">
        <v>257</v>
      </c>
    </row>
    <row r="158" spans="2:65" s="1" customFormat="1" ht="11.25">
      <c r="B158" s="32"/>
      <c r="D158" s="142" t="s">
        <v>142</v>
      </c>
      <c r="F158" s="143" t="s">
        <v>258</v>
      </c>
      <c r="I158" s="144"/>
      <c r="L158" s="32"/>
      <c r="M158" s="145"/>
      <c r="T158" s="53"/>
      <c r="AT158" s="16" t="s">
        <v>142</v>
      </c>
      <c r="AU158" s="16" t="s">
        <v>91</v>
      </c>
    </row>
    <row r="159" spans="2:65" s="12" customFormat="1" ht="11.25">
      <c r="B159" s="146"/>
      <c r="D159" s="147" t="s">
        <v>148</v>
      </c>
      <c r="E159" s="148" t="s">
        <v>35</v>
      </c>
      <c r="F159" s="149" t="s">
        <v>259</v>
      </c>
      <c r="H159" s="150">
        <v>152.19999999999999</v>
      </c>
      <c r="I159" s="151"/>
      <c r="L159" s="146"/>
      <c r="M159" s="152"/>
      <c r="T159" s="153"/>
      <c r="AT159" s="148" t="s">
        <v>148</v>
      </c>
      <c r="AU159" s="148" t="s">
        <v>91</v>
      </c>
      <c r="AV159" s="12" t="s">
        <v>91</v>
      </c>
      <c r="AW159" s="12" t="s">
        <v>42</v>
      </c>
      <c r="AX159" s="12" t="s">
        <v>81</v>
      </c>
      <c r="AY159" s="148" t="s">
        <v>134</v>
      </c>
    </row>
    <row r="160" spans="2:65" s="13" customFormat="1" ht="11.25">
      <c r="B160" s="154"/>
      <c r="D160" s="147" t="s">
        <v>148</v>
      </c>
      <c r="E160" s="155" t="s">
        <v>35</v>
      </c>
      <c r="F160" s="156" t="s">
        <v>150</v>
      </c>
      <c r="H160" s="157">
        <v>152.19999999999999</v>
      </c>
      <c r="I160" s="158"/>
      <c r="L160" s="154"/>
      <c r="M160" s="159"/>
      <c r="T160" s="160"/>
      <c r="AT160" s="155" t="s">
        <v>148</v>
      </c>
      <c r="AU160" s="155" t="s">
        <v>91</v>
      </c>
      <c r="AV160" s="13" t="s">
        <v>140</v>
      </c>
      <c r="AW160" s="13" t="s">
        <v>42</v>
      </c>
      <c r="AX160" s="13" t="s">
        <v>89</v>
      </c>
      <c r="AY160" s="155" t="s">
        <v>134</v>
      </c>
    </row>
    <row r="161" spans="2:65" s="1" customFormat="1" ht="37.9" customHeight="1">
      <c r="B161" s="32"/>
      <c r="C161" s="128" t="s">
        <v>7</v>
      </c>
      <c r="D161" s="128" t="s">
        <v>136</v>
      </c>
      <c r="E161" s="129" t="s">
        <v>260</v>
      </c>
      <c r="F161" s="130" t="s">
        <v>261</v>
      </c>
      <c r="G161" s="131" t="s">
        <v>154</v>
      </c>
      <c r="H161" s="132">
        <v>292.60000000000002</v>
      </c>
      <c r="I161" s="133"/>
      <c r="J161" s="134">
        <f>ROUND(I161*H161,2)</f>
        <v>0</v>
      </c>
      <c r="K161" s="135"/>
      <c r="L161" s="32"/>
      <c r="M161" s="136" t="s">
        <v>35</v>
      </c>
      <c r="N161" s="137" t="s">
        <v>52</v>
      </c>
      <c r="P161" s="138">
        <f>O161*H161</f>
        <v>0</v>
      </c>
      <c r="Q161" s="138">
        <v>0.12895000000000001</v>
      </c>
      <c r="R161" s="138">
        <f>Q161*H161</f>
        <v>37.730770000000007</v>
      </c>
      <c r="S161" s="138">
        <v>0</v>
      </c>
      <c r="T161" s="139">
        <f>S161*H161</f>
        <v>0</v>
      </c>
      <c r="AR161" s="140" t="s">
        <v>140</v>
      </c>
      <c r="AT161" s="140" t="s">
        <v>136</v>
      </c>
      <c r="AU161" s="140" t="s">
        <v>91</v>
      </c>
      <c r="AY161" s="16" t="s">
        <v>134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6" t="s">
        <v>89</v>
      </c>
      <c r="BK161" s="141">
        <f>ROUND(I161*H161,2)</f>
        <v>0</v>
      </c>
      <c r="BL161" s="16" t="s">
        <v>140</v>
      </c>
      <c r="BM161" s="140" t="s">
        <v>262</v>
      </c>
    </row>
    <row r="162" spans="2:65" s="1" customFormat="1" ht="11.25">
      <c r="B162" s="32"/>
      <c r="D162" s="142" t="s">
        <v>142</v>
      </c>
      <c r="F162" s="143" t="s">
        <v>263</v>
      </c>
      <c r="I162" s="144"/>
      <c r="L162" s="32"/>
      <c r="M162" s="145"/>
      <c r="T162" s="53"/>
      <c r="AT162" s="16" t="s">
        <v>142</v>
      </c>
      <c r="AU162" s="16" t="s">
        <v>91</v>
      </c>
    </row>
    <row r="163" spans="2:65" s="11" customFormat="1" ht="22.9" customHeight="1">
      <c r="B163" s="116"/>
      <c r="D163" s="117" t="s">
        <v>80</v>
      </c>
      <c r="E163" s="126" t="s">
        <v>188</v>
      </c>
      <c r="F163" s="126" t="s">
        <v>264</v>
      </c>
      <c r="I163" s="119"/>
      <c r="J163" s="127">
        <f>BK163</f>
        <v>0</v>
      </c>
      <c r="L163" s="116"/>
      <c r="M163" s="121"/>
      <c r="P163" s="122">
        <f>SUM(P164:P176)</f>
        <v>0</v>
      </c>
      <c r="R163" s="122">
        <f>SUM(R164:R176)</f>
        <v>77.220600000000005</v>
      </c>
      <c r="T163" s="123">
        <f>SUM(T164:T176)</f>
        <v>751.80000000000007</v>
      </c>
      <c r="AR163" s="117" t="s">
        <v>89</v>
      </c>
      <c r="AT163" s="124" t="s">
        <v>80</v>
      </c>
      <c r="AU163" s="124" t="s">
        <v>89</v>
      </c>
      <c r="AY163" s="117" t="s">
        <v>134</v>
      </c>
      <c r="BK163" s="125">
        <f>SUM(BK164:BK176)</f>
        <v>0</v>
      </c>
    </row>
    <row r="164" spans="2:65" s="1" customFormat="1" ht="55.5" customHeight="1">
      <c r="B164" s="32"/>
      <c r="C164" s="128" t="s">
        <v>265</v>
      </c>
      <c r="D164" s="128" t="s">
        <v>136</v>
      </c>
      <c r="E164" s="129" t="s">
        <v>266</v>
      </c>
      <c r="F164" s="130" t="s">
        <v>267</v>
      </c>
      <c r="G164" s="131" t="s">
        <v>154</v>
      </c>
      <c r="H164" s="132">
        <v>358</v>
      </c>
      <c r="I164" s="133"/>
      <c r="J164" s="134">
        <f>ROUND(I164*H164,2)</f>
        <v>0</v>
      </c>
      <c r="K164" s="135"/>
      <c r="L164" s="32"/>
      <c r="M164" s="136" t="s">
        <v>35</v>
      </c>
      <c r="N164" s="137" t="s">
        <v>52</v>
      </c>
      <c r="P164" s="138">
        <f>O164*H164</f>
        <v>0</v>
      </c>
      <c r="Q164" s="138">
        <v>0.2157</v>
      </c>
      <c r="R164" s="138">
        <f>Q164*H164</f>
        <v>77.220600000000005</v>
      </c>
      <c r="S164" s="138">
        <v>0</v>
      </c>
      <c r="T164" s="139">
        <f>S164*H164</f>
        <v>0</v>
      </c>
      <c r="AR164" s="140" t="s">
        <v>140</v>
      </c>
      <c r="AT164" s="140" t="s">
        <v>136</v>
      </c>
      <c r="AU164" s="140" t="s">
        <v>91</v>
      </c>
      <c r="AY164" s="16" t="s">
        <v>134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6" t="s">
        <v>89</v>
      </c>
      <c r="BK164" s="141">
        <f>ROUND(I164*H164,2)</f>
        <v>0</v>
      </c>
      <c r="BL164" s="16" t="s">
        <v>140</v>
      </c>
      <c r="BM164" s="140" t="s">
        <v>268</v>
      </c>
    </row>
    <row r="165" spans="2:65" s="1" customFormat="1" ht="11.25">
      <c r="B165" s="32"/>
      <c r="D165" s="142" t="s">
        <v>142</v>
      </c>
      <c r="F165" s="143" t="s">
        <v>269</v>
      </c>
      <c r="I165" s="144"/>
      <c r="L165" s="32"/>
      <c r="M165" s="145"/>
      <c r="T165" s="53"/>
      <c r="AT165" s="16" t="s">
        <v>142</v>
      </c>
      <c r="AU165" s="16" t="s">
        <v>91</v>
      </c>
    </row>
    <row r="166" spans="2:65" s="1" customFormat="1" ht="66.75" customHeight="1">
      <c r="B166" s="32"/>
      <c r="C166" s="128" t="s">
        <v>270</v>
      </c>
      <c r="D166" s="128" t="s">
        <v>136</v>
      </c>
      <c r="E166" s="129" t="s">
        <v>271</v>
      </c>
      <c r="F166" s="130" t="s">
        <v>272</v>
      </c>
      <c r="G166" s="131" t="s">
        <v>154</v>
      </c>
      <c r="H166" s="132">
        <v>358</v>
      </c>
      <c r="I166" s="133"/>
      <c r="J166" s="134">
        <f>ROUND(I166*H166,2)</f>
        <v>0</v>
      </c>
      <c r="K166" s="135"/>
      <c r="L166" s="32"/>
      <c r="M166" s="136" t="s">
        <v>35</v>
      </c>
      <c r="N166" s="137" t="s">
        <v>52</v>
      </c>
      <c r="P166" s="138">
        <f>O166*H166</f>
        <v>0</v>
      </c>
      <c r="Q166" s="138">
        <v>0</v>
      </c>
      <c r="R166" s="138">
        <f>Q166*H166</f>
        <v>0</v>
      </c>
      <c r="S166" s="138">
        <v>2.1</v>
      </c>
      <c r="T166" s="139">
        <f>S166*H166</f>
        <v>751.80000000000007</v>
      </c>
      <c r="AR166" s="140" t="s">
        <v>140</v>
      </c>
      <c r="AT166" s="140" t="s">
        <v>136</v>
      </c>
      <c r="AU166" s="140" t="s">
        <v>91</v>
      </c>
      <c r="AY166" s="16" t="s">
        <v>134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6" t="s">
        <v>89</v>
      </c>
      <c r="BK166" s="141">
        <f>ROUND(I166*H166,2)</f>
        <v>0</v>
      </c>
      <c r="BL166" s="16" t="s">
        <v>140</v>
      </c>
      <c r="BM166" s="140" t="s">
        <v>273</v>
      </c>
    </row>
    <row r="167" spans="2:65" s="1" customFormat="1" ht="11.25">
      <c r="B167" s="32"/>
      <c r="D167" s="142" t="s">
        <v>142</v>
      </c>
      <c r="F167" s="143" t="s">
        <v>274</v>
      </c>
      <c r="I167" s="144"/>
      <c r="L167" s="32"/>
      <c r="M167" s="145"/>
      <c r="T167" s="53"/>
      <c r="AT167" s="16" t="s">
        <v>142</v>
      </c>
      <c r="AU167" s="16" t="s">
        <v>91</v>
      </c>
    </row>
    <row r="168" spans="2:65" s="1" customFormat="1" ht="55.5" customHeight="1">
      <c r="B168" s="32"/>
      <c r="C168" s="128" t="s">
        <v>275</v>
      </c>
      <c r="D168" s="128" t="s">
        <v>136</v>
      </c>
      <c r="E168" s="129" t="s">
        <v>276</v>
      </c>
      <c r="F168" s="130" t="s">
        <v>277</v>
      </c>
      <c r="G168" s="131" t="s">
        <v>139</v>
      </c>
      <c r="H168" s="132">
        <v>631.91</v>
      </c>
      <c r="I168" s="133"/>
      <c r="J168" s="134">
        <f>ROUND(I168*H168,2)</f>
        <v>0</v>
      </c>
      <c r="K168" s="135"/>
      <c r="L168" s="32"/>
      <c r="M168" s="136" t="s">
        <v>35</v>
      </c>
      <c r="N168" s="137" t="s">
        <v>52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140</v>
      </c>
      <c r="AT168" s="140" t="s">
        <v>136</v>
      </c>
      <c r="AU168" s="140" t="s">
        <v>91</v>
      </c>
      <c r="AY168" s="16" t="s">
        <v>134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6" t="s">
        <v>89</v>
      </c>
      <c r="BK168" s="141">
        <f>ROUND(I168*H168,2)</f>
        <v>0</v>
      </c>
      <c r="BL168" s="16" t="s">
        <v>140</v>
      </c>
      <c r="BM168" s="140" t="s">
        <v>278</v>
      </c>
    </row>
    <row r="169" spans="2:65" s="1" customFormat="1" ht="11.25">
      <c r="B169" s="32"/>
      <c r="D169" s="142" t="s">
        <v>142</v>
      </c>
      <c r="F169" s="143" t="s">
        <v>279</v>
      </c>
      <c r="I169" s="144"/>
      <c r="L169" s="32"/>
      <c r="M169" s="145"/>
      <c r="T169" s="53"/>
      <c r="AT169" s="16" t="s">
        <v>142</v>
      </c>
      <c r="AU169" s="16" t="s">
        <v>91</v>
      </c>
    </row>
    <row r="170" spans="2:65" s="1" customFormat="1" ht="37.9" customHeight="1">
      <c r="B170" s="32"/>
      <c r="C170" s="161" t="s">
        <v>280</v>
      </c>
      <c r="D170" s="161" t="s">
        <v>182</v>
      </c>
      <c r="E170" s="162" t="s">
        <v>281</v>
      </c>
      <c r="F170" s="163" t="s">
        <v>282</v>
      </c>
      <c r="G170" s="164" t="s">
        <v>212</v>
      </c>
      <c r="H170" s="165">
        <v>24</v>
      </c>
      <c r="I170" s="166"/>
      <c r="J170" s="167">
        <f>ROUND(I170*H170,2)</f>
        <v>0</v>
      </c>
      <c r="K170" s="168"/>
      <c r="L170" s="169"/>
      <c r="M170" s="170" t="s">
        <v>35</v>
      </c>
      <c r="N170" s="171" t="s">
        <v>52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181</v>
      </c>
      <c r="AT170" s="140" t="s">
        <v>182</v>
      </c>
      <c r="AU170" s="140" t="s">
        <v>91</v>
      </c>
      <c r="AY170" s="16" t="s">
        <v>134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6" t="s">
        <v>89</v>
      </c>
      <c r="BK170" s="141">
        <f>ROUND(I170*H170,2)</f>
        <v>0</v>
      </c>
      <c r="BL170" s="16" t="s">
        <v>140</v>
      </c>
      <c r="BM170" s="140" t="s">
        <v>283</v>
      </c>
    </row>
    <row r="171" spans="2:65" s="1" customFormat="1" ht="24.2" customHeight="1">
      <c r="B171" s="32"/>
      <c r="C171" s="161" t="s">
        <v>284</v>
      </c>
      <c r="D171" s="161" t="s">
        <v>182</v>
      </c>
      <c r="E171" s="162" t="s">
        <v>285</v>
      </c>
      <c r="F171" s="163" t="s">
        <v>286</v>
      </c>
      <c r="G171" s="164" t="s">
        <v>212</v>
      </c>
      <c r="H171" s="165">
        <v>241.5</v>
      </c>
      <c r="I171" s="166"/>
      <c r="J171" s="167">
        <f>ROUND(I171*H171,2)</f>
        <v>0</v>
      </c>
      <c r="K171" s="168"/>
      <c r="L171" s="169"/>
      <c r="M171" s="170" t="s">
        <v>35</v>
      </c>
      <c r="N171" s="171" t="s">
        <v>52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181</v>
      </c>
      <c r="AT171" s="140" t="s">
        <v>182</v>
      </c>
      <c r="AU171" s="140" t="s">
        <v>91</v>
      </c>
      <c r="AY171" s="16" t="s">
        <v>134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6" t="s">
        <v>89</v>
      </c>
      <c r="BK171" s="141">
        <f>ROUND(I171*H171,2)</f>
        <v>0</v>
      </c>
      <c r="BL171" s="16" t="s">
        <v>140</v>
      </c>
      <c r="BM171" s="140" t="s">
        <v>287</v>
      </c>
    </row>
    <row r="172" spans="2:65" s="12" customFormat="1" ht="11.25">
      <c r="B172" s="146"/>
      <c r="D172" s="147" t="s">
        <v>148</v>
      </c>
      <c r="E172" s="148" t="s">
        <v>35</v>
      </c>
      <c r="F172" s="149" t="s">
        <v>288</v>
      </c>
      <c r="H172" s="150">
        <v>241.5</v>
      </c>
      <c r="I172" s="151"/>
      <c r="L172" s="146"/>
      <c r="M172" s="152"/>
      <c r="T172" s="153"/>
      <c r="AT172" s="148" t="s">
        <v>148</v>
      </c>
      <c r="AU172" s="148" t="s">
        <v>91</v>
      </c>
      <c r="AV172" s="12" t="s">
        <v>91</v>
      </c>
      <c r="AW172" s="12" t="s">
        <v>42</v>
      </c>
      <c r="AX172" s="12" t="s">
        <v>81</v>
      </c>
      <c r="AY172" s="148" t="s">
        <v>134</v>
      </c>
    </row>
    <row r="173" spans="2:65" s="13" customFormat="1" ht="11.25">
      <c r="B173" s="154"/>
      <c r="D173" s="147" t="s">
        <v>148</v>
      </c>
      <c r="E173" s="155" t="s">
        <v>35</v>
      </c>
      <c r="F173" s="156" t="s">
        <v>150</v>
      </c>
      <c r="H173" s="157">
        <v>241.5</v>
      </c>
      <c r="I173" s="158"/>
      <c r="L173" s="154"/>
      <c r="M173" s="159"/>
      <c r="T173" s="160"/>
      <c r="AT173" s="155" t="s">
        <v>148</v>
      </c>
      <c r="AU173" s="155" t="s">
        <v>91</v>
      </c>
      <c r="AV173" s="13" t="s">
        <v>140</v>
      </c>
      <c r="AW173" s="13" t="s">
        <v>42</v>
      </c>
      <c r="AX173" s="13" t="s">
        <v>89</v>
      </c>
      <c r="AY173" s="155" t="s">
        <v>134</v>
      </c>
    </row>
    <row r="174" spans="2:65" s="1" customFormat="1" ht="24.2" customHeight="1">
      <c r="B174" s="32"/>
      <c r="C174" s="128" t="s">
        <v>289</v>
      </c>
      <c r="D174" s="128" t="s">
        <v>136</v>
      </c>
      <c r="E174" s="129" t="s">
        <v>290</v>
      </c>
      <c r="F174" s="130" t="s">
        <v>291</v>
      </c>
      <c r="G174" s="131" t="s">
        <v>139</v>
      </c>
      <c r="H174" s="132">
        <v>207</v>
      </c>
      <c r="I174" s="133"/>
      <c r="J174" s="134">
        <f>ROUND(I174*H174,2)</f>
        <v>0</v>
      </c>
      <c r="K174" s="135"/>
      <c r="L174" s="32"/>
      <c r="M174" s="136" t="s">
        <v>35</v>
      </c>
      <c r="N174" s="137" t="s">
        <v>52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140</v>
      </c>
      <c r="AT174" s="140" t="s">
        <v>136</v>
      </c>
      <c r="AU174" s="140" t="s">
        <v>91</v>
      </c>
      <c r="AY174" s="16" t="s">
        <v>134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6" t="s">
        <v>89</v>
      </c>
      <c r="BK174" s="141">
        <f>ROUND(I174*H174,2)</f>
        <v>0</v>
      </c>
      <c r="BL174" s="16" t="s">
        <v>140</v>
      </c>
      <c r="BM174" s="140" t="s">
        <v>292</v>
      </c>
    </row>
    <row r="175" spans="2:65" s="12" customFormat="1" ht="11.25">
      <c r="B175" s="146"/>
      <c r="D175" s="147" t="s">
        <v>148</v>
      </c>
      <c r="E175" s="148" t="s">
        <v>35</v>
      </c>
      <c r="F175" s="149" t="s">
        <v>293</v>
      </c>
      <c r="H175" s="150">
        <v>207</v>
      </c>
      <c r="I175" s="151"/>
      <c r="L175" s="146"/>
      <c r="M175" s="152"/>
      <c r="T175" s="153"/>
      <c r="AT175" s="148" t="s">
        <v>148</v>
      </c>
      <c r="AU175" s="148" t="s">
        <v>91</v>
      </c>
      <c r="AV175" s="12" t="s">
        <v>91</v>
      </c>
      <c r="AW175" s="12" t="s">
        <v>42</v>
      </c>
      <c r="AX175" s="12" t="s">
        <v>81</v>
      </c>
      <c r="AY175" s="148" t="s">
        <v>134</v>
      </c>
    </row>
    <row r="176" spans="2:65" s="13" customFormat="1" ht="11.25">
      <c r="B176" s="154"/>
      <c r="D176" s="147" t="s">
        <v>148</v>
      </c>
      <c r="E176" s="155" t="s">
        <v>35</v>
      </c>
      <c r="F176" s="156" t="s">
        <v>150</v>
      </c>
      <c r="H176" s="157">
        <v>207</v>
      </c>
      <c r="I176" s="158"/>
      <c r="L176" s="154"/>
      <c r="M176" s="159"/>
      <c r="T176" s="160"/>
      <c r="AT176" s="155" t="s">
        <v>148</v>
      </c>
      <c r="AU176" s="155" t="s">
        <v>91</v>
      </c>
      <c r="AV176" s="13" t="s">
        <v>140</v>
      </c>
      <c r="AW176" s="13" t="s">
        <v>42</v>
      </c>
      <c r="AX176" s="13" t="s">
        <v>89</v>
      </c>
      <c r="AY176" s="155" t="s">
        <v>134</v>
      </c>
    </row>
    <row r="177" spans="2:65" s="11" customFormat="1" ht="22.9" customHeight="1">
      <c r="B177" s="116"/>
      <c r="D177" s="117" t="s">
        <v>80</v>
      </c>
      <c r="E177" s="126" t="s">
        <v>294</v>
      </c>
      <c r="F177" s="126" t="s">
        <v>295</v>
      </c>
      <c r="I177" s="119"/>
      <c r="J177" s="127">
        <f>BK177</f>
        <v>0</v>
      </c>
      <c r="L177" s="116"/>
      <c r="M177" s="121"/>
      <c r="P177" s="122">
        <f>SUM(P178:P194)</f>
        <v>0</v>
      </c>
      <c r="R177" s="122">
        <f>SUM(R178:R194)</f>
        <v>0</v>
      </c>
      <c r="T177" s="123">
        <f>SUM(T178:T194)</f>
        <v>0</v>
      </c>
      <c r="AR177" s="117" t="s">
        <v>89</v>
      </c>
      <c r="AT177" s="124" t="s">
        <v>80</v>
      </c>
      <c r="AU177" s="124" t="s">
        <v>89</v>
      </c>
      <c r="AY177" s="117" t="s">
        <v>134</v>
      </c>
      <c r="BK177" s="125">
        <f>SUM(BK178:BK194)</f>
        <v>0</v>
      </c>
    </row>
    <row r="178" spans="2:65" s="1" customFormat="1" ht="44.25" customHeight="1">
      <c r="B178" s="32"/>
      <c r="C178" s="128" t="s">
        <v>296</v>
      </c>
      <c r="D178" s="128" t="s">
        <v>136</v>
      </c>
      <c r="E178" s="129" t="s">
        <v>297</v>
      </c>
      <c r="F178" s="130" t="s">
        <v>298</v>
      </c>
      <c r="G178" s="131" t="s">
        <v>185</v>
      </c>
      <c r="H178" s="132">
        <v>133.30000000000001</v>
      </c>
      <c r="I178" s="133"/>
      <c r="J178" s="134">
        <f>ROUND(I178*H178,2)</f>
        <v>0</v>
      </c>
      <c r="K178" s="135"/>
      <c r="L178" s="32"/>
      <c r="M178" s="136" t="s">
        <v>35</v>
      </c>
      <c r="N178" s="137" t="s">
        <v>52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140</v>
      </c>
      <c r="AT178" s="140" t="s">
        <v>136</v>
      </c>
      <c r="AU178" s="140" t="s">
        <v>91</v>
      </c>
      <c r="AY178" s="16" t="s">
        <v>134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6" t="s">
        <v>89</v>
      </c>
      <c r="BK178" s="141">
        <f>ROUND(I178*H178,2)</f>
        <v>0</v>
      </c>
      <c r="BL178" s="16" t="s">
        <v>140</v>
      </c>
      <c r="BM178" s="140" t="s">
        <v>299</v>
      </c>
    </row>
    <row r="179" spans="2:65" s="14" customFormat="1" ht="11.25">
      <c r="B179" s="172"/>
      <c r="D179" s="147" t="s">
        <v>148</v>
      </c>
      <c r="E179" s="173" t="s">
        <v>35</v>
      </c>
      <c r="F179" s="174" t="s">
        <v>300</v>
      </c>
      <c r="H179" s="173" t="s">
        <v>35</v>
      </c>
      <c r="I179" s="175"/>
      <c r="L179" s="172"/>
      <c r="M179" s="176"/>
      <c r="T179" s="177"/>
      <c r="AT179" s="173" t="s">
        <v>148</v>
      </c>
      <c r="AU179" s="173" t="s">
        <v>91</v>
      </c>
      <c r="AV179" s="14" t="s">
        <v>89</v>
      </c>
      <c r="AW179" s="14" t="s">
        <v>42</v>
      </c>
      <c r="AX179" s="14" t="s">
        <v>81</v>
      </c>
      <c r="AY179" s="173" t="s">
        <v>134</v>
      </c>
    </row>
    <row r="180" spans="2:65" s="12" customFormat="1" ht="11.25">
      <c r="B180" s="146"/>
      <c r="D180" s="147" t="s">
        <v>148</v>
      </c>
      <c r="E180" s="148" t="s">
        <v>35</v>
      </c>
      <c r="F180" s="149" t="s">
        <v>301</v>
      </c>
      <c r="H180" s="150">
        <v>133.30000000000001</v>
      </c>
      <c r="I180" s="151"/>
      <c r="L180" s="146"/>
      <c r="M180" s="152"/>
      <c r="T180" s="153"/>
      <c r="AT180" s="148" t="s">
        <v>148</v>
      </c>
      <c r="AU180" s="148" t="s">
        <v>91</v>
      </c>
      <c r="AV180" s="12" t="s">
        <v>91</v>
      </c>
      <c r="AW180" s="12" t="s">
        <v>42</v>
      </c>
      <c r="AX180" s="12" t="s">
        <v>81</v>
      </c>
      <c r="AY180" s="148" t="s">
        <v>134</v>
      </c>
    </row>
    <row r="181" spans="2:65" s="13" customFormat="1" ht="11.25">
      <c r="B181" s="154"/>
      <c r="D181" s="147" t="s">
        <v>148</v>
      </c>
      <c r="E181" s="155" t="s">
        <v>35</v>
      </c>
      <c r="F181" s="156" t="s">
        <v>150</v>
      </c>
      <c r="H181" s="157">
        <v>133.30000000000001</v>
      </c>
      <c r="I181" s="158"/>
      <c r="L181" s="154"/>
      <c r="M181" s="159"/>
      <c r="T181" s="160"/>
      <c r="AT181" s="155" t="s">
        <v>148</v>
      </c>
      <c r="AU181" s="155" t="s">
        <v>91</v>
      </c>
      <c r="AV181" s="13" t="s">
        <v>140</v>
      </c>
      <c r="AW181" s="13" t="s">
        <v>42</v>
      </c>
      <c r="AX181" s="13" t="s">
        <v>89</v>
      </c>
      <c r="AY181" s="155" t="s">
        <v>134</v>
      </c>
    </row>
    <row r="182" spans="2:65" s="1" customFormat="1" ht="44.25" customHeight="1">
      <c r="B182" s="32"/>
      <c r="C182" s="128" t="s">
        <v>302</v>
      </c>
      <c r="D182" s="128" t="s">
        <v>136</v>
      </c>
      <c r="E182" s="129" t="s">
        <v>303</v>
      </c>
      <c r="F182" s="130" t="s">
        <v>304</v>
      </c>
      <c r="G182" s="131" t="s">
        <v>185</v>
      </c>
      <c r="H182" s="132">
        <v>18.5</v>
      </c>
      <c r="I182" s="133"/>
      <c r="J182" s="134">
        <f>ROUND(I182*H182,2)</f>
        <v>0</v>
      </c>
      <c r="K182" s="135"/>
      <c r="L182" s="32"/>
      <c r="M182" s="136" t="s">
        <v>35</v>
      </c>
      <c r="N182" s="137" t="s">
        <v>52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140</v>
      </c>
      <c r="AT182" s="140" t="s">
        <v>136</v>
      </c>
      <c r="AU182" s="140" t="s">
        <v>91</v>
      </c>
      <c r="AY182" s="16" t="s">
        <v>134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6" t="s">
        <v>89</v>
      </c>
      <c r="BK182" s="141">
        <f>ROUND(I182*H182,2)</f>
        <v>0</v>
      </c>
      <c r="BL182" s="16" t="s">
        <v>140</v>
      </c>
      <c r="BM182" s="140" t="s">
        <v>305</v>
      </c>
    </row>
    <row r="183" spans="2:65" s="1" customFormat="1" ht="24.2" customHeight="1">
      <c r="B183" s="32"/>
      <c r="C183" s="128" t="s">
        <v>306</v>
      </c>
      <c r="D183" s="128" t="s">
        <v>136</v>
      </c>
      <c r="E183" s="129" t="s">
        <v>307</v>
      </c>
      <c r="F183" s="130" t="s">
        <v>308</v>
      </c>
      <c r="G183" s="131" t="s">
        <v>185</v>
      </c>
      <c r="H183" s="132">
        <v>30.44</v>
      </c>
      <c r="I183" s="133"/>
      <c r="J183" s="134">
        <f>ROUND(I183*H183,2)</f>
        <v>0</v>
      </c>
      <c r="K183" s="135"/>
      <c r="L183" s="32"/>
      <c r="M183" s="136" t="s">
        <v>35</v>
      </c>
      <c r="N183" s="137" t="s">
        <v>52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140</v>
      </c>
      <c r="AT183" s="140" t="s">
        <v>136</v>
      </c>
      <c r="AU183" s="140" t="s">
        <v>91</v>
      </c>
      <c r="AY183" s="16" t="s">
        <v>134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6" t="s">
        <v>89</v>
      </c>
      <c r="BK183" s="141">
        <f>ROUND(I183*H183,2)</f>
        <v>0</v>
      </c>
      <c r="BL183" s="16" t="s">
        <v>140</v>
      </c>
      <c r="BM183" s="140" t="s">
        <v>309</v>
      </c>
    </row>
    <row r="184" spans="2:65" s="12" customFormat="1" ht="11.25">
      <c r="B184" s="146"/>
      <c r="D184" s="147" t="s">
        <v>148</v>
      </c>
      <c r="E184" s="148" t="s">
        <v>35</v>
      </c>
      <c r="F184" s="149" t="s">
        <v>310</v>
      </c>
      <c r="H184" s="150">
        <v>30.44</v>
      </c>
      <c r="I184" s="151"/>
      <c r="L184" s="146"/>
      <c r="M184" s="152"/>
      <c r="T184" s="153"/>
      <c r="AT184" s="148" t="s">
        <v>148</v>
      </c>
      <c r="AU184" s="148" t="s">
        <v>91</v>
      </c>
      <c r="AV184" s="12" t="s">
        <v>91</v>
      </c>
      <c r="AW184" s="12" t="s">
        <v>42</v>
      </c>
      <c r="AX184" s="12" t="s">
        <v>81</v>
      </c>
      <c r="AY184" s="148" t="s">
        <v>134</v>
      </c>
    </row>
    <row r="185" spans="2:65" s="13" customFormat="1" ht="11.25">
      <c r="B185" s="154"/>
      <c r="D185" s="147" t="s">
        <v>148</v>
      </c>
      <c r="E185" s="155" t="s">
        <v>35</v>
      </c>
      <c r="F185" s="156" t="s">
        <v>150</v>
      </c>
      <c r="H185" s="157">
        <v>30.44</v>
      </c>
      <c r="I185" s="158"/>
      <c r="L185" s="154"/>
      <c r="M185" s="159"/>
      <c r="T185" s="160"/>
      <c r="AT185" s="155" t="s">
        <v>148</v>
      </c>
      <c r="AU185" s="155" t="s">
        <v>91</v>
      </c>
      <c r="AV185" s="13" t="s">
        <v>140</v>
      </c>
      <c r="AW185" s="13" t="s">
        <v>42</v>
      </c>
      <c r="AX185" s="13" t="s">
        <v>89</v>
      </c>
      <c r="AY185" s="155" t="s">
        <v>134</v>
      </c>
    </row>
    <row r="186" spans="2:65" s="1" customFormat="1" ht="37.9" customHeight="1">
      <c r="B186" s="32"/>
      <c r="C186" s="128" t="s">
        <v>311</v>
      </c>
      <c r="D186" s="128" t="s">
        <v>136</v>
      </c>
      <c r="E186" s="129" t="s">
        <v>312</v>
      </c>
      <c r="F186" s="130" t="s">
        <v>313</v>
      </c>
      <c r="G186" s="131" t="s">
        <v>185</v>
      </c>
      <c r="H186" s="132">
        <v>121.76</v>
      </c>
      <c r="I186" s="133"/>
      <c r="J186" s="134">
        <f>ROUND(I186*H186,2)</f>
        <v>0</v>
      </c>
      <c r="K186" s="135"/>
      <c r="L186" s="32"/>
      <c r="M186" s="136" t="s">
        <v>35</v>
      </c>
      <c r="N186" s="137" t="s">
        <v>52</v>
      </c>
      <c r="P186" s="138">
        <f>O186*H186</f>
        <v>0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140</v>
      </c>
      <c r="AT186" s="140" t="s">
        <v>136</v>
      </c>
      <c r="AU186" s="140" t="s">
        <v>91</v>
      </c>
      <c r="AY186" s="16" t="s">
        <v>134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6" t="s">
        <v>89</v>
      </c>
      <c r="BK186" s="141">
        <f>ROUND(I186*H186,2)</f>
        <v>0</v>
      </c>
      <c r="BL186" s="16" t="s">
        <v>140</v>
      </c>
      <c r="BM186" s="140" t="s">
        <v>314</v>
      </c>
    </row>
    <row r="187" spans="2:65" s="12" customFormat="1" ht="11.25">
      <c r="B187" s="146"/>
      <c r="D187" s="147" t="s">
        <v>148</v>
      </c>
      <c r="E187" s="148" t="s">
        <v>35</v>
      </c>
      <c r="F187" s="149" t="s">
        <v>315</v>
      </c>
      <c r="H187" s="150">
        <v>121.76</v>
      </c>
      <c r="I187" s="151"/>
      <c r="L187" s="146"/>
      <c r="M187" s="152"/>
      <c r="T187" s="153"/>
      <c r="AT187" s="148" t="s">
        <v>148</v>
      </c>
      <c r="AU187" s="148" t="s">
        <v>91</v>
      </c>
      <c r="AV187" s="12" t="s">
        <v>91</v>
      </c>
      <c r="AW187" s="12" t="s">
        <v>42</v>
      </c>
      <c r="AX187" s="12" t="s">
        <v>81</v>
      </c>
      <c r="AY187" s="148" t="s">
        <v>134</v>
      </c>
    </row>
    <row r="188" spans="2:65" s="13" customFormat="1" ht="11.25">
      <c r="B188" s="154"/>
      <c r="D188" s="147" t="s">
        <v>148</v>
      </c>
      <c r="E188" s="155" t="s">
        <v>35</v>
      </c>
      <c r="F188" s="156" t="s">
        <v>150</v>
      </c>
      <c r="H188" s="157">
        <v>121.76</v>
      </c>
      <c r="I188" s="158"/>
      <c r="L188" s="154"/>
      <c r="M188" s="159"/>
      <c r="T188" s="160"/>
      <c r="AT188" s="155" t="s">
        <v>148</v>
      </c>
      <c r="AU188" s="155" t="s">
        <v>91</v>
      </c>
      <c r="AV188" s="13" t="s">
        <v>140</v>
      </c>
      <c r="AW188" s="13" t="s">
        <v>42</v>
      </c>
      <c r="AX188" s="13" t="s">
        <v>89</v>
      </c>
      <c r="AY188" s="155" t="s">
        <v>134</v>
      </c>
    </row>
    <row r="189" spans="2:65" s="1" customFormat="1" ht="33" customHeight="1">
      <c r="B189" s="32"/>
      <c r="C189" s="128" t="s">
        <v>316</v>
      </c>
      <c r="D189" s="128" t="s">
        <v>136</v>
      </c>
      <c r="E189" s="129" t="s">
        <v>317</v>
      </c>
      <c r="F189" s="130" t="s">
        <v>318</v>
      </c>
      <c r="G189" s="131" t="s">
        <v>185</v>
      </c>
      <c r="H189" s="132">
        <v>1116.867</v>
      </c>
      <c r="I189" s="133"/>
      <c r="J189" s="134">
        <f>ROUND(I189*H189,2)</f>
        <v>0</v>
      </c>
      <c r="K189" s="135"/>
      <c r="L189" s="32"/>
      <c r="M189" s="136" t="s">
        <v>35</v>
      </c>
      <c r="N189" s="137" t="s">
        <v>52</v>
      </c>
      <c r="P189" s="138">
        <f>O189*H189</f>
        <v>0</v>
      </c>
      <c r="Q189" s="138">
        <v>0</v>
      </c>
      <c r="R189" s="138">
        <f>Q189*H189</f>
        <v>0</v>
      </c>
      <c r="S189" s="138">
        <v>0</v>
      </c>
      <c r="T189" s="139">
        <f>S189*H189</f>
        <v>0</v>
      </c>
      <c r="AR189" s="140" t="s">
        <v>140</v>
      </c>
      <c r="AT189" s="140" t="s">
        <v>136</v>
      </c>
      <c r="AU189" s="140" t="s">
        <v>91</v>
      </c>
      <c r="AY189" s="16" t="s">
        <v>134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6" t="s">
        <v>89</v>
      </c>
      <c r="BK189" s="141">
        <f>ROUND(I189*H189,2)</f>
        <v>0</v>
      </c>
      <c r="BL189" s="16" t="s">
        <v>140</v>
      </c>
      <c r="BM189" s="140" t="s">
        <v>319</v>
      </c>
    </row>
    <row r="190" spans="2:65" s="1" customFormat="1" ht="11.25">
      <c r="B190" s="32"/>
      <c r="D190" s="142" t="s">
        <v>142</v>
      </c>
      <c r="F190" s="143" t="s">
        <v>320</v>
      </c>
      <c r="I190" s="144"/>
      <c r="L190" s="32"/>
      <c r="M190" s="145"/>
      <c r="T190" s="53"/>
      <c r="AT190" s="16" t="s">
        <v>142</v>
      </c>
      <c r="AU190" s="16" t="s">
        <v>91</v>
      </c>
    </row>
    <row r="191" spans="2:65" s="1" customFormat="1" ht="44.25" customHeight="1">
      <c r="B191" s="32"/>
      <c r="C191" s="128" t="s">
        <v>321</v>
      </c>
      <c r="D191" s="128" t="s">
        <v>136</v>
      </c>
      <c r="E191" s="129" t="s">
        <v>322</v>
      </c>
      <c r="F191" s="130" t="s">
        <v>323</v>
      </c>
      <c r="G191" s="131" t="s">
        <v>185</v>
      </c>
      <c r="H191" s="132">
        <v>15636.138000000001</v>
      </c>
      <c r="I191" s="133"/>
      <c r="J191" s="134">
        <f>ROUND(I191*H191,2)</f>
        <v>0</v>
      </c>
      <c r="K191" s="135"/>
      <c r="L191" s="32"/>
      <c r="M191" s="136" t="s">
        <v>35</v>
      </c>
      <c r="N191" s="137" t="s">
        <v>52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140</v>
      </c>
      <c r="AT191" s="140" t="s">
        <v>136</v>
      </c>
      <c r="AU191" s="140" t="s">
        <v>91</v>
      </c>
      <c r="AY191" s="16" t="s">
        <v>134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6" t="s">
        <v>89</v>
      </c>
      <c r="BK191" s="141">
        <f>ROUND(I191*H191,2)</f>
        <v>0</v>
      </c>
      <c r="BL191" s="16" t="s">
        <v>140</v>
      </c>
      <c r="BM191" s="140" t="s">
        <v>324</v>
      </c>
    </row>
    <row r="192" spans="2:65" s="1" customFormat="1" ht="11.25">
      <c r="B192" s="32"/>
      <c r="D192" s="142" t="s">
        <v>142</v>
      </c>
      <c r="F192" s="143" t="s">
        <v>325</v>
      </c>
      <c r="I192" s="144"/>
      <c r="L192" s="32"/>
      <c r="M192" s="145"/>
      <c r="T192" s="53"/>
      <c r="AT192" s="16" t="s">
        <v>142</v>
      </c>
      <c r="AU192" s="16" t="s">
        <v>91</v>
      </c>
    </row>
    <row r="193" spans="2:65" s="12" customFormat="1" ht="11.25">
      <c r="B193" s="146"/>
      <c r="D193" s="147" t="s">
        <v>148</v>
      </c>
      <c r="E193" s="148" t="s">
        <v>35</v>
      </c>
      <c r="F193" s="149" t="s">
        <v>326</v>
      </c>
      <c r="H193" s="150">
        <v>15636.138000000001</v>
      </c>
      <c r="I193" s="151"/>
      <c r="L193" s="146"/>
      <c r="M193" s="152"/>
      <c r="T193" s="153"/>
      <c r="AT193" s="148" t="s">
        <v>148</v>
      </c>
      <c r="AU193" s="148" t="s">
        <v>91</v>
      </c>
      <c r="AV193" s="12" t="s">
        <v>91</v>
      </c>
      <c r="AW193" s="12" t="s">
        <v>42</v>
      </c>
      <c r="AX193" s="12" t="s">
        <v>81</v>
      </c>
      <c r="AY193" s="148" t="s">
        <v>134</v>
      </c>
    </row>
    <row r="194" spans="2:65" s="13" customFormat="1" ht="11.25">
      <c r="B194" s="154"/>
      <c r="D194" s="147" t="s">
        <v>148</v>
      </c>
      <c r="E194" s="155" t="s">
        <v>35</v>
      </c>
      <c r="F194" s="156" t="s">
        <v>150</v>
      </c>
      <c r="H194" s="157">
        <v>15636.138000000001</v>
      </c>
      <c r="I194" s="158"/>
      <c r="L194" s="154"/>
      <c r="M194" s="159"/>
      <c r="T194" s="160"/>
      <c r="AT194" s="155" t="s">
        <v>148</v>
      </c>
      <c r="AU194" s="155" t="s">
        <v>91</v>
      </c>
      <c r="AV194" s="13" t="s">
        <v>140</v>
      </c>
      <c r="AW194" s="13" t="s">
        <v>42</v>
      </c>
      <c r="AX194" s="13" t="s">
        <v>89</v>
      </c>
      <c r="AY194" s="155" t="s">
        <v>134</v>
      </c>
    </row>
    <row r="195" spans="2:65" s="11" customFormat="1" ht="22.9" customHeight="1">
      <c r="B195" s="116"/>
      <c r="D195" s="117" t="s">
        <v>80</v>
      </c>
      <c r="E195" s="126" t="s">
        <v>327</v>
      </c>
      <c r="F195" s="126" t="s">
        <v>328</v>
      </c>
      <c r="I195" s="119"/>
      <c r="J195" s="127">
        <f>BK195</f>
        <v>0</v>
      </c>
      <c r="L195" s="116"/>
      <c r="M195" s="121"/>
      <c r="P195" s="122">
        <f>SUM(P196:P197)</f>
        <v>0</v>
      </c>
      <c r="R195" s="122">
        <f>SUM(R196:R197)</f>
        <v>0</v>
      </c>
      <c r="T195" s="123">
        <f>SUM(T196:T197)</f>
        <v>0</v>
      </c>
      <c r="AR195" s="117" t="s">
        <v>89</v>
      </c>
      <c r="AT195" s="124" t="s">
        <v>80</v>
      </c>
      <c r="AU195" s="124" t="s">
        <v>89</v>
      </c>
      <c r="AY195" s="117" t="s">
        <v>134</v>
      </c>
      <c r="BK195" s="125">
        <f>SUM(BK196:BK197)</f>
        <v>0</v>
      </c>
    </row>
    <row r="196" spans="2:65" s="1" customFormat="1" ht="37.9" customHeight="1">
      <c r="B196" s="32"/>
      <c r="C196" s="128" t="s">
        <v>329</v>
      </c>
      <c r="D196" s="128" t="s">
        <v>136</v>
      </c>
      <c r="E196" s="129" t="s">
        <v>330</v>
      </c>
      <c r="F196" s="130" t="s">
        <v>331</v>
      </c>
      <c r="G196" s="131" t="s">
        <v>185</v>
      </c>
      <c r="H196" s="132">
        <v>2480.7539999999999</v>
      </c>
      <c r="I196" s="133"/>
      <c r="J196" s="134">
        <f>ROUND(I196*H196,2)</f>
        <v>0</v>
      </c>
      <c r="K196" s="135"/>
      <c r="L196" s="32"/>
      <c r="M196" s="136" t="s">
        <v>35</v>
      </c>
      <c r="N196" s="137" t="s">
        <v>52</v>
      </c>
      <c r="P196" s="138">
        <f>O196*H196</f>
        <v>0</v>
      </c>
      <c r="Q196" s="138">
        <v>0</v>
      </c>
      <c r="R196" s="138">
        <f>Q196*H196</f>
        <v>0</v>
      </c>
      <c r="S196" s="138">
        <v>0</v>
      </c>
      <c r="T196" s="139">
        <f>S196*H196</f>
        <v>0</v>
      </c>
      <c r="AR196" s="140" t="s">
        <v>140</v>
      </c>
      <c r="AT196" s="140" t="s">
        <v>136</v>
      </c>
      <c r="AU196" s="140" t="s">
        <v>91</v>
      </c>
      <c r="AY196" s="16" t="s">
        <v>134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6" t="s">
        <v>89</v>
      </c>
      <c r="BK196" s="141">
        <f>ROUND(I196*H196,2)</f>
        <v>0</v>
      </c>
      <c r="BL196" s="16" t="s">
        <v>140</v>
      </c>
      <c r="BM196" s="140" t="s">
        <v>332</v>
      </c>
    </row>
    <row r="197" spans="2:65" s="1" customFormat="1" ht="11.25">
      <c r="B197" s="32"/>
      <c r="D197" s="142" t="s">
        <v>142</v>
      </c>
      <c r="F197" s="143" t="s">
        <v>333</v>
      </c>
      <c r="I197" s="144"/>
      <c r="L197" s="32"/>
      <c r="M197" s="145"/>
      <c r="T197" s="53"/>
      <c r="AT197" s="16" t="s">
        <v>142</v>
      </c>
      <c r="AU197" s="16" t="s">
        <v>91</v>
      </c>
    </row>
    <row r="198" spans="2:65" s="11" customFormat="1" ht="25.9" customHeight="1">
      <c r="B198" s="116"/>
      <c r="D198" s="117" t="s">
        <v>80</v>
      </c>
      <c r="E198" s="118" t="s">
        <v>334</v>
      </c>
      <c r="F198" s="118" t="s">
        <v>335</v>
      </c>
      <c r="I198" s="119"/>
      <c r="J198" s="120">
        <f>BK198</f>
        <v>0</v>
      </c>
      <c r="L198" s="116"/>
      <c r="M198" s="121"/>
      <c r="P198" s="122">
        <f>P199</f>
        <v>0</v>
      </c>
      <c r="R198" s="122">
        <f>R199</f>
        <v>0</v>
      </c>
      <c r="T198" s="123">
        <f>T199</f>
        <v>0</v>
      </c>
      <c r="AR198" s="117" t="s">
        <v>91</v>
      </c>
      <c r="AT198" s="124" t="s">
        <v>80</v>
      </c>
      <c r="AU198" s="124" t="s">
        <v>81</v>
      </c>
      <c r="AY198" s="117" t="s">
        <v>134</v>
      </c>
      <c r="BK198" s="125">
        <f>BK199</f>
        <v>0</v>
      </c>
    </row>
    <row r="199" spans="2:65" s="11" customFormat="1" ht="22.9" customHeight="1">
      <c r="B199" s="116"/>
      <c r="D199" s="117" t="s">
        <v>80</v>
      </c>
      <c r="E199" s="126" t="s">
        <v>336</v>
      </c>
      <c r="F199" s="126" t="s">
        <v>337</v>
      </c>
      <c r="I199" s="119"/>
      <c r="J199" s="127">
        <f>BK199</f>
        <v>0</v>
      </c>
      <c r="L199" s="116"/>
      <c r="M199" s="121"/>
      <c r="P199" s="122">
        <f>SUM(P200:P203)</f>
        <v>0</v>
      </c>
      <c r="R199" s="122">
        <f>SUM(R200:R203)</f>
        <v>0</v>
      </c>
      <c r="T199" s="123">
        <f>SUM(T200:T203)</f>
        <v>0</v>
      </c>
      <c r="AR199" s="117" t="s">
        <v>91</v>
      </c>
      <c r="AT199" s="124" t="s">
        <v>80</v>
      </c>
      <c r="AU199" s="124" t="s">
        <v>89</v>
      </c>
      <c r="AY199" s="117" t="s">
        <v>134</v>
      </c>
      <c r="BK199" s="125">
        <f>SUM(BK200:BK203)</f>
        <v>0</v>
      </c>
    </row>
    <row r="200" spans="2:65" s="1" customFormat="1" ht="37.9" customHeight="1">
      <c r="B200" s="32"/>
      <c r="C200" s="128" t="s">
        <v>338</v>
      </c>
      <c r="D200" s="128" t="s">
        <v>136</v>
      </c>
      <c r="E200" s="129" t="s">
        <v>339</v>
      </c>
      <c r="F200" s="130" t="s">
        <v>340</v>
      </c>
      <c r="G200" s="131" t="s">
        <v>341</v>
      </c>
      <c r="H200" s="132">
        <v>1</v>
      </c>
      <c r="I200" s="133"/>
      <c r="J200" s="134">
        <f>ROUND(I200*H200,2)</f>
        <v>0</v>
      </c>
      <c r="K200" s="135"/>
      <c r="L200" s="32"/>
      <c r="M200" s="136" t="s">
        <v>35</v>
      </c>
      <c r="N200" s="137" t="s">
        <v>52</v>
      </c>
      <c r="P200" s="138">
        <f>O200*H200</f>
        <v>0</v>
      </c>
      <c r="Q200" s="138">
        <v>0</v>
      </c>
      <c r="R200" s="138">
        <f>Q200*H200</f>
        <v>0</v>
      </c>
      <c r="S200" s="138">
        <v>0</v>
      </c>
      <c r="T200" s="139">
        <f>S200*H200</f>
        <v>0</v>
      </c>
      <c r="AR200" s="140" t="s">
        <v>214</v>
      </c>
      <c r="AT200" s="140" t="s">
        <v>136</v>
      </c>
      <c r="AU200" s="140" t="s">
        <v>91</v>
      </c>
      <c r="AY200" s="16" t="s">
        <v>134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6" t="s">
        <v>89</v>
      </c>
      <c r="BK200" s="141">
        <f>ROUND(I200*H200,2)</f>
        <v>0</v>
      </c>
      <c r="BL200" s="16" t="s">
        <v>214</v>
      </c>
      <c r="BM200" s="140" t="s">
        <v>342</v>
      </c>
    </row>
    <row r="201" spans="2:65" s="1" customFormat="1" ht="24.2" customHeight="1">
      <c r="B201" s="32"/>
      <c r="C201" s="128" t="s">
        <v>343</v>
      </c>
      <c r="D201" s="128" t="s">
        <v>136</v>
      </c>
      <c r="E201" s="129" t="s">
        <v>344</v>
      </c>
      <c r="F201" s="130" t="s">
        <v>345</v>
      </c>
      <c r="G201" s="131" t="s">
        <v>212</v>
      </c>
      <c r="H201" s="132">
        <v>2</v>
      </c>
      <c r="I201" s="133"/>
      <c r="J201" s="134">
        <f>ROUND(I201*H201,2)</f>
        <v>0</v>
      </c>
      <c r="K201" s="135"/>
      <c r="L201" s="32"/>
      <c r="M201" s="136" t="s">
        <v>35</v>
      </c>
      <c r="N201" s="137" t="s">
        <v>52</v>
      </c>
      <c r="P201" s="138">
        <f>O201*H201</f>
        <v>0</v>
      </c>
      <c r="Q201" s="138">
        <v>0</v>
      </c>
      <c r="R201" s="138">
        <f>Q201*H201</f>
        <v>0</v>
      </c>
      <c r="S201" s="138">
        <v>0</v>
      </c>
      <c r="T201" s="139">
        <f>S201*H201</f>
        <v>0</v>
      </c>
      <c r="AR201" s="140" t="s">
        <v>214</v>
      </c>
      <c r="AT201" s="140" t="s">
        <v>136</v>
      </c>
      <c r="AU201" s="140" t="s">
        <v>91</v>
      </c>
      <c r="AY201" s="16" t="s">
        <v>134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6" t="s">
        <v>89</v>
      </c>
      <c r="BK201" s="141">
        <f>ROUND(I201*H201,2)</f>
        <v>0</v>
      </c>
      <c r="BL201" s="16" t="s">
        <v>214</v>
      </c>
      <c r="BM201" s="140" t="s">
        <v>346</v>
      </c>
    </row>
    <row r="202" spans="2:65" s="1" customFormat="1" ht="24.2" customHeight="1">
      <c r="B202" s="32"/>
      <c r="C202" s="128" t="s">
        <v>347</v>
      </c>
      <c r="D202" s="128" t="s">
        <v>136</v>
      </c>
      <c r="E202" s="129" t="s">
        <v>348</v>
      </c>
      <c r="F202" s="130" t="s">
        <v>349</v>
      </c>
      <c r="G202" s="131" t="s">
        <v>212</v>
      </c>
      <c r="H202" s="132">
        <v>4</v>
      </c>
      <c r="I202" s="133"/>
      <c r="J202" s="134">
        <f>ROUND(I202*H202,2)</f>
        <v>0</v>
      </c>
      <c r="K202" s="135"/>
      <c r="L202" s="32"/>
      <c r="M202" s="136" t="s">
        <v>35</v>
      </c>
      <c r="N202" s="137" t="s">
        <v>52</v>
      </c>
      <c r="P202" s="138">
        <f>O202*H202</f>
        <v>0</v>
      </c>
      <c r="Q202" s="138">
        <v>0</v>
      </c>
      <c r="R202" s="138">
        <f>Q202*H202</f>
        <v>0</v>
      </c>
      <c r="S202" s="138">
        <v>0</v>
      </c>
      <c r="T202" s="139">
        <f>S202*H202</f>
        <v>0</v>
      </c>
      <c r="AR202" s="140" t="s">
        <v>214</v>
      </c>
      <c r="AT202" s="140" t="s">
        <v>136</v>
      </c>
      <c r="AU202" s="140" t="s">
        <v>91</v>
      </c>
      <c r="AY202" s="16" t="s">
        <v>134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6" t="s">
        <v>89</v>
      </c>
      <c r="BK202" s="141">
        <f>ROUND(I202*H202,2)</f>
        <v>0</v>
      </c>
      <c r="BL202" s="16" t="s">
        <v>214</v>
      </c>
      <c r="BM202" s="140" t="s">
        <v>350</v>
      </c>
    </row>
    <row r="203" spans="2:65" s="1" customFormat="1" ht="44.25" customHeight="1">
      <c r="B203" s="32"/>
      <c r="C203" s="128" t="s">
        <v>351</v>
      </c>
      <c r="D203" s="128" t="s">
        <v>136</v>
      </c>
      <c r="E203" s="129" t="s">
        <v>352</v>
      </c>
      <c r="F203" s="130" t="s">
        <v>353</v>
      </c>
      <c r="G203" s="131" t="s">
        <v>212</v>
      </c>
      <c r="H203" s="132">
        <v>2</v>
      </c>
      <c r="I203" s="133"/>
      <c r="J203" s="134">
        <f>ROUND(I203*H203,2)</f>
        <v>0</v>
      </c>
      <c r="K203" s="135"/>
      <c r="L203" s="32"/>
      <c r="M203" s="179" t="s">
        <v>35</v>
      </c>
      <c r="N203" s="180" t="s">
        <v>52</v>
      </c>
      <c r="O203" s="181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AR203" s="140" t="s">
        <v>214</v>
      </c>
      <c r="AT203" s="140" t="s">
        <v>136</v>
      </c>
      <c r="AU203" s="140" t="s">
        <v>91</v>
      </c>
      <c r="AY203" s="16" t="s">
        <v>134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6" t="s">
        <v>89</v>
      </c>
      <c r="BK203" s="141">
        <f>ROUND(I203*H203,2)</f>
        <v>0</v>
      </c>
      <c r="BL203" s="16" t="s">
        <v>214</v>
      </c>
      <c r="BM203" s="140" t="s">
        <v>354</v>
      </c>
    </row>
    <row r="204" spans="2:65" s="1" customFormat="1" ht="6.95" customHeight="1">
      <c r="B204" s="41"/>
      <c r="C204" s="42"/>
      <c r="D204" s="42"/>
      <c r="E204" s="42"/>
      <c r="F204" s="42"/>
      <c r="G204" s="42"/>
      <c r="H204" s="42"/>
      <c r="I204" s="42"/>
      <c r="J204" s="42"/>
      <c r="K204" s="42"/>
      <c r="L204" s="32"/>
    </row>
  </sheetData>
  <sheetProtection algorithmName="SHA-512" hashValue="xr9BeKomWFbRVH4YLU5YF2UoZUrCOVlbm5KI/IszcOuAVnAsSkNXHhUVgDHnYUDH41tVYjv+3+5w1pETAncbzg==" saltValue="9HT+DMEnQuWsOyt9U0VstmrUuH11QxBV+lEVB+2YIUGASITXhzLQjY64J+RZjShHPgjNOz3pj5QUSfqc/CngEQ==" spinCount="100000" sheet="1" objects="1" scenarios="1" formatColumns="0" formatRows="0" autoFilter="0"/>
  <autoFilter ref="C88:K203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100-000000000000}"/>
    <hyperlink ref="F95" r:id="rId2" xr:uid="{00000000-0004-0000-0100-000001000000}"/>
    <hyperlink ref="F99" r:id="rId3" xr:uid="{00000000-0004-0000-0100-000002000000}"/>
    <hyperlink ref="F103" r:id="rId4" xr:uid="{00000000-0004-0000-0100-000003000000}"/>
    <hyperlink ref="F107" r:id="rId5" xr:uid="{00000000-0004-0000-0100-000004000000}"/>
    <hyperlink ref="F111" r:id="rId6" xr:uid="{00000000-0004-0000-0100-000005000000}"/>
    <hyperlink ref="F115" r:id="rId7" xr:uid="{00000000-0004-0000-0100-000006000000}"/>
    <hyperlink ref="F120" r:id="rId8" xr:uid="{00000000-0004-0000-0100-000007000000}"/>
    <hyperlink ref="F126" r:id="rId9" xr:uid="{00000000-0004-0000-0100-000008000000}"/>
    <hyperlink ref="F128" r:id="rId10" xr:uid="{00000000-0004-0000-0100-000009000000}"/>
    <hyperlink ref="F136" r:id="rId11" xr:uid="{00000000-0004-0000-0100-00000A000000}"/>
    <hyperlink ref="F138" r:id="rId12" xr:uid="{00000000-0004-0000-0100-00000B000000}"/>
    <hyperlink ref="F147" r:id="rId13" xr:uid="{00000000-0004-0000-0100-00000C000000}"/>
    <hyperlink ref="F151" r:id="rId14" xr:uid="{00000000-0004-0000-0100-00000D000000}"/>
    <hyperlink ref="F153" r:id="rId15" xr:uid="{00000000-0004-0000-0100-00000E000000}"/>
    <hyperlink ref="F158" r:id="rId16" xr:uid="{00000000-0004-0000-0100-00000F000000}"/>
    <hyperlink ref="F162" r:id="rId17" xr:uid="{00000000-0004-0000-0100-000010000000}"/>
    <hyperlink ref="F165" r:id="rId18" xr:uid="{00000000-0004-0000-0100-000011000000}"/>
    <hyperlink ref="F167" r:id="rId19" xr:uid="{00000000-0004-0000-0100-000012000000}"/>
    <hyperlink ref="F169" r:id="rId20" xr:uid="{00000000-0004-0000-0100-000013000000}"/>
    <hyperlink ref="F190" r:id="rId21" xr:uid="{00000000-0004-0000-0100-000014000000}"/>
    <hyperlink ref="F192" r:id="rId22" xr:uid="{00000000-0004-0000-0100-000015000000}"/>
    <hyperlink ref="F197" r:id="rId23" xr:uid="{00000000-0004-0000-0100-00001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91</v>
      </c>
    </row>
    <row r="4" spans="2:46" ht="24.95" customHeight="1">
      <c r="B4" s="19"/>
      <c r="D4" s="20" t="s">
        <v>101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Stavební úpravy hřiště s umělým povrchem parc. č. 219/1 a 219/3, Nový Bydžov - Chudonice</v>
      </c>
      <c r="F7" s="227"/>
      <c r="G7" s="227"/>
      <c r="H7" s="227"/>
      <c r="L7" s="19"/>
    </row>
    <row r="8" spans="2:46" s="1" customFormat="1" ht="12" customHeight="1">
      <c r="B8" s="32"/>
      <c r="D8" s="26" t="s">
        <v>102</v>
      </c>
      <c r="L8" s="32"/>
    </row>
    <row r="9" spans="2:46" s="1" customFormat="1" ht="16.5" customHeight="1">
      <c r="B9" s="32"/>
      <c r="E9" s="189" t="s">
        <v>355</v>
      </c>
      <c r="F9" s="228"/>
      <c r="G9" s="228"/>
      <c r="H9" s="228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6" t="s">
        <v>18</v>
      </c>
      <c r="F11" s="24" t="s">
        <v>19</v>
      </c>
      <c r="I11" s="26" t="s">
        <v>20</v>
      </c>
      <c r="J11" s="24" t="s">
        <v>356</v>
      </c>
      <c r="L11" s="32"/>
    </row>
    <row r="12" spans="2:46" s="1" customFormat="1" ht="12" customHeight="1">
      <c r="B12" s="32"/>
      <c r="D12" s="26" t="s">
        <v>22</v>
      </c>
      <c r="F12" s="24" t="s">
        <v>23</v>
      </c>
      <c r="I12" s="26" t="s">
        <v>24</v>
      </c>
      <c r="J12" s="49" t="str">
        <f>'Rekapitulace stavby'!AN8</f>
        <v>11. 10. 2024</v>
      </c>
      <c r="L12" s="32"/>
    </row>
    <row r="13" spans="2:46" s="1" customFormat="1" ht="21.75" customHeight="1">
      <c r="B13" s="32"/>
      <c r="D13" s="23" t="s">
        <v>26</v>
      </c>
      <c r="F13" s="28" t="s">
        <v>27</v>
      </c>
      <c r="I13" s="23" t="s">
        <v>28</v>
      </c>
      <c r="J13" s="28" t="s">
        <v>29</v>
      </c>
      <c r="L13" s="32"/>
    </row>
    <row r="14" spans="2:46" s="1" customFormat="1" ht="12" customHeight="1">
      <c r="B14" s="32"/>
      <c r="D14" s="26" t="s">
        <v>30</v>
      </c>
      <c r="I14" s="26" t="s">
        <v>31</v>
      </c>
      <c r="J14" s="24" t="s">
        <v>32</v>
      </c>
      <c r="L14" s="32"/>
    </row>
    <row r="15" spans="2:46" s="1" customFormat="1" ht="18" customHeight="1">
      <c r="B15" s="32"/>
      <c r="E15" s="24" t="s">
        <v>33</v>
      </c>
      <c r="I15" s="26" t="s">
        <v>34</v>
      </c>
      <c r="J15" s="24" t="s">
        <v>35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6" t="s">
        <v>36</v>
      </c>
      <c r="I17" s="26" t="s">
        <v>31</v>
      </c>
      <c r="J17" s="27" t="str">
        <f>'Rekapitulace stavby'!AN13</f>
        <v>Vyplň údaj</v>
      </c>
      <c r="L17" s="32"/>
    </row>
    <row r="18" spans="2:12" s="1" customFormat="1" ht="18" customHeight="1">
      <c r="B18" s="32"/>
      <c r="E18" s="229" t="str">
        <f>'Rekapitulace stavby'!E14</f>
        <v>Vyplň údaj</v>
      </c>
      <c r="F18" s="210"/>
      <c r="G18" s="210"/>
      <c r="H18" s="210"/>
      <c r="I18" s="26" t="s">
        <v>34</v>
      </c>
      <c r="J18" s="27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6" t="s">
        <v>38</v>
      </c>
      <c r="I20" s="26" t="s">
        <v>31</v>
      </c>
      <c r="J20" s="24" t="s">
        <v>39</v>
      </c>
      <c r="L20" s="32"/>
    </row>
    <row r="21" spans="2:12" s="1" customFormat="1" ht="18" customHeight="1">
      <c r="B21" s="32"/>
      <c r="E21" s="24" t="s">
        <v>40</v>
      </c>
      <c r="I21" s="26" t="s">
        <v>34</v>
      </c>
      <c r="J21" s="24" t="s">
        <v>41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6" t="s">
        <v>43</v>
      </c>
      <c r="I23" s="26" t="s">
        <v>31</v>
      </c>
      <c r="J23" s="24" t="str">
        <f>IF('Rekapitulace stavby'!AN19="","",'Rekapitulace stavby'!AN19)</f>
        <v/>
      </c>
      <c r="L23" s="32"/>
    </row>
    <row r="24" spans="2:12" s="1" customFormat="1" ht="18" customHeight="1">
      <c r="B24" s="32"/>
      <c r="E24" s="24" t="str">
        <f>IF('Rekapitulace stavby'!E20="","",'Rekapitulace stavby'!E20)</f>
        <v xml:space="preserve"> </v>
      </c>
      <c r="I24" s="26" t="s">
        <v>34</v>
      </c>
      <c r="J24" s="24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6" t="s">
        <v>45</v>
      </c>
      <c r="L26" s="32"/>
    </row>
    <row r="27" spans="2:12" s="7" customFormat="1" ht="16.5" customHeight="1">
      <c r="B27" s="86"/>
      <c r="E27" s="215" t="s">
        <v>35</v>
      </c>
      <c r="F27" s="215"/>
      <c r="G27" s="215"/>
      <c r="H27" s="215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47</v>
      </c>
      <c r="J30" s="63">
        <f>ROUND(J83,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49</v>
      </c>
      <c r="I32" s="35" t="s">
        <v>48</v>
      </c>
      <c r="J32" s="35" t="s">
        <v>50</v>
      </c>
      <c r="L32" s="32"/>
    </row>
    <row r="33" spans="2:12" s="1" customFormat="1" ht="14.45" customHeight="1">
      <c r="B33" s="32"/>
      <c r="D33" s="52" t="s">
        <v>51</v>
      </c>
      <c r="E33" s="26" t="s">
        <v>52</v>
      </c>
      <c r="F33" s="88">
        <f>ROUND((SUM(BE83:BE99)),  2)</f>
        <v>0</v>
      </c>
      <c r="I33" s="89">
        <v>0.21</v>
      </c>
      <c r="J33" s="88">
        <f>ROUND(((SUM(BE83:BE99))*I33),  2)</f>
        <v>0</v>
      </c>
      <c r="L33" s="32"/>
    </row>
    <row r="34" spans="2:12" s="1" customFormat="1" ht="14.45" customHeight="1">
      <c r="B34" s="32"/>
      <c r="E34" s="26" t="s">
        <v>53</v>
      </c>
      <c r="F34" s="88">
        <f>ROUND((SUM(BF83:BF99)),  2)</f>
        <v>0</v>
      </c>
      <c r="I34" s="89">
        <v>0.12</v>
      </c>
      <c r="J34" s="88">
        <f>ROUND(((SUM(BF83:BF99))*I34),  2)</f>
        <v>0</v>
      </c>
      <c r="L34" s="32"/>
    </row>
    <row r="35" spans="2:12" s="1" customFormat="1" ht="14.45" hidden="1" customHeight="1">
      <c r="B35" s="32"/>
      <c r="E35" s="26" t="s">
        <v>54</v>
      </c>
      <c r="F35" s="88">
        <f>ROUND((SUM(BG83:BG99)),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6" t="s">
        <v>55</v>
      </c>
      <c r="F36" s="88">
        <f>ROUND((SUM(BH83:BH99)),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6" t="s">
        <v>56</v>
      </c>
      <c r="F37" s="88">
        <f>ROUND((SUM(BI83:BI99)),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57</v>
      </c>
      <c r="E39" s="54"/>
      <c r="F39" s="54"/>
      <c r="G39" s="92" t="s">
        <v>58</v>
      </c>
      <c r="H39" s="93" t="s">
        <v>59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hidden="1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hidden="1" customHeight="1">
      <c r="B45" s="32"/>
      <c r="C45" s="20" t="s">
        <v>105</v>
      </c>
      <c r="L45" s="32"/>
    </row>
    <row r="46" spans="2:12" s="1" customFormat="1" ht="6.95" hidden="1" customHeight="1">
      <c r="B46" s="32"/>
      <c r="L46" s="32"/>
    </row>
    <row r="47" spans="2:12" s="1" customFormat="1" ht="12" hidden="1" customHeight="1">
      <c r="B47" s="32"/>
      <c r="C47" s="26" t="s">
        <v>16</v>
      </c>
      <c r="L47" s="32"/>
    </row>
    <row r="48" spans="2:12" s="1" customFormat="1" ht="26.25" hidden="1" customHeight="1">
      <c r="B48" s="32"/>
      <c r="E48" s="226" t="str">
        <f>E7</f>
        <v>Stavební úpravy hřiště s umělým povrchem parc. č. 219/1 a 219/3, Nový Bydžov - Chudonice</v>
      </c>
      <c r="F48" s="227"/>
      <c r="G48" s="227"/>
      <c r="H48" s="227"/>
      <c r="L48" s="32"/>
    </row>
    <row r="49" spans="2:47" s="1" customFormat="1" ht="12" hidden="1" customHeight="1">
      <c r="B49" s="32"/>
      <c r="C49" s="26" t="s">
        <v>102</v>
      </c>
      <c r="L49" s="32"/>
    </row>
    <row r="50" spans="2:47" s="1" customFormat="1" ht="16.5" hidden="1" customHeight="1">
      <c r="B50" s="32"/>
      <c r="E50" s="189" t="str">
        <f>E9</f>
        <v>2024_27_02 - II Umělý trávník 3. generace</v>
      </c>
      <c r="F50" s="228"/>
      <c r="G50" s="228"/>
      <c r="H50" s="228"/>
      <c r="L50" s="32"/>
    </row>
    <row r="51" spans="2:47" s="1" customFormat="1" ht="6.95" hidden="1" customHeight="1">
      <c r="B51" s="32"/>
      <c r="L51" s="32"/>
    </row>
    <row r="52" spans="2:47" s="1" customFormat="1" ht="12" hidden="1" customHeight="1">
      <c r="B52" s="32"/>
      <c r="C52" s="26" t="s">
        <v>22</v>
      </c>
      <c r="F52" s="24" t="str">
        <f>F12</f>
        <v>Nový Bydžov - Chudonice</v>
      </c>
      <c r="I52" s="26" t="s">
        <v>24</v>
      </c>
      <c r="J52" s="49" t="str">
        <f>IF(J12="","",J12)</f>
        <v>11. 10. 2024</v>
      </c>
      <c r="L52" s="32"/>
    </row>
    <row r="53" spans="2:47" s="1" customFormat="1" ht="6.95" hidden="1" customHeight="1">
      <c r="B53" s="32"/>
      <c r="L53" s="32"/>
    </row>
    <row r="54" spans="2:47" s="1" customFormat="1" ht="54.4" hidden="1" customHeight="1">
      <c r="B54" s="32"/>
      <c r="C54" s="26" t="s">
        <v>30</v>
      </c>
      <c r="F54" s="24" t="str">
        <f>E15</f>
        <v>RMSK Cidlina Nový Bydžov. z. s.</v>
      </c>
      <c r="I54" s="26" t="s">
        <v>38</v>
      </c>
      <c r="J54" s="30" t="str">
        <f>E21</f>
        <v>Ing. Vladimír Sedlecký &amp; UBIQUIST VS, sdružení</v>
      </c>
      <c r="L54" s="32"/>
    </row>
    <row r="55" spans="2:47" s="1" customFormat="1" ht="15.2" hidden="1" customHeight="1">
      <c r="B55" s="32"/>
      <c r="C55" s="26" t="s">
        <v>36</v>
      </c>
      <c r="F55" s="24" t="str">
        <f>IF(E18="","",E18)</f>
        <v>Vyplň údaj</v>
      </c>
      <c r="I55" s="26" t="s">
        <v>43</v>
      </c>
      <c r="J55" s="30" t="str">
        <f>E24</f>
        <v xml:space="preserve"> </v>
      </c>
      <c r="L55" s="32"/>
    </row>
    <row r="56" spans="2:47" s="1" customFormat="1" ht="10.35" hidden="1" customHeight="1">
      <c r="B56" s="32"/>
      <c r="L56" s="32"/>
    </row>
    <row r="57" spans="2:47" s="1" customFormat="1" ht="29.25" hidden="1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hidden="1" customHeight="1">
      <c r="B58" s="32"/>
      <c r="L58" s="32"/>
    </row>
    <row r="59" spans="2:47" s="1" customFormat="1" ht="22.9" hidden="1" customHeight="1">
      <c r="B59" s="32"/>
      <c r="C59" s="98" t="s">
        <v>79</v>
      </c>
      <c r="J59" s="63">
        <f>J83</f>
        <v>0</v>
      </c>
      <c r="L59" s="32"/>
      <c r="AU59" s="16" t="s">
        <v>108</v>
      </c>
    </row>
    <row r="60" spans="2:47" s="8" customFormat="1" ht="24.95" hidden="1" customHeight="1">
      <c r="B60" s="99"/>
      <c r="D60" s="100" t="s">
        <v>109</v>
      </c>
      <c r="E60" s="101"/>
      <c r="F60" s="101"/>
      <c r="G60" s="101"/>
      <c r="H60" s="101"/>
      <c r="I60" s="101"/>
      <c r="J60" s="102">
        <f>J84</f>
        <v>0</v>
      </c>
      <c r="L60" s="99"/>
    </row>
    <row r="61" spans="2:47" s="9" customFormat="1" ht="19.899999999999999" hidden="1" customHeight="1">
      <c r="B61" s="103"/>
      <c r="D61" s="104" t="s">
        <v>112</v>
      </c>
      <c r="E61" s="105"/>
      <c r="F61" s="105"/>
      <c r="G61" s="105"/>
      <c r="H61" s="105"/>
      <c r="I61" s="105"/>
      <c r="J61" s="106">
        <f>J85</f>
        <v>0</v>
      </c>
      <c r="L61" s="103"/>
    </row>
    <row r="62" spans="2:47" s="9" customFormat="1" ht="19.899999999999999" hidden="1" customHeight="1">
      <c r="B62" s="103"/>
      <c r="D62" s="104" t="s">
        <v>114</v>
      </c>
      <c r="E62" s="105"/>
      <c r="F62" s="105"/>
      <c r="G62" s="105"/>
      <c r="H62" s="105"/>
      <c r="I62" s="105"/>
      <c r="J62" s="106">
        <f>J95</f>
        <v>0</v>
      </c>
      <c r="L62" s="103"/>
    </row>
    <row r="63" spans="2:47" s="9" customFormat="1" ht="19.899999999999999" hidden="1" customHeight="1">
      <c r="B63" s="103"/>
      <c r="D63" s="104" t="s">
        <v>116</v>
      </c>
      <c r="E63" s="105"/>
      <c r="F63" s="105"/>
      <c r="G63" s="105"/>
      <c r="H63" s="105"/>
      <c r="I63" s="105"/>
      <c r="J63" s="106">
        <f>J97</f>
        <v>0</v>
      </c>
      <c r="L63" s="103"/>
    </row>
    <row r="64" spans="2:47" s="1" customFormat="1" ht="21.75" hidden="1" customHeight="1">
      <c r="B64" s="32"/>
      <c r="L64" s="32"/>
    </row>
    <row r="65" spans="2:12" s="1" customFormat="1" ht="6.95" hidden="1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6" spans="2:12" ht="11.25" hidden="1"/>
    <row r="67" spans="2:12" ht="11.25" hidden="1"/>
    <row r="68" spans="2:12" ht="11.25" hidden="1"/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5" customHeight="1">
      <c r="B70" s="32"/>
      <c r="C70" s="20" t="s">
        <v>119</v>
      </c>
      <c r="L70" s="32"/>
    </row>
    <row r="71" spans="2:12" s="1" customFormat="1" ht="6.95" customHeight="1">
      <c r="B71" s="32"/>
      <c r="L71" s="32"/>
    </row>
    <row r="72" spans="2:12" s="1" customFormat="1" ht="12" customHeight="1">
      <c r="B72" s="32"/>
      <c r="C72" s="26" t="s">
        <v>16</v>
      </c>
      <c r="L72" s="32"/>
    </row>
    <row r="73" spans="2:12" s="1" customFormat="1" ht="26.25" customHeight="1">
      <c r="B73" s="32"/>
      <c r="E73" s="226" t="str">
        <f>E7</f>
        <v>Stavební úpravy hřiště s umělým povrchem parc. č. 219/1 a 219/3, Nový Bydžov - Chudonice</v>
      </c>
      <c r="F73" s="227"/>
      <c r="G73" s="227"/>
      <c r="H73" s="227"/>
      <c r="L73" s="32"/>
    </row>
    <row r="74" spans="2:12" s="1" customFormat="1" ht="12" customHeight="1">
      <c r="B74" s="32"/>
      <c r="C74" s="26" t="s">
        <v>102</v>
      </c>
      <c r="L74" s="32"/>
    </row>
    <row r="75" spans="2:12" s="1" customFormat="1" ht="16.5" customHeight="1">
      <c r="B75" s="32"/>
      <c r="E75" s="189" t="str">
        <f>E9</f>
        <v>2024_27_02 - II Umělý trávník 3. generace</v>
      </c>
      <c r="F75" s="228"/>
      <c r="G75" s="228"/>
      <c r="H75" s="228"/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6" t="s">
        <v>22</v>
      </c>
      <c r="F77" s="24" t="str">
        <f>F12</f>
        <v>Nový Bydžov - Chudonice</v>
      </c>
      <c r="I77" s="26" t="s">
        <v>24</v>
      </c>
      <c r="J77" s="49" t="str">
        <f>IF(J12="","",J12)</f>
        <v>11. 10. 2024</v>
      </c>
      <c r="L77" s="32"/>
    </row>
    <row r="78" spans="2:12" s="1" customFormat="1" ht="6.95" customHeight="1">
      <c r="B78" s="32"/>
      <c r="L78" s="32"/>
    </row>
    <row r="79" spans="2:12" s="1" customFormat="1" ht="54.4" customHeight="1">
      <c r="B79" s="32"/>
      <c r="C79" s="26" t="s">
        <v>30</v>
      </c>
      <c r="F79" s="24" t="str">
        <f>E15</f>
        <v>RMSK Cidlina Nový Bydžov. z. s.</v>
      </c>
      <c r="I79" s="26" t="s">
        <v>38</v>
      </c>
      <c r="J79" s="30" t="str">
        <f>E21</f>
        <v>Ing. Vladimír Sedlecký &amp; UBIQUIST VS, sdružení</v>
      </c>
      <c r="L79" s="32"/>
    </row>
    <row r="80" spans="2:12" s="1" customFormat="1" ht="15.2" customHeight="1">
      <c r="B80" s="32"/>
      <c r="C80" s="26" t="s">
        <v>36</v>
      </c>
      <c r="F80" s="24" t="str">
        <f>IF(E18="","",E18)</f>
        <v>Vyplň údaj</v>
      </c>
      <c r="I80" s="26" t="s">
        <v>43</v>
      </c>
      <c r="J80" s="30" t="str">
        <f>E24</f>
        <v xml:space="preserve"> </v>
      </c>
      <c r="L80" s="32"/>
    </row>
    <row r="81" spans="2:65" s="1" customFormat="1" ht="10.35" customHeight="1">
      <c r="B81" s="32"/>
      <c r="L81" s="32"/>
    </row>
    <row r="82" spans="2:65" s="10" customFormat="1" ht="29.25" customHeight="1">
      <c r="B82" s="107"/>
      <c r="C82" s="108" t="s">
        <v>120</v>
      </c>
      <c r="D82" s="109" t="s">
        <v>66</v>
      </c>
      <c r="E82" s="109" t="s">
        <v>62</v>
      </c>
      <c r="F82" s="109" t="s">
        <v>63</v>
      </c>
      <c r="G82" s="109" t="s">
        <v>121</v>
      </c>
      <c r="H82" s="109" t="s">
        <v>122</v>
      </c>
      <c r="I82" s="109" t="s">
        <v>123</v>
      </c>
      <c r="J82" s="110" t="s">
        <v>107</v>
      </c>
      <c r="K82" s="111" t="s">
        <v>124</v>
      </c>
      <c r="L82" s="107"/>
      <c r="M82" s="56" t="s">
        <v>35</v>
      </c>
      <c r="N82" s="57" t="s">
        <v>51</v>
      </c>
      <c r="O82" s="57" t="s">
        <v>125</v>
      </c>
      <c r="P82" s="57" t="s">
        <v>126</v>
      </c>
      <c r="Q82" s="57" t="s">
        <v>127</v>
      </c>
      <c r="R82" s="57" t="s">
        <v>128</v>
      </c>
      <c r="S82" s="57" t="s">
        <v>129</v>
      </c>
      <c r="T82" s="58" t="s">
        <v>130</v>
      </c>
    </row>
    <row r="83" spans="2:65" s="1" customFormat="1" ht="22.9" customHeight="1">
      <c r="B83" s="32"/>
      <c r="C83" s="61" t="s">
        <v>131</v>
      </c>
      <c r="J83" s="112">
        <f>BK83</f>
        <v>0</v>
      </c>
      <c r="L83" s="32"/>
      <c r="M83" s="59"/>
      <c r="N83" s="50"/>
      <c r="O83" s="50"/>
      <c r="P83" s="113">
        <f>P84</f>
        <v>0</v>
      </c>
      <c r="Q83" s="50"/>
      <c r="R83" s="113">
        <f>R84</f>
        <v>256.97519999999997</v>
      </c>
      <c r="S83" s="50"/>
      <c r="T83" s="114">
        <f>T84</f>
        <v>0</v>
      </c>
      <c r="AT83" s="16" t="s">
        <v>80</v>
      </c>
      <c r="AU83" s="16" t="s">
        <v>108</v>
      </c>
      <c r="BK83" s="115">
        <f>BK84</f>
        <v>0</v>
      </c>
    </row>
    <row r="84" spans="2:65" s="11" customFormat="1" ht="25.9" customHeight="1">
      <c r="B84" s="116"/>
      <c r="D84" s="117" t="s">
        <v>80</v>
      </c>
      <c r="E84" s="118" t="s">
        <v>132</v>
      </c>
      <c r="F84" s="118" t="s">
        <v>133</v>
      </c>
      <c r="I84" s="119"/>
      <c r="J84" s="120">
        <f>BK84</f>
        <v>0</v>
      </c>
      <c r="L84" s="116"/>
      <c r="M84" s="121"/>
      <c r="P84" s="122">
        <f>P85+P95+P97</f>
        <v>0</v>
      </c>
      <c r="R84" s="122">
        <f>R85+R95+R97</f>
        <v>256.97519999999997</v>
      </c>
      <c r="T84" s="123">
        <f>T85+T95+T97</f>
        <v>0</v>
      </c>
      <c r="AR84" s="117" t="s">
        <v>89</v>
      </c>
      <c r="AT84" s="124" t="s">
        <v>80</v>
      </c>
      <c r="AU84" s="124" t="s">
        <v>81</v>
      </c>
      <c r="AY84" s="117" t="s">
        <v>134</v>
      </c>
      <c r="BK84" s="125">
        <f>BK85+BK95+BK97</f>
        <v>0</v>
      </c>
    </row>
    <row r="85" spans="2:65" s="11" customFormat="1" ht="22.9" customHeight="1">
      <c r="B85" s="116"/>
      <c r="D85" s="117" t="s">
        <v>80</v>
      </c>
      <c r="E85" s="126" t="s">
        <v>164</v>
      </c>
      <c r="F85" s="126" t="s">
        <v>215</v>
      </c>
      <c r="I85" s="119"/>
      <c r="J85" s="127">
        <f>BK85</f>
        <v>0</v>
      </c>
      <c r="L85" s="116"/>
      <c r="M85" s="121"/>
      <c r="P85" s="122">
        <f>SUM(P86:P94)</f>
        <v>0</v>
      </c>
      <c r="R85" s="122">
        <f>SUM(R86:R94)</f>
        <v>256.97519999999997</v>
      </c>
      <c r="T85" s="123">
        <f>SUM(T86:T94)</f>
        <v>0</v>
      </c>
      <c r="AR85" s="117" t="s">
        <v>89</v>
      </c>
      <c r="AT85" s="124" t="s">
        <v>80</v>
      </c>
      <c r="AU85" s="124" t="s">
        <v>89</v>
      </c>
      <c r="AY85" s="117" t="s">
        <v>134</v>
      </c>
      <c r="BK85" s="125">
        <f>SUM(BK86:BK94)</f>
        <v>0</v>
      </c>
    </row>
    <row r="86" spans="2:65" s="1" customFormat="1" ht="62.65" customHeight="1">
      <c r="B86" s="32"/>
      <c r="C86" s="128" t="s">
        <v>89</v>
      </c>
      <c r="D86" s="128" t="s">
        <v>136</v>
      </c>
      <c r="E86" s="129" t="s">
        <v>357</v>
      </c>
      <c r="F86" s="130" t="s">
        <v>358</v>
      </c>
      <c r="G86" s="131" t="s">
        <v>139</v>
      </c>
      <c r="H86" s="132">
        <v>7610</v>
      </c>
      <c r="I86" s="133"/>
      <c r="J86" s="134">
        <f>ROUND(I86*H86,2)</f>
        <v>0</v>
      </c>
      <c r="K86" s="135"/>
      <c r="L86" s="32"/>
      <c r="M86" s="136" t="s">
        <v>35</v>
      </c>
      <c r="N86" s="137" t="s">
        <v>52</v>
      </c>
      <c r="P86" s="138">
        <f>O86*H86</f>
        <v>0</v>
      </c>
      <c r="Q86" s="138">
        <v>3.372E-2</v>
      </c>
      <c r="R86" s="138">
        <f>Q86*H86</f>
        <v>256.60919999999999</v>
      </c>
      <c r="S86" s="138">
        <v>0</v>
      </c>
      <c r="T86" s="139">
        <f>S86*H86</f>
        <v>0</v>
      </c>
      <c r="AR86" s="140" t="s">
        <v>140</v>
      </c>
      <c r="AT86" s="140" t="s">
        <v>136</v>
      </c>
      <c r="AU86" s="140" t="s">
        <v>91</v>
      </c>
      <c r="AY86" s="16" t="s">
        <v>134</v>
      </c>
      <c r="BE86" s="141">
        <f>IF(N86="základní",J86,0)</f>
        <v>0</v>
      </c>
      <c r="BF86" s="141">
        <f>IF(N86="snížená",J86,0)</f>
        <v>0</v>
      </c>
      <c r="BG86" s="141">
        <f>IF(N86="zákl. přenesená",J86,0)</f>
        <v>0</v>
      </c>
      <c r="BH86" s="141">
        <f>IF(N86="sníž. přenesená",J86,0)</f>
        <v>0</v>
      </c>
      <c r="BI86" s="141">
        <f>IF(N86="nulová",J86,0)</f>
        <v>0</v>
      </c>
      <c r="BJ86" s="16" t="s">
        <v>89</v>
      </c>
      <c r="BK86" s="141">
        <f>ROUND(I86*H86,2)</f>
        <v>0</v>
      </c>
      <c r="BL86" s="16" t="s">
        <v>140</v>
      </c>
      <c r="BM86" s="140" t="s">
        <v>359</v>
      </c>
    </row>
    <row r="87" spans="2:65" s="1" customFormat="1" ht="11.25">
      <c r="B87" s="32"/>
      <c r="D87" s="142" t="s">
        <v>142</v>
      </c>
      <c r="F87" s="143" t="s">
        <v>360</v>
      </c>
      <c r="I87" s="144"/>
      <c r="L87" s="32"/>
      <c r="M87" s="145"/>
      <c r="T87" s="53"/>
      <c r="AT87" s="16" t="s">
        <v>142</v>
      </c>
      <c r="AU87" s="16" t="s">
        <v>91</v>
      </c>
    </row>
    <row r="88" spans="2:65" s="14" customFormat="1" ht="33.75">
      <c r="B88" s="172"/>
      <c r="D88" s="147" t="s">
        <v>148</v>
      </c>
      <c r="E88" s="173" t="s">
        <v>35</v>
      </c>
      <c r="F88" s="174" t="s">
        <v>361</v>
      </c>
      <c r="H88" s="173" t="s">
        <v>35</v>
      </c>
      <c r="I88" s="175"/>
      <c r="L88" s="172"/>
      <c r="M88" s="176"/>
      <c r="T88" s="177"/>
      <c r="AT88" s="173" t="s">
        <v>148</v>
      </c>
      <c r="AU88" s="173" t="s">
        <v>91</v>
      </c>
      <c r="AV88" s="14" t="s">
        <v>89</v>
      </c>
      <c r="AW88" s="14" t="s">
        <v>42</v>
      </c>
      <c r="AX88" s="14" t="s">
        <v>81</v>
      </c>
      <c r="AY88" s="173" t="s">
        <v>134</v>
      </c>
    </row>
    <row r="89" spans="2:65" s="14" customFormat="1" ht="11.25">
      <c r="B89" s="172"/>
      <c r="D89" s="147" t="s">
        <v>148</v>
      </c>
      <c r="E89" s="173" t="s">
        <v>35</v>
      </c>
      <c r="F89" s="174" t="s">
        <v>362</v>
      </c>
      <c r="H89" s="173" t="s">
        <v>35</v>
      </c>
      <c r="I89" s="175"/>
      <c r="L89" s="172"/>
      <c r="M89" s="176"/>
      <c r="T89" s="177"/>
      <c r="AT89" s="173" t="s">
        <v>148</v>
      </c>
      <c r="AU89" s="173" t="s">
        <v>91</v>
      </c>
      <c r="AV89" s="14" t="s">
        <v>89</v>
      </c>
      <c r="AW89" s="14" t="s">
        <v>42</v>
      </c>
      <c r="AX89" s="14" t="s">
        <v>81</v>
      </c>
      <c r="AY89" s="173" t="s">
        <v>134</v>
      </c>
    </row>
    <row r="90" spans="2:65" s="14" customFormat="1" ht="33.75">
      <c r="B90" s="172"/>
      <c r="D90" s="147" t="s">
        <v>148</v>
      </c>
      <c r="E90" s="173" t="s">
        <v>35</v>
      </c>
      <c r="F90" s="174" t="s">
        <v>363</v>
      </c>
      <c r="H90" s="173" t="s">
        <v>35</v>
      </c>
      <c r="I90" s="175"/>
      <c r="L90" s="172"/>
      <c r="M90" s="176"/>
      <c r="T90" s="177"/>
      <c r="AT90" s="173" t="s">
        <v>148</v>
      </c>
      <c r="AU90" s="173" t="s">
        <v>91</v>
      </c>
      <c r="AV90" s="14" t="s">
        <v>89</v>
      </c>
      <c r="AW90" s="14" t="s">
        <v>42</v>
      </c>
      <c r="AX90" s="14" t="s">
        <v>81</v>
      </c>
      <c r="AY90" s="173" t="s">
        <v>134</v>
      </c>
    </row>
    <row r="91" spans="2:65" s="12" customFormat="1" ht="11.25">
      <c r="B91" s="146"/>
      <c r="D91" s="147" t="s">
        <v>148</v>
      </c>
      <c r="E91" s="148" t="s">
        <v>35</v>
      </c>
      <c r="F91" s="149" t="s">
        <v>227</v>
      </c>
      <c r="H91" s="150">
        <v>7610</v>
      </c>
      <c r="I91" s="151"/>
      <c r="L91" s="146"/>
      <c r="M91" s="152"/>
      <c r="T91" s="153"/>
      <c r="AT91" s="148" t="s">
        <v>148</v>
      </c>
      <c r="AU91" s="148" t="s">
        <v>91</v>
      </c>
      <c r="AV91" s="12" t="s">
        <v>91</v>
      </c>
      <c r="AW91" s="12" t="s">
        <v>42</v>
      </c>
      <c r="AX91" s="12" t="s">
        <v>81</v>
      </c>
      <c r="AY91" s="148" t="s">
        <v>134</v>
      </c>
    </row>
    <row r="92" spans="2:65" s="13" customFormat="1" ht="11.25">
      <c r="B92" s="154"/>
      <c r="D92" s="147" t="s">
        <v>148</v>
      </c>
      <c r="E92" s="155" t="s">
        <v>35</v>
      </c>
      <c r="F92" s="156" t="s">
        <v>150</v>
      </c>
      <c r="H92" s="157">
        <v>7610</v>
      </c>
      <c r="I92" s="158"/>
      <c r="L92" s="154"/>
      <c r="M92" s="159"/>
      <c r="T92" s="160"/>
      <c r="AT92" s="155" t="s">
        <v>148</v>
      </c>
      <c r="AU92" s="155" t="s">
        <v>91</v>
      </c>
      <c r="AV92" s="13" t="s">
        <v>140</v>
      </c>
      <c r="AW92" s="13" t="s">
        <v>42</v>
      </c>
      <c r="AX92" s="13" t="s">
        <v>89</v>
      </c>
      <c r="AY92" s="155" t="s">
        <v>134</v>
      </c>
    </row>
    <row r="93" spans="2:65" s="1" customFormat="1" ht="44.25" customHeight="1">
      <c r="B93" s="32"/>
      <c r="C93" s="128" t="s">
        <v>91</v>
      </c>
      <c r="D93" s="128" t="s">
        <v>136</v>
      </c>
      <c r="E93" s="129" t="s">
        <v>364</v>
      </c>
      <c r="F93" s="130" t="s">
        <v>365</v>
      </c>
      <c r="G93" s="131" t="s">
        <v>154</v>
      </c>
      <c r="H93" s="132">
        <v>600</v>
      </c>
      <c r="I93" s="133"/>
      <c r="J93" s="134">
        <f>ROUND(I93*H93,2)</f>
        <v>0</v>
      </c>
      <c r="K93" s="135"/>
      <c r="L93" s="32"/>
      <c r="M93" s="136" t="s">
        <v>35</v>
      </c>
      <c r="N93" s="137" t="s">
        <v>52</v>
      </c>
      <c r="P93" s="138">
        <f>O93*H93</f>
        <v>0</v>
      </c>
      <c r="Q93" s="138">
        <v>6.0999999999999997E-4</v>
      </c>
      <c r="R93" s="138">
        <f>Q93*H93</f>
        <v>0.36599999999999999</v>
      </c>
      <c r="S93" s="138">
        <v>0</v>
      </c>
      <c r="T93" s="139">
        <f>S93*H93</f>
        <v>0</v>
      </c>
      <c r="AR93" s="140" t="s">
        <v>140</v>
      </c>
      <c r="AT93" s="140" t="s">
        <v>136</v>
      </c>
      <c r="AU93" s="140" t="s">
        <v>91</v>
      </c>
      <c r="AY93" s="16" t="s">
        <v>134</v>
      </c>
      <c r="BE93" s="141">
        <f>IF(N93="základní",J93,0)</f>
        <v>0</v>
      </c>
      <c r="BF93" s="141">
        <f>IF(N93="snížená",J93,0)</f>
        <v>0</v>
      </c>
      <c r="BG93" s="141">
        <f>IF(N93="zákl. přenesená",J93,0)</f>
        <v>0</v>
      </c>
      <c r="BH93" s="141">
        <f>IF(N93="sníž. přenesená",J93,0)</f>
        <v>0</v>
      </c>
      <c r="BI93" s="141">
        <f>IF(N93="nulová",J93,0)</f>
        <v>0</v>
      </c>
      <c r="BJ93" s="16" t="s">
        <v>89</v>
      </c>
      <c r="BK93" s="141">
        <f>ROUND(I93*H93,2)</f>
        <v>0</v>
      </c>
      <c r="BL93" s="16" t="s">
        <v>140</v>
      </c>
      <c r="BM93" s="140" t="s">
        <v>366</v>
      </c>
    </row>
    <row r="94" spans="2:65" s="1" customFormat="1" ht="11.25">
      <c r="B94" s="32"/>
      <c r="D94" s="142" t="s">
        <v>142</v>
      </c>
      <c r="F94" s="143" t="s">
        <v>367</v>
      </c>
      <c r="I94" s="144"/>
      <c r="L94" s="32"/>
      <c r="M94" s="145"/>
      <c r="T94" s="53"/>
      <c r="AT94" s="16" t="s">
        <v>142</v>
      </c>
      <c r="AU94" s="16" t="s">
        <v>91</v>
      </c>
    </row>
    <row r="95" spans="2:65" s="11" customFormat="1" ht="22.9" customHeight="1">
      <c r="B95" s="116"/>
      <c r="D95" s="117" t="s">
        <v>80</v>
      </c>
      <c r="E95" s="126" t="s">
        <v>188</v>
      </c>
      <c r="F95" s="126" t="s">
        <v>264</v>
      </c>
      <c r="I95" s="119"/>
      <c r="J95" s="127">
        <f>BK95</f>
        <v>0</v>
      </c>
      <c r="L95" s="116"/>
      <c r="M95" s="121"/>
      <c r="P95" s="122">
        <f>P96</f>
        <v>0</v>
      </c>
      <c r="R95" s="122">
        <f>R96</f>
        <v>0</v>
      </c>
      <c r="T95" s="123">
        <f>T96</f>
        <v>0</v>
      </c>
      <c r="AR95" s="117" t="s">
        <v>89</v>
      </c>
      <c r="AT95" s="124" t="s">
        <v>80</v>
      </c>
      <c r="AU95" s="124" t="s">
        <v>89</v>
      </c>
      <c r="AY95" s="117" t="s">
        <v>134</v>
      </c>
      <c r="BK95" s="125">
        <f>BK96</f>
        <v>0</v>
      </c>
    </row>
    <row r="96" spans="2:65" s="1" customFormat="1" ht="37.9" customHeight="1">
      <c r="B96" s="32"/>
      <c r="C96" s="128" t="s">
        <v>151</v>
      </c>
      <c r="D96" s="128" t="s">
        <v>136</v>
      </c>
      <c r="E96" s="129" t="s">
        <v>368</v>
      </c>
      <c r="F96" s="130" t="s">
        <v>369</v>
      </c>
      <c r="G96" s="131" t="s">
        <v>341</v>
      </c>
      <c r="H96" s="132">
        <v>1</v>
      </c>
      <c r="I96" s="133"/>
      <c r="J96" s="134">
        <f>ROUND(I96*H96,2)</f>
        <v>0</v>
      </c>
      <c r="K96" s="135"/>
      <c r="L96" s="32"/>
      <c r="M96" s="136" t="s">
        <v>35</v>
      </c>
      <c r="N96" s="137" t="s">
        <v>52</v>
      </c>
      <c r="P96" s="138">
        <f>O96*H96</f>
        <v>0</v>
      </c>
      <c r="Q96" s="138">
        <v>0</v>
      </c>
      <c r="R96" s="138">
        <f>Q96*H96</f>
        <v>0</v>
      </c>
      <c r="S96" s="138">
        <v>0</v>
      </c>
      <c r="T96" s="139">
        <f>S96*H96</f>
        <v>0</v>
      </c>
      <c r="AR96" s="140" t="s">
        <v>140</v>
      </c>
      <c r="AT96" s="140" t="s">
        <v>136</v>
      </c>
      <c r="AU96" s="140" t="s">
        <v>91</v>
      </c>
      <c r="AY96" s="16" t="s">
        <v>134</v>
      </c>
      <c r="BE96" s="141">
        <f>IF(N96="základní",J96,0)</f>
        <v>0</v>
      </c>
      <c r="BF96" s="141">
        <f>IF(N96="snížená",J96,0)</f>
        <v>0</v>
      </c>
      <c r="BG96" s="141">
        <f>IF(N96="zákl. přenesená",J96,0)</f>
        <v>0</v>
      </c>
      <c r="BH96" s="141">
        <f>IF(N96="sníž. přenesená",J96,0)</f>
        <v>0</v>
      </c>
      <c r="BI96" s="141">
        <f>IF(N96="nulová",J96,0)</f>
        <v>0</v>
      </c>
      <c r="BJ96" s="16" t="s">
        <v>89</v>
      </c>
      <c r="BK96" s="141">
        <f>ROUND(I96*H96,2)</f>
        <v>0</v>
      </c>
      <c r="BL96" s="16" t="s">
        <v>140</v>
      </c>
      <c r="BM96" s="140" t="s">
        <v>370</v>
      </c>
    </row>
    <row r="97" spans="2:65" s="11" customFormat="1" ht="22.9" customHeight="1">
      <c r="B97" s="116"/>
      <c r="D97" s="117" t="s">
        <v>80</v>
      </c>
      <c r="E97" s="126" t="s">
        <v>327</v>
      </c>
      <c r="F97" s="126" t="s">
        <v>328</v>
      </c>
      <c r="I97" s="119"/>
      <c r="J97" s="127">
        <f>BK97</f>
        <v>0</v>
      </c>
      <c r="L97" s="116"/>
      <c r="M97" s="121"/>
      <c r="P97" s="122">
        <f>SUM(P98:P99)</f>
        <v>0</v>
      </c>
      <c r="R97" s="122">
        <f>SUM(R98:R99)</f>
        <v>0</v>
      </c>
      <c r="T97" s="123">
        <f>SUM(T98:T99)</f>
        <v>0</v>
      </c>
      <c r="AR97" s="117" t="s">
        <v>89</v>
      </c>
      <c r="AT97" s="124" t="s">
        <v>80</v>
      </c>
      <c r="AU97" s="124" t="s">
        <v>89</v>
      </c>
      <c r="AY97" s="117" t="s">
        <v>134</v>
      </c>
      <c r="BK97" s="125">
        <f>SUM(BK98:BK99)</f>
        <v>0</v>
      </c>
    </row>
    <row r="98" spans="2:65" s="1" customFormat="1" ht="24.2" customHeight="1">
      <c r="B98" s="32"/>
      <c r="C98" s="128" t="s">
        <v>140</v>
      </c>
      <c r="D98" s="128" t="s">
        <v>136</v>
      </c>
      <c r="E98" s="129" t="s">
        <v>371</v>
      </c>
      <c r="F98" s="130" t="s">
        <v>372</v>
      </c>
      <c r="G98" s="131" t="s">
        <v>185</v>
      </c>
      <c r="H98" s="132">
        <v>257.14999999999998</v>
      </c>
      <c r="I98" s="133"/>
      <c r="J98" s="134">
        <f>ROUND(I98*H98,2)</f>
        <v>0</v>
      </c>
      <c r="K98" s="135"/>
      <c r="L98" s="32"/>
      <c r="M98" s="136" t="s">
        <v>35</v>
      </c>
      <c r="N98" s="137" t="s">
        <v>52</v>
      </c>
      <c r="P98" s="138">
        <f>O98*H98</f>
        <v>0</v>
      </c>
      <c r="Q98" s="138">
        <v>0</v>
      </c>
      <c r="R98" s="138">
        <f>Q98*H98</f>
        <v>0</v>
      </c>
      <c r="S98" s="138">
        <v>0</v>
      </c>
      <c r="T98" s="139">
        <f>S98*H98</f>
        <v>0</v>
      </c>
      <c r="AR98" s="140" t="s">
        <v>140</v>
      </c>
      <c r="AT98" s="140" t="s">
        <v>136</v>
      </c>
      <c r="AU98" s="140" t="s">
        <v>91</v>
      </c>
      <c r="AY98" s="16" t="s">
        <v>134</v>
      </c>
      <c r="BE98" s="141">
        <f>IF(N98="základní",J98,0)</f>
        <v>0</v>
      </c>
      <c r="BF98" s="141">
        <f>IF(N98="snížená",J98,0)</f>
        <v>0</v>
      </c>
      <c r="BG98" s="141">
        <f>IF(N98="zákl. přenesená",J98,0)</f>
        <v>0</v>
      </c>
      <c r="BH98" s="141">
        <f>IF(N98="sníž. přenesená",J98,0)</f>
        <v>0</v>
      </c>
      <c r="BI98" s="141">
        <f>IF(N98="nulová",J98,0)</f>
        <v>0</v>
      </c>
      <c r="BJ98" s="16" t="s">
        <v>89</v>
      </c>
      <c r="BK98" s="141">
        <f>ROUND(I98*H98,2)</f>
        <v>0</v>
      </c>
      <c r="BL98" s="16" t="s">
        <v>140</v>
      </c>
      <c r="BM98" s="140" t="s">
        <v>373</v>
      </c>
    </row>
    <row r="99" spans="2:65" s="1" customFormat="1" ht="11.25">
      <c r="B99" s="32"/>
      <c r="D99" s="142" t="s">
        <v>142</v>
      </c>
      <c r="F99" s="143" t="s">
        <v>374</v>
      </c>
      <c r="I99" s="144"/>
      <c r="L99" s="32"/>
      <c r="M99" s="184"/>
      <c r="N99" s="181"/>
      <c r="O99" s="181"/>
      <c r="P99" s="181"/>
      <c r="Q99" s="181"/>
      <c r="R99" s="181"/>
      <c r="S99" s="181"/>
      <c r="T99" s="185"/>
      <c r="AT99" s="16" t="s">
        <v>142</v>
      </c>
      <c r="AU99" s="16" t="s">
        <v>91</v>
      </c>
    </row>
    <row r="100" spans="2:65" s="1" customFormat="1" ht="6.95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2"/>
    </row>
  </sheetData>
  <sheetProtection algorithmName="SHA-512" hashValue="SZkKuEz8zAFd9lARaQ7CMEw2L7NRO9/ek+QqKKE+aw8waypPkGUiNIWMGtJ83fZvwKhPwIlKdTXFdF98C/Gogw==" saltValue="0liFsebF+MLXjyejEbMsWyM96au2Rxd067tB/XsVbYd60Sy0+3FGRj+E50piT9LbmvYY4NasPbvV9kb29IBRDg==" spinCount="100000" sheet="1" objects="1" scenarios="1" formatColumns="0" formatRows="0" autoFilter="0"/>
  <autoFilter ref="C82:K99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200-000000000000}"/>
    <hyperlink ref="F94" r:id="rId2" xr:uid="{00000000-0004-0000-0200-000001000000}"/>
    <hyperlink ref="F99" r:id="rId3" xr:uid="{00000000-0004-0000-02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9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91</v>
      </c>
    </row>
    <row r="4" spans="2:46" ht="24.95" customHeight="1">
      <c r="B4" s="19"/>
      <c r="D4" s="20" t="s">
        <v>101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Stavební úpravy hřiště s umělým povrchem parc. č. 219/1 a 219/3, Nový Bydžov - Chudonice</v>
      </c>
      <c r="F7" s="227"/>
      <c r="G7" s="227"/>
      <c r="H7" s="227"/>
      <c r="L7" s="19"/>
    </row>
    <row r="8" spans="2:46" s="1" customFormat="1" ht="12" customHeight="1">
      <c r="B8" s="32"/>
      <c r="D8" s="26" t="s">
        <v>102</v>
      </c>
      <c r="L8" s="32"/>
    </row>
    <row r="9" spans="2:46" s="1" customFormat="1" ht="16.5" customHeight="1">
      <c r="B9" s="32"/>
      <c r="E9" s="189" t="s">
        <v>375</v>
      </c>
      <c r="F9" s="228"/>
      <c r="G9" s="228"/>
      <c r="H9" s="228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6" t="s">
        <v>18</v>
      </c>
      <c r="F11" s="24" t="s">
        <v>19</v>
      </c>
      <c r="I11" s="26" t="s">
        <v>20</v>
      </c>
      <c r="J11" s="24" t="s">
        <v>21</v>
      </c>
      <c r="L11" s="32"/>
    </row>
    <row r="12" spans="2:46" s="1" customFormat="1" ht="12" customHeight="1">
      <c r="B12" s="32"/>
      <c r="D12" s="26" t="s">
        <v>22</v>
      </c>
      <c r="F12" s="24" t="s">
        <v>23</v>
      </c>
      <c r="I12" s="26" t="s">
        <v>24</v>
      </c>
      <c r="J12" s="49" t="str">
        <f>'Rekapitulace stavby'!AN8</f>
        <v>11. 10. 2024</v>
      </c>
      <c r="L12" s="32"/>
    </row>
    <row r="13" spans="2:46" s="1" customFormat="1" ht="21.75" customHeight="1">
      <c r="B13" s="32"/>
      <c r="D13" s="23" t="s">
        <v>26</v>
      </c>
      <c r="F13" s="28" t="s">
        <v>27</v>
      </c>
      <c r="I13" s="23" t="s">
        <v>28</v>
      </c>
      <c r="J13" s="28" t="s">
        <v>29</v>
      </c>
      <c r="L13" s="32"/>
    </row>
    <row r="14" spans="2:46" s="1" customFormat="1" ht="12" customHeight="1">
      <c r="B14" s="32"/>
      <c r="D14" s="26" t="s">
        <v>30</v>
      </c>
      <c r="I14" s="26" t="s">
        <v>31</v>
      </c>
      <c r="J14" s="24" t="s">
        <v>32</v>
      </c>
      <c r="L14" s="32"/>
    </row>
    <row r="15" spans="2:46" s="1" customFormat="1" ht="18" customHeight="1">
      <c r="B15" s="32"/>
      <c r="E15" s="24" t="s">
        <v>33</v>
      </c>
      <c r="I15" s="26" t="s">
        <v>34</v>
      </c>
      <c r="J15" s="24" t="s">
        <v>35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6" t="s">
        <v>36</v>
      </c>
      <c r="I17" s="26" t="s">
        <v>31</v>
      </c>
      <c r="J17" s="27" t="str">
        <f>'Rekapitulace stavby'!AN13</f>
        <v>Vyplň údaj</v>
      </c>
      <c r="L17" s="32"/>
    </row>
    <row r="18" spans="2:12" s="1" customFormat="1" ht="18" customHeight="1">
      <c r="B18" s="32"/>
      <c r="E18" s="229" t="str">
        <f>'Rekapitulace stavby'!E14</f>
        <v>Vyplň údaj</v>
      </c>
      <c r="F18" s="210"/>
      <c r="G18" s="210"/>
      <c r="H18" s="210"/>
      <c r="I18" s="26" t="s">
        <v>34</v>
      </c>
      <c r="J18" s="27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6" t="s">
        <v>38</v>
      </c>
      <c r="I20" s="26" t="s">
        <v>31</v>
      </c>
      <c r="J20" s="24" t="s">
        <v>39</v>
      </c>
      <c r="L20" s="32"/>
    </row>
    <row r="21" spans="2:12" s="1" customFormat="1" ht="18" customHeight="1">
      <c r="B21" s="32"/>
      <c r="E21" s="24" t="s">
        <v>40</v>
      </c>
      <c r="I21" s="26" t="s">
        <v>34</v>
      </c>
      <c r="J21" s="24" t="s">
        <v>41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6" t="s">
        <v>43</v>
      </c>
      <c r="I23" s="26" t="s">
        <v>31</v>
      </c>
      <c r="J23" s="24" t="str">
        <f>IF('Rekapitulace stavby'!AN19="","",'Rekapitulace stavby'!AN19)</f>
        <v/>
      </c>
      <c r="L23" s="32"/>
    </row>
    <row r="24" spans="2:12" s="1" customFormat="1" ht="18" customHeight="1">
      <c r="B24" s="32"/>
      <c r="E24" s="24" t="str">
        <f>IF('Rekapitulace stavby'!E20="","",'Rekapitulace stavby'!E20)</f>
        <v xml:space="preserve"> </v>
      </c>
      <c r="I24" s="26" t="s">
        <v>34</v>
      </c>
      <c r="J24" s="24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6" t="s">
        <v>45</v>
      </c>
      <c r="L26" s="32"/>
    </row>
    <row r="27" spans="2:12" s="7" customFormat="1" ht="16.5" customHeight="1">
      <c r="B27" s="86"/>
      <c r="E27" s="215" t="s">
        <v>35</v>
      </c>
      <c r="F27" s="215"/>
      <c r="G27" s="215"/>
      <c r="H27" s="215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47</v>
      </c>
      <c r="J30" s="63">
        <f>ROUND(J81,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49</v>
      </c>
      <c r="I32" s="35" t="s">
        <v>48</v>
      </c>
      <c r="J32" s="35" t="s">
        <v>50</v>
      </c>
      <c r="L32" s="32"/>
    </row>
    <row r="33" spans="2:12" s="1" customFormat="1" ht="14.45" customHeight="1">
      <c r="B33" s="32"/>
      <c r="D33" s="52" t="s">
        <v>51</v>
      </c>
      <c r="E33" s="26" t="s">
        <v>52</v>
      </c>
      <c r="F33" s="88">
        <f>ROUND((SUM(BE81:BE94)),  2)</f>
        <v>0</v>
      </c>
      <c r="I33" s="89">
        <v>0.21</v>
      </c>
      <c r="J33" s="88">
        <f>ROUND(((SUM(BE81:BE94))*I33),  2)</f>
        <v>0</v>
      </c>
      <c r="L33" s="32"/>
    </row>
    <row r="34" spans="2:12" s="1" customFormat="1" ht="14.45" customHeight="1">
      <c r="B34" s="32"/>
      <c r="E34" s="26" t="s">
        <v>53</v>
      </c>
      <c r="F34" s="88">
        <f>ROUND((SUM(BF81:BF94)),  2)</f>
        <v>0</v>
      </c>
      <c r="I34" s="89">
        <v>0.12</v>
      </c>
      <c r="J34" s="88">
        <f>ROUND(((SUM(BF81:BF94))*I34),  2)</f>
        <v>0</v>
      </c>
      <c r="L34" s="32"/>
    </row>
    <row r="35" spans="2:12" s="1" customFormat="1" ht="14.45" hidden="1" customHeight="1">
      <c r="B35" s="32"/>
      <c r="E35" s="26" t="s">
        <v>54</v>
      </c>
      <c r="F35" s="88">
        <f>ROUND((SUM(BG81:BG94)),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6" t="s">
        <v>55</v>
      </c>
      <c r="F36" s="88">
        <f>ROUND((SUM(BH81:BH94)),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6" t="s">
        <v>56</v>
      </c>
      <c r="F37" s="88">
        <f>ROUND((SUM(BI81:BI94)),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57</v>
      </c>
      <c r="E39" s="54"/>
      <c r="F39" s="54"/>
      <c r="G39" s="92" t="s">
        <v>58</v>
      </c>
      <c r="H39" s="93" t="s">
        <v>59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hidden="1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hidden="1" customHeight="1">
      <c r="B45" s="32"/>
      <c r="C45" s="20" t="s">
        <v>105</v>
      </c>
      <c r="L45" s="32"/>
    </row>
    <row r="46" spans="2:12" s="1" customFormat="1" ht="6.95" hidden="1" customHeight="1">
      <c r="B46" s="32"/>
      <c r="L46" s="32"/>
    </row>
    <row r="47" spans="2:12" s="1" customFormat="1" ht="12" hidden="1" customHeight="1">
      <c r="B47" s="32"/>
      <c r="C47" s="26" t="s">
        <v>16</v>
      </c>
      <c r="L47" s="32"/>
    </row>
    <row r="48" spans="2:12" s="1" customFormat="1" ht="26.25" hidden="1" customHeight="1">
      <c r="B48" s="32"/>
      <c r="E48" s="226" t="str">
        <f>E7</f>
        <v>Stavební úpravy hřiště s umělým povrchem parc. č. 219/1 a 219/3, Nový Bydžov - Chudonice</v>
      </c>
      <c r="F48" s="227"/>
      <c r="G48" s="227"/>
      <c r="H48" s="227"/>
      <c r="L48" s="32"/>
    </row>
    <row r="49" spans="2:47" s="1" customFormat="1" ht="12" hidden="1" customHeight="1">
      <c r="B49" s="32"/>
      <c r="C49" s="26" t="s">
        <v>102</v>
      </c>
      <c r="L49" s="32"/>
    </row>
    <row r="50" spans="2:47" s="1" customFormat="1" ht="16.5" hidden="1" customHeight="1">
      <c r="B50" s="32"/>
      <c r="E50" s="189" t="str">
        <f>E9</f>
        <v>2024_27_03 - III Technické vybavení</v>
      </c>
      <c r="F50" s="228"/>
      <c r="G50" s="228"/>
      <c r="H50" s="228"/>
      <c r="L50" s="32"/>
    </row>
    <row r="51" spans="2:47" s="1" customFormat="1" ht="6.95" hidden="1" customHeight="1">
      <c r="B51" s="32"/>
      <c r="L51" s="32"/>
    </row>
    <row r="52" spans="2:47" s="1" customFormat="1" ht="12" hidden="1" customHeight="1">
      <c r="B52" s="32"/>
      <c r="C52" s="26" t="s">
        <v>22</v>
      </c>
      <c r="F52" s="24" t="str">
        <f>F12</f>
        <v>Nový Bydžov - Chudonice</v>
      </c>
      <c r="I52" s="26" t="s">
        <v>24</v>
      </c>
      <c r="J52" s="49" t="str">
        <f>IF(J12="","",J12)</f>
        <v>11. 10. 2024</v>
      </c>
      <c r="L52" s="32"/>
    </row>
    <row r="53" spans="2:47" s="1" customFormat="1" ht="6.95" hidden="1" customHeight="1">
      <c r="B53" s="32"/>
      <c r="L53" s="32"/>
    </row>
    <row r="54" spans="2:47" s="1" customFormat="1" ht="54.4" hidden="1" customHeight="1">
      <c r="B54" s="32"/>
      <c r="C54" s="26" t="s">
        <v>30</v>
      </c>
      <c r="F54" s="24" t="str">
        <f>E15</f>
        <v>RMSK Cidlina Nový Bydžov. z. s.</v>
      </c>
      <c r="I54" s="26" t="s">
        <v>38</v>
      </c>
      <c r="J54" s="30" t="str">
        <f>E21</f>
        <v>Ing. Vladimír Sedlecký &amp; UBIQUIST VS, sdružení</v>
      </c>
      <c r="L54" s="32"/>
    </row>
    <row r="55" spans="2:47" s="1" customFormat="1" ht="15.2" hidden="1" customHeight="1">
      <c r="B55" s="32"/>
      <c r="C55" s="26" t="s">
        <v>36</v>
      </c>
      <c r="F55" s="24" t="str">
        <f>IF(E18="","",E18)</f>
        <v>Vyplň údaj</v>
      </c>
      <c r="I55" s="26" t="s">
        <v>43</v>
      </c>
      <c r="J55" s="30" t="str">
        <f>E24</f>
        <v xml:space="preserve"> </v>
      </c>
      <c r="L55" s="32"/>
    </row>
    <row r="56" spans="2:47" s="1" customFormat="1" ht="10.35" hidden="1" customHeight="1">
      <c r="B56" s="32"/>
      <c r="L56" s="32"/>
    </row>
    <row r="57" spans="2:47" s="1" customFormat="1" ht="29.25" hidden="1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hidden="1" customHeight="1">
      <c r="B58" s="32"/>
      <c r="L58" s="32"/>
    </row>
    <row r="59" spans="2:47" s="1" customFormat="1" ht="22.9" hidden="1" customHeight="1">
      <c r="B59" s="32"/>
      <c r="C59" s="98" t="s">
        <v>79</v>
      </c>
      <c r="J59" s="63">
        <f>J81</f>
        <v>0</v>
      </c>
      <c r="L59" s="32"/>
      <c r="AU59" s="16" t="s">
        <v>108</v>
      </c>
    </row>
    <row r="60" spans="2:47" s="8" customFormat="1" ht="24.95" hidden="1" customHeight="1">
      <c r="B60" s="99"/>
      <c r="D60" s="100" t="s">
        <v>109</v>
      </c>
      <c r="E60" s="101"/>
      <c r="F60" s="101"/>
      <c r="G60" s="101"/>
      <c r="H60" s="101"/>
      <c r="I60" s="101"/>
      <c r="J60" s="102">
        <f>J82</f>
        <v>0</v>
      </c>
      <c r="L60" s="99"/>
    </row>
    <row r="61" spans="2:47" s="9" customFormat="1" ht="19.899999999999999" hidden="1" customHeight="1">
      <c r="B61" s="103"/>
      <c r="D61" s="104" t="s">
        <v>376</v>
      </c>
      <c r="E61" s="105"/>
      <c r="F61" s="105"/>
      <c r="G61" s="105"/>
      <c r="H61" s="105"/>
      <c r="I61" s="105"/>
      <c r="J61" s="106">
        <f>J83</f>
        <v>0</v>
      </c>
      <c r="L61" s="103"/>
    </row>
    <row r="62" spans="2:47" s="1" customFormat="1" ht="21.75" hidden="1" customHeight="1">
      <c r="B62" s="32"/>
      <c r="L62" s="32"/>
    </row>
    <row r="63" spans="2:47" s="1" customFormat="1" ht="6.95" hidden="1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32"/>
    </row>
    <row r="64" spans="2:47" ht="11.25" hidden="1"/>
    <row r="65" spans="2:20" ht="11.25" hidden="1"/>
    <row r="66" spans="2:20" ht="11.25" hidden="1"/>
    <row r="67" spans="2:20" s="1" customFormat="1" ht="6.95" customHeight="1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32"/>
    </row>
    <row r="68" spans="2:20" s="1" customFormat="1" ht="24.95" customHeight="1">
      <c r="B68" s="32"/>
      <c r="C68" s="20" t="s">
        <v>119</v>
      </c>
      <c r="L68" s="32"/>
    </row>
    <row r="69" spans="2:20" s="1" customFormat="1" ht="6.95" customHeight="1">
      <c r="B69" s="32"/>
      <c r="L69" s="32"/>
    </row>
    <row r="70" spans="2:20" s="1" customFormat="1" ht="12" customHeight="1">
      <c r="B70" s="32"/>
      <c r="C70" s="26" t="s">
        <v>16</v>
      </c>
      <c r="L70" s="32"/>
    </row>
    <row r="71" spans="2:20" s="1" customFormat="1" ht="26.25" customHeight="1">
      <c r="B71" s="32"/>
      <c r="E71" s="226" t="str">
        <f>E7</f>
        <v>Stavební úpravy hřiště s umělým povrchem parc. č. 219/1 a 219/3, Nový Bydžov - Chudonice</v>
      </c>
      <c r="F71" s="227"/>
      <c r="G71" s="227"/>
      <c r="H71" s="227"/>
      <c r="L71" s="32"/>
    </row>
    <row r="72" spans="2:20" s="1" customFormat="1" ht="12" customHeight="1">
      <c r="B72" s="32"/>
      <c r="C72" s="26" t="s">
        <v>102</v>
      </c>
      <c r="L72" s="32"/>
    </row>
    <row r="73" spans="2:20" s="1" customFormat="1" ht="16.5" customHeight="1">
      <c r="B73" s="32"/>
      <c r="E73" s="189" t="str">
        <f>E9</f>
        <v>2024_27_03 - III Technické vybavení</v>
      </c>
      <c r="F73" s="228"/>
      <c r="G73" s="228"/>
      <c r="H73" s="228"/>
      <c r="L73" s="32"/>
    </row>
    <row r="74" spans="2:20" s="1" customFormat="1" ht="6.95" customHeight="1">
      <c r="B74" s="32"/>
      <c r="L74" s="32"/>
    </row>
    <row r="75" spans="2:20" s="1" customFormat="1" ht="12" customHeight="1">
      <c r="B75" s="32"/>
      <c r="C75" s="26" t="s">
        <v>22</v>
      </c>
      <c r="F75" s="24" t="str">
        <f>F12</f>
        <v>Nový Bydžov - Chudonice</v>
      </c>
      <c r="I75" s="26" t="s">
        <v>24</v>
      </c>
      <c r="J75" s="49" t="str">
        <f>IF(J12="","",J12)</f>
        <v>11. 10. 2024</v>
      </c>
      <c r="L75" s="32"/>
    </row>
    <row r="76" spans="2:20" s="1" customFormat="1" ht="6.95" customHeight="1">
      <c r="B76" s="32"/>
      <c r="L76" s="32"/>
    </row>
    <row r="77" spans="2:20" s="1" customFormat="1" ht="54.4" customHeight="1">
      <c r="B77" s="32"/>
      <c r="C77" s="26" t="s">
        <v>30</v>
      </c>
      <c r="F77" s="24" t="str">
        <f>E15</f>
        <v>RMSK Cidlina Nový Bydžov. z. s.</v>
      </c>
      <c r="I77" s="26" t="s">
        <v>38</v>
      </c>
      <c r="J77" s="30" t="str">
        <f>E21</f>
        <v>Ing. Vladimír Sedlecký &amp; UBIQUIST VS, sdružení</v>
      </c>
      <c r="L77" s="32"/>
    </row>
    <row r="78" spans="2:20" s="1" customFormat="1" ht="15.2" customHeight="1">
      <c r="B78" s="32"/>
      <c r="C78" s="26" t="s">
        <v>36</v>
      </c>
      <c r="F78" s="24" t="str">
        <f>IF(E18="","",E18)</f>
        <v>Vyplň údaj</v>
      </c>
      <c r="I78" s="26" t="s">
        <v>43</v>
      </c>
      <c r="J78" s="30" t="str">
        <f>E24</f>
        <v xml:space="preserve"> </v>
      </c>
      <c r="L78" s="32"/>
    </row>
    <row r="79" spans="2:20" s="1" customFormat="1" ht="10.35" customHeight="1">
      <c r="B79" s="32"/>
      <c r="L79" s="32"/>
    </row>
    <row r="80" spans="2:20" s="10" customFormat="1" ht="29.25" customHeight="1">
      <c r="B80" s="107"/>
      <c r="C80" s="108" t="s">
        <v>120</v>
      </c>
      <c r="D80" s="109" t="s">
        <v>66</v>
      </c>
      <c r="E80" s="109" t="s">
        <v>62</v>
      </c>
      <c r="F80" s="109" t="s">
        <v>63</v>
      </c>
      <c r="G80" s="109" t="s">
        <v>121</v>
      </c>
      <c r="H80" s="109" t="s">
        <v>122</v>
      </c>
      <c r="I80" s="109" t="s">
        <v>123</v>
      </c>
      <c r="J80" s="110" t="s">
        <v>107</v>
      </c>
      <c r="K80" s="111" t="s">
        <v>124</v>
      </c>
      <c r="L80" s="107"/>
      <c r="M80" s="56" t="s">
        <v>35</v>
      </c>
      <c r="N80" s="57" t="s">
        <v>51</v>
      </c>
      <c r="O80" s="57" t="s">
        <v>125</v>
      </c>
      <c r="P80" s="57" t="s">
        <v>126</v>
      </c>
      <c r="Q80" s="57" t="s">
        <v>127</v>
      </c>
      <c r="R80" s="57" t="s">
        <v>128</v>
      </c>
      <c r="S80" s="57" t="s">
        <v>129</v>
      </c>
      <c r="T80" s="58" t="s">
        <v>130</v>
      </c>
    </row>
    <row r="81" spans="2:65" s="1" customFormat="1" ht="22.9" customHeight="1">
      <c r="B81" s="32"/>
      <c r="C81" s="61" t="s">
        <v>131</v>
      </c>
      <c r="J81" s="112">
        <f>BK81</f>
        <v>0</v>
      </c>
      <c r="L81" s="32"/>
      <c r="M81" s="59"/>
      <c r="N81" s="50"/>
      <c r="O81" s="50"/>
      <c r="P81" s="113">
        <f>P82</f>
        <v>0</v>
      </c>
      <c r="Q81" s="50"/>
      <c r="R81" s="113">
        <f>R82</f>
        <v>0</v>
      </c>
      <c r="S81" s="50"/>
      <c r="T81" s="114">
        <f>T82</f>
        <v>0</v>
      </c>
      <c r="AT81" s="16" t="s">
        <v>80</v>
      </c>
      <c r="AU81" s="16" t="s">
        <v>108</v>
      </c>
      <c r="BK81" s="115">
        <f>BK82</f>
        <v>0</v>
      </c>
    </row>
    <row r="82" spans="2:65" s="11" customFormat="1" ht="25.9" customHeight="1">
      <c r="B82" s="116"/>
      <c r="D82" s="117" t="s">
        <v>80</v>
      </c>
      <c r="E82" s="118" t="s">
        <v>132</v>
      </c>
      <c r="F82" s="118" t="s">
        <v>133</v>
      </c>
      <c r="I82" s="119"/>
      <c r="J82" s="120">
        <f>BK82</f>
        <v>0</v>
      </c>
      <c r="L82" s="116"/>
      <c r="M82" s="121"/>
      <c r="P82" s="122">
        <f>P83</f>
        <v>0</v>
      </c>
      <c r="R82" s="122">
        <f>R83</f>
        <v>0</v>
      </c>
      <c r="T82" s="123">
        <f>T83</f>
        <v>0</v>
      </c>
      <c r="AR82" s="117" t="s">
        <v>89</v>
      </c>
      <c r="AT82" s="124" t="s">
        <v>80</v>
      </c>
      <c r="AU82" s="124" t="s">
        <v>81</v>
      </c>
      <c r="AY82" s="117" t="s">
        <v>134</v>
      </c>
      <c r="BK82" s="125">
        <f>BK83</f>
        <v>0</v>
      </c>
    </row>
    <row r="83" spans="2:65" s="11" customFormat="1" ht="22.9" customHeight="1">
      <c r="B83" s="116"/>
      <c r="D83" s="117" t="s">
        <v>80</v>
      </c>
      <c r="E83" s="126" t="s">
        <v>188</v>
      </c>
      <c r="F83" s="126" t="s">
        <v>377</v>
      </c>
      <c r="I83" s="119"/>
      <c r="J83" s="127">
        <f>BK83</f>
        <v>0</v>
      </c>
      <c r="L83" s="116"/>
      <c r="M83" s="121"/>
      <c r="P83" s="122">
        <f>SUM(P84:P94)</f>
        <v>0</v>
      </c>
      <c r="R83" s="122">
        <f>SUM(R84:R94)</f>
        <v>0</v>
      </c>
      <c r="T83" s="123">
        <f>SUM(T84:T94)</f>
        <v>0</v>
      </c>
      <c r="AR83" s="117" t="s">
        <v>89</v>
      </c>
      <c r="AT83" s="124" t="s">
        <v>80</v>
      </c>
      <c r="AU83" s="124" t="s">
        <v>89</v>
      </c>
      <c r="AY83" s="117" t="s">
        <v>134</v>
      </c>
      <c r="BK83" s="125">
        <f>SUM(BK84:BK94)</f>
        <v>0</v>
      </c>
    </row>
    <row r="84" spans="2:65" s="1" customFormat="1" ht="37.9" customHeight="1">
      <c r="B84" s="32"/>
      <c r="C84" s="128" t="s">
        <v>89</v>
      </c>
      <c r="D84" s="128" t="s">
        <v>136</v>
      </c>
      <c r="E84" s="129" t="s">
        <v>378</v>
      </c>
      <c r="F84" s="130" t="s">
        <v>379</v>
      </c>
      <c r="G84" s="131" t="s">
        <v>212</v>
      </c>
      <c r="H84" s="132">
        <v>2</v>
      </c>
      <c r="I84" s="133"/>
      <c r="J84" s="134">
        <f t="shared" ref="J84:J89" si="0">ROUND(I84*H84,2)</f>
        <v>0</v>
      </c>
      <c r="K84" s="135"/>
      <c r="L84" s="32"/>
      <c r="M84" s="136" t="s">
        <v>35</v>
      </c>
      <c r="N84" s="137" t="s">
        <v>52</v>
      </c>
      <c r="P84" s="138">
        <f t="shared" ref="P84:P89" si="1">O84*H84</f>
        <v>0</v>
      </c>
      <c r="Q84" s="138">
        <v>0</v>
      </c>
      <c r="R84" s="138">
        <f t="shared" ref="R84:R89" si="2">Q84*H84</f>
        <v>0</v>
      </c>
      <c r="S84" s="138">
        <v>0</v>
      </c>
      <c r="T84" s="139">
        <f t="shared" ref="T84:T89" si="3">S84*H84</f>
        <v>0</v>
      </c>
      <c r="AR84" s="140" t="s">
        <v>140</v>
      </c>
      <c r="AT84" s="140" t="s">
        <v>136</v>
      </c>
      <c r="AU84" s="140" t="s">
        <v>91</v>
      </c>
      <c r="AY84" s="16" t="s">
        <v>134</v>
      </c>
      <c r="BE84" s="141">
        <f t="shared" ref="BE84:BE89" si="4">IF(N84="základní",J84,0)</f>
        <v>0</v>
      </c>
      <c r="BF84" s="141">
        <f t="shared" ref="BF84:BF89" si="5">IF(N84="snížená",J84,0)</f>
        <v>0</v>
      </c>
      <c r="BG84" s="141">
        <f t="shared" ref="BG84:BG89" si="6">IF(N84="zákl. přenesená",J84,0)</f>
        <v>0</v>
      </c>
      <c r="BH84" s="141">
        <f t="shared" ref="BH84:BH89" si="7">IF(N84="sníž. přenesená",J84,0)</f>
        <v>0</v>
      </c>
      <c r="BI84" s="141">
        <f t="shared" ref="BI84:BI89" si="8">IF(N84="nulová",J84,0)</f>
        <v>0</v>
      </c>
      <c r="BJ84" s="16" t="s">
        <v>89</v>
      </c>
      <c r="BK84" s="141">
        <f t="shared" ref="BK84:BK89" si="9">ROUND(I84*H84,2)</f>
        <v>0</v>
      </c>
      <c r="BL84" s="16" t="s">
        <v>140</v>
      </c>
      <c r="BM84" s="140" t="s">
        <v>380</v>
      </c>
    </row>
    <row r="85" spans="2:65" s="1" customFormat="1" ht="24.2" customHeight="1">
      <c r="B85" s="32"/>
      <c r="C85" s="128" t="s">
        <v>91</v>
      </c>
      <c r="D85" s="128" t="s">
        <v>136</v>
      </c>
      <c r="E85" s="129" t="s">
        <v>381</v>
      </c>
      <c r="F85" s="130" t="s">
        <v>382</v>
      </c>
      <c r="G85" s="131" t="s">
        <v>212</v>
      </c>
      <c r="H85" s="132">
        <v>4</v>
      </c>
      <c r="I85" s="133"/>
      <c r="J85" s="134">
        <f t="shared" si="0"/>
        <v>0</v>
      </c>
      <c r="K85" s="135"/>
      <c r="L85" s="32"/>
      <c r="M85" s="136" t="s">
        <v>35</v>
      </c>
      <c r="N85" s="137" t="s">
        <v>52</v>
      </c>
      <c r="P85" s="138">
        <f t="shared" si="1"/>
        <v>0</v>
      </c>
      <c r="Q85" s="138">
        <v>0</v>
      </c>
      <c r="R85" s="138">
        <f t="shared" si="2"/>
        <v>0</v>
      </c>
      <c r="S85" s="138">
        <v>0</v>
      </c>
      <c r="T85" s="139">
        <f t="shared" si="3"/>
        <v>0</v>
      </c>
      <c r="AR85" s="140" t="s">
        <v>140</v>
      </c>
      <c r="AT85" s="140" t="s">
        <v>136</v>
      </c>
      <c r="AU85" s="140" t="s">
        <v>91</v>
      </c>
      <c r="AY85" s="16" t="s">
        <v>134</v>
      </c>
      <c r="BE85" s="141">
        <f t="shared" si="4"/>
        <v>0</v>
      </c>
      <c r="BF85" s="141">
        <f t="shared" si="5"/>
        <v>0</v>
      </c>
      <c r="BG85" s="141">
        <f t="shared" si="6"/>
        <v>0</v>
      </c>
      <c r="BH85" s="141">
        <f t="shared" si="7"/>
        <v>0</v>
      </c>
      <c r="BI85" s="141">
        <f t="shared" si="8"/>
        <v>0</v>
      </c>
      <c r="BJ85" s="16" t="s">
        <v>89</v>
      </c>
      <c r="BK85" s="141">
        <f t="shared" si="9"/>
        <v>0</v>
      </c>
      <c r="BL85" s="16" t="s">
        <v>140</v>
      </c>
      <c r="BM85" s="140" t="s">
        <v>383</v>
      </c>
    </row>
    <row r="86" spans="2:65" s="1" customFormat="1" ht="16.5" customHeight="1">
      <c r="B86" s="32"/>
      <c r="C86" s="128" t="s">
        <v>151</v>
      </c>
      <c r="D86" s="128" t="s">
        <v>136</v>
      </c>
      <c r="E86" s="129" t="s">
        <v>384</v>
      </c>
      <c r="F86" s="130" t="s">
        <v>385</v>
      </c>
      <c r="G86" s="131" t="s">
        <v>212</v>
      </c>
      <c r="H86" s="132">
        <v>2</v>
      </c>
      <c r="I86" s="133"/>
      <c r="J86" s="134">
        <f t="shared" si="0"/>
        <v>0</v>
      </c>
      <c r="K86" s="135"/>
      <c r="L86" s="32"/>
      <c r="M86" s="136" t="s">
        <v>35</v>
      </c>
      <c r="N86" s="137" t="s">
        <v>52</v>
      </c>
      <c r="P86" s="138">
        <f t="shared" si="1"/>
        <v>0</v>
      </c>
      <c r="Q86" s="138">
        <v>0</v>
      </c>
      <c r="R86" s="138">
        <f t="shared" si="2"/>
        <v>0</v>
      </c>
      <c r="S86" s="138">
        <v>0</v>
      </c>
      <c r="T86" s="139">
        <f t="shared" si="3"/>
        <v>0</v>
      </c>
      <c r="AR86" s="140" t="s">
        <v>140</v>
      </c>
      <c r="AT86" s="140" t="s">
        <v>136</v>
      </c>
      <c r="AU86" s="140" t="s">
        <v>91</v>
      </c>
      <c r="AY86" s="16" t="s">
        <v>134</v>
      </c>
      <c r="BE86" s="141">
        <f t="shared" si="4"/>
        <v>0</v>
      </c>
      <c r="BF86" s="141">
        <f t="shared" si="5"/>
        <v>0</v>
      </c>
      <c r="BG86" s="141">
        <f t="shared" si="6"/>
        <v>0</v>
      </c>
      <c r="BH86" s="141">
        <f t="shared" si="7"/>
        <v>0</v>
      </c>
      <c r="BI86" s="141">
        <f t="shared" si="8"/>
        <v>0</v>
      </c>
      <c r="BJ86" s="16" t="s">
        <v>89</v>
      </c>
      <c r="BK86" s="141">
        <f t="shared" si="9"/>
        <v>0</v>
      </c>
      <c r="BL86" s="16" t="s">
        <v>140</v>
      </c>
      <c r="BM86" s="140" t="s">
        <v>386</v>
      </c>
    </row>
    <row r="87" spans="2:65" s="1" customFormat="1" ht="24.2" customHeight="1">
      <c r="B87" s="32"/>
      <c r="C87" s="128" t="s">
        <v>140</v>
      </c>
      <c r="D87" s="128" t="s">
        <v>136</v>
      </c>
      <c r="E87" s="129" t="s">
        <v>387</v>
      </c>
      <c r="F87" s="130" t="s">
        <v>388</v>
      </c>
      <c r="G87" s="131" t="s">
        <v>212</v>
      </c>
      <c r="H87" s="132">
        <v>16</v>
      </c>
      <c r="I87" s="133"/>
      <c r="J87" s="134">
        <f t="shared" si="0"/>
        <v>0</v>
      </c>
      <c r="K87" s="135"/>
      <c r="L87" s="32"/>
      <c r="M87" s="136" t="s">
        <v>35</v>
      </c>
      <c r="N87" s="137" t="s">
        <v>52</v>
      </c>
      <c r="P87" s="138">
        <f t="shared" si="1"/>
        <v>0</v>
      </c>
      <c r="Q87" s="138">
        <v>0</v>
      </c>
      <c r="R87" s="138">
        <f t="shared" si="2"/>
        <v>0</v>
      </c>
      <c r="S87" s="138">
        <v>0</v>
      </c>
      <c r="T87" s="139">
        <f t="shared" si="3"/>
        <v>0</v>
      </c>
      <c r="AR87" s="140" t="s">
        <v>140</v>
      </c>
      <c r="AT87" s="140" t="s">
        <v>136</v>
      </c>
      <c r="AU87" s="140" t="s">
        <v>91</v>
      </c>
      <c r="AY87" s="16" t="s">
        <v>134</v>
      </c>
      <c r="BE87" s="141">
        <f t="shared" si="4"/>
        <v>0</v>
      </c>
      <c r="BF87" s="141">
        <f t="shared" si="5"/>
        <v>0</v>
      </c>
      <c r="BG87" s="141">
        <f t="shared" si="6"/>
        <v>0</v>
      </c>
      <c r="BH87" s="141">
        <f t="shared" si="7"/>
        <v>0</v>
      </c>
      <c r="BI87" s="141">
        <f t="shared" si="8"/>
        <v>0</v>
      </c>
      <c r="BJ87" s="16" t="s">
        <v>89</v>
      </c>
      <c r="BK87" s="141">
        <f t="shared" si="9"/>
        <v>0</v>
      </c>
      <c r="BL87" s="16" t="s">
        <v>140</v>
      </c>
      <c r="BM87" s="140" t="s">
        <v>389</v>
      </c>
    </row>
    <row r="88" spans="2:65" s="1" customFormat="1" ht="44.25" customHeight="1">
      <c r="B88" s="32"/>
      <c r="C88" s="128" t="s">
        <v>164</v>
      </c>
      <c r="D88" s="128" t="s">
        <v>136</v>
      </c>
      <c r="E88" s="129" t="s">
        <v>390</v>
      </c>
      <c r="F88" s="130" t="s">
        <v>391</v>
      </c>
      <c r="G88" s="131" t="s">
        <v>212</v>
      </c>
      <c r="H88" s="132">
        <v>15</v>
      </c>
      <c r="I88" s="133"/>
      <c r="J88" s="134">
        <f t="shared" si="0"/>
        <v>0</v>
      </c>
      <c r="K88" s="135"/>
      <c r="L88" s="32"/>
      <c r="M88" s="136" t="s">
        <v>35</v>
      </c>
      <c r="N88" s="137" t="s">
        <v>52</v>
      </c>
      <c r="P88" s="138">
        <f t="shared" si="1"/>
        <v>0</v>
      </c>
      <c r="Q88" s="138">
        <v>0</v>
      </c>
      <c r="R88" s="138">
        <f t="shared" si="2"/>
        <v>0</v>
      </c>
      <c r="S88" s="138">
        <v>0</v>
      </c>
      <c r="T88" s="139">
        <f t="shared" si="3"/>
        <v>0</v>
      </c>
      <c r="AR88" s="140" t="s">
        <v>140</v>
      </c>
      <c r="AT88" s="140" t="s">
        <v>136</v>
      </c>
      <c r="AU88" s="140" t="s">
        <v>91</v>
      </c>
      <c r="AY88" s="16" t="s">
        <v>134</v>
      </c>
      <c r="BE88" s="141">
        <f t="shared" si="4"/>
        <v>0</v>
      </c>
      <c r="BF88" s="141">
        <f t="shared" si="5"/>
        <v>0</v>
      </c>
      <c r="BG88" s="141">
        <f t="shared" si="6"/>
        <v>0</v>
      </c>
      <c r="BH88" s="141">
        <f t="shared" si="7"/>
        <v>0</v>
      </c>
      <c r="BI88" s="141">
        <f t="shared" si="8"/>
        <v>0</v>
      </c>
      <c r="BJ88" s="16" t="s">
        <v>89</v>
      </c>
      <c r="BK88" s="141">
        <f t="shared" si="9"/>
        <v>0</v>
      </c>
      <c r="BL88" s="16" t="s">
        <v>140</v>
      </c>
      <c r="BM88" s="140" t="s">
        <v>392</v>
      </c>
    </row>
    <row r="89" spans="2:65" s="1" customFormat="1" ht="24.2" customHeight="1">
      <c r="B89" s="32"/>
      <c r="C89" s="128" t="s">
        <v>170</v>
      </c>
      <c r="D89" s="128" t="s">
        <v>136</v>
      </c>
      <c r="E89" s="129" t="s">
        <v>393</v>
      </c>
      <c r="F89" s="130" t="s">
        <v>394</v>
      </c>
      <c r="G89" s="131" t="s">
        <v>139</v>
      </c>
      <c r="H89" s="132">
        <v>270</v>
      </c>
      <c r="I89" s="133"/>
      <c r="J89" s="134">
        <f t="shared" si="0"/>
        <v>0</v>
      </c>
      <c r="K89" s="135"/>
      <c r="L89" s="32"/>
      <c r="M89" s="136" t="s">
        <v>35</v>
      </c>
      <c r="N89" s="137" t="s">
        <v>52</v>
      </c>
      <c r="P89" s="138">
        <f t="shared" si="1"/>
        <v>0</v>
      </c>
      <c r="Q89" s="138">
        <v>0</v>
      </c>
      <c r="R89" s="138">
        <f t="shared" si="2"/>
        <v>0</v>
      </c>
      <c r="S89" s="138">
        <v>0</v>
      </c>
      <c r="T89" s="139">
        <f t="shared" si="3"/>
        <v>0</v>
      </c>
      <c r="AR89" s="140" t="s">
        <v>140</v>
      </c>
      <c r="AT89" s="140" t="s">
        <v>136</v>
      </c>
      <c r="AU89" s="140" t="s">
        <v>91</v>
      </c>
      <c r="AY89" s="16" t="s">
        <v>134</v>
      </c>
      <c r="BE89" s="141">
        <f t="shared" si="4"/>
        <v>0</v>
      </c>
      <c r="BF89" s="141">
        <f t="shared" si="5"/>
        <v>0</v>
      </c>
      <c r="BG89" s="141">
        <f t="shared" si="6"/>
        <v>0</v>
      </c>
      <c r="BH89" s="141">
        <f t="shared" si="7"/>
        <v>0</v>
      </c>
      <c r="BI89" s="141">
        <f t="shared" si="8"/>
        <v>0</v>
      </c>
      <c r="BJ89" s="16" t="s">
        <v>89</v>
      </c>
      <c r="BK89" s="141">
        <f t="shared" si="9"/>
        <v>0</v>
      </c>
      <c r="BL89" s="16" t="s">
        <v>140</v>
      </c>
      <c r="BM89" s="140" t="s">
        <v>395</v>
      </c>
    </row>
    <row r="90" spans="2:65" s="12" customFormat="1" ht="11.25">
      <c r="B90" s="146"/>
      <c r="D90" s="147" t="s">
        <v>148</v>
      </c>
      <c r="E90" s="148" t="s">
        <v>35</v>
      </c>
      <c r="F90" s="149" t="s">
        <v>396</v>
      </c>
      <c r="H90" s="150">
        <v>270</v>
      </c>
      <c r="I90" s="151"/>
      <c r="L90" s="146"/>
      <c r="M90" s="152"/>
      <c r="T90" s="153"/>
      <c r="AT90" s="148" t="s">
        <v>148</v>
      </c>
      <c r="AU90" s="148" t="s">
        <v>91</v>
      </c>
      <c r="AV90" s="12" t="s">
        <v>91</v>
      </c>
      <c r="AW90" s="12" t="s">
        <v>42</v>
      </c>
      <c r="AX90" s="12" t="s">
        <v>81</v>
      </c>
      <c r="AY90" s="148" t="s">
        <v>134</v>
      </c>
    </row>
    <row r="91" spans="2:65" s="13" customFormat="1" ht="11.25">
      <c r="B91" s="154"/>
      <c r="D91" s="147" t="s">
        <v>148</v>
      </c>
      <c r="E91" s="155" t="s">
        <v>35</v>
      </c>
      <c r="F91" s="156" t="s">
        <v>150</v>
      </c>
      <c r="H91" s="157">
        <v>270</v>
      </c>
      <c r="I91" s="158"/>
      <c r="L91" s="154"/>
      <c r="M91" s="159"/>
      <c r="T91" s="160"/>
      <c r="AT91" s="155" t="s">
        <v>148</v>
      </c>
      <c r="AU91" s="155" t="s">
        <v>91</v>
      </c>
      <c r="AV91" s="13" t="s">
        <v>140</v>
      </c>
      <c r="AW91" s="13" t="s">
        <v>42</v>
      </c>
      <c r="AX91" s="13" t="s">
        <v>89</v>
      </c>
      <c r="AY91" s="155" t="s">
        <v>134</v>
      </c>
    </row>
    <row r="92" spans="2:65" s="1" customFormat="1" ht="33" customHeight="1">
      <c r="B92" s="32"/>
      <c r="C92" s="128" t="s">
        <v>176</v>
      </c>
      <c r="D92" s="128" t="s">
        <v>136</v>
      </c>
      <c r="E92" s="129" t="s">
        <v>290</v>
      </c>
      <c r="F92" s="130" t="s">
        <v>397</v>
      </c>
      <c r="G92" s="131" t="s">
        <v>398</v>
      </c>
      <c r="H92" s="132">
        <v>1</v>
      </c>
      <c r="I92" s="133"/>
      <c r="J92" s="134">
        <f>ROUND(I92*H92,2)</f>
        <v>0</v>
      </c>
      <c r="K92" s="135"/>
      <c r="L92" s="32"/>
      <c r="M92" s="136" t="s">
        <v>35</v>
      </c>
      <c r="N92" s="137" t="s">
        <v>52</v>
      </c>
      <c r="P92" s="138">
        <f>O92*H92</f>
        <v>0</v>
      </c>
      <c r="Q92" s="138">
        <v>0</v>
      </c>
      <c r="R92" s="138">
        <f>Q92*H92</f>
        <v>0</v>
      </c>
      <c r="S92" s="138">
        <v>0</v>
      </c>
      <c r="T92" s="139">
        <f>S92*H92</f>
        <v>0</v>
      </c>
      <c r="AR92" s="140" t="s">
        <v>140</v>
      </c>
      <c r="AT92" s="140" t="s">
        <v>136</v>
      </c>
      <c r="AU92" s="140" t="s">
        <v>91</v>
      </c>
      <c r="AY92" s="16" t="s">
        <v>134</v>
      </c>
      <c r="BE92" s="141">
        <f>IF(N92="základní",J92,0)</f>
        <v>0</v>
      </c>
      <c r="BF92" s="141">
        <f>IF(N92="snížená",J92,0)</f>
        <v>0</v>
      </c>
      <c r="BG92" s="141">
        <f>IF(N92="zákl. přenesená",J92,0)</f>
        <v>0</v>
      </c>
      <c r="BH92" s="141">
        <f>IF(N92="sníž. přenesená",J92,0)</f>
        <v>0</v>
      </c>
      <c r="BI92" s="141">
        <f>IF(N92="nulová",J92,0)</f>
        <v>0</v>
      </c>
      <c r="BJ92" s="16" t="s">
        <v>89</v>
      </c>
      <c r="BK92" s="141">
        <f>ROUND(I92*H92,2)</f>
        <v>0</v>
      </c>
      <c r="BL92" s="16" t="s">
        <v>140</v>
      </c>
      <c r="BM92" s="140" t="s">
        <v>399</v>
      </c>
    </row>
    <row r="93" spans="2:65" s="12" customFormat="1" ht="11.25">
      <c r="B93" s="146"/>
      <c r="D93" s="147" t="s">
        <v>148</v>
      </c>
      <c r="E93" s="148" t="s">
        <v>35</v>
      </c>
      <c r="F93" s="149" t="s">
        <v>89</v>
      </c>
      <c r="H93" s="150">
        <v>1</v>
      </c>
      <c r="I93" s="151"/>
      <c r="L93" s="146"/>
      <c r="M93" s="152"/>
      <c r="T93" s="153"/>
      <c r="AT93" s="148" t="s">
        <v>148</v>
      </c>
      <c r="AU93" s="148" t="s">
        <v>91</v>
      </c>
      <c r="AV93" s="12" t="s">
        <v>91</v>
      </c>
      <c r="AW93" s="12" t="s">
        <v>42</v>
      </c>
      <c r="AX93" s="12" t="s">
        <v>81</v>
      </c>
      <c r="AY93" s="148" t="s">
        <v>134</v>
      </c>
    </row>
    <row r="94" spans="2:65" s="13" customFormat="1" ht="11.25">
      <c r="B94" s="154"/>
      <c r="D94" s="147" t="s">
        <v>148</v>
      </c>
      <c r="E94" s="155" t="s">
        <v>35</v>
      </c>
      <c r="F94" s="156" t="s">
        <v>150</v>
      </c>
      <c r="H94" s="157">
        <v>1</v>
      </c>
      <c r="I94" s="158"/>
      <c r="L94" s="154"/>
      <c r="M94" s="186"/>
      <c r="N94" s="187"/>
      <c r="O94" s="187"/>
      <c r="P94" s="187"/>
      <c r="Q94" s="187"/>
      <c r="R94" s="187"/>
      <c r="S94" s="187"/>
      <c r="T94" s="188"/>
      <c r="AT94" s="155" t="s">
        <v>148</v>
      </c>
      <c r="AU94" s="155" t="s">
        <v>91</v>
      </c>
      <c r="AV94" s="13" t="s">
        <v>140</v>
      </c>
      <c r="AW94" s="13" t="s">
        <v>42</v>
      </c>
      <c r="AX94" s="13" t="s">
        <v>89</v>
      </c>
      <c r="AY94" s="155" t="s">
        <v>134</v>
      </c>
    </row>
    <row r="95" spans="2:65" s="1" customFormat="1" ht="6.95" customHeight="1"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32"/>
    </row>
  </sheetData>
  <sheetProtection algorithmName="SHA-512" hashValue="IfDS4eywvobGvc39CVaeeFwOQWCG5DhUISbNNaV+1aTdGXMWtE2UYcZmTVGJ0P7F/Nz2U8OeP+/JoOxIqbQuUQ==" saltValue="5ietBVLj6Sv9bjRYDmw+v/lMaKgTejlXlKoEQMTNyLgCuAJfJ6AMPEAQjthF2QJWrCC8JbW+Q4FMqTXEsD53cQ==" spinCount="100000" sheet="1" objects="1" scenarios="1" formatColumns="0" formatRows="0" autoFilter="0"/>
  <autoFilter ref="C80:K94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9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100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91</v>
      </c>
    </row>
    <row r="4" spans="2:46" ht="24.95" customHeight="1">
      <c r="B4" s="19"/>
      <c r="D4" s="20" t="s">
        <v>101</v>
      </c>
      <c r="L4" s="19"/>
      <c r="M4" s="85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Stavební úpravy hřiště s umělým povrchem parc. č. 219/1 a 219/3, Nový Bydžov - Chudonice</v>
      </c>
      <c r="F7" s="227"/>
      <c r="G7" s="227"/>
      <c r="H7" s="227"/>
      <c r="L7" s="19"/>
    </row>
    <row r="8" spans="2:46" s="1" customFormat="1" ht="12" customHeight="1">
      <c r="B8" s="32"/>
      <c r="D8" s="26" t="s">
        <v>102</v>
      </c>
      <c r="L8" s="32"/>
    </row>
    <row r="9" spans="2:46" s="1" customFormat="1" ht="16.5" customHeight="1">
      <c r="B9" s="32"/>
      <c r="E9" s="189" t="s">
        <v>400</v>
      </c>
      <c r="F9" s="228"/>
      <c r="G9" s="228"/>
      <c r="H9" s="228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6" t="s">
        <v>18</v>
      </c>
      <c r="F11" s="24" t="s">
        <v>19</v>
      </c>
      <c r="I11" s="26" t="s">
        <v>20</v>
      </c>
      <c r="J11" s="24" t="s">
        <v>104</v>
      </c>
      <c r="L11" s="32"/>
    </row>
    <row r="12" spans="2:46" s="1" customFormat="1" ht="12" customHeight="1">
      <c r="B12" s="32"/>
      <c r="D12" s="26" t="s">
        <v>22</v>
      </c>
      <c r="F12" s="24" t="s">
        <v>23</v>
      </c>
      <c r="I12" s="26" t="s">
        <v>24</v>
      </c>
      <c r="J12" s="49" t="str">
        <f>'Rekapitulace stavby'!AN8</f>
        <v>11. 10. 2024</v>
      </c>
      <c r="L12" s="32"/>
    </row>
    <row r="13" spans="2:46" s="1" customFormat="1" ht="21.75" customHeight="1">
      <c r="B13" s="32"/>
      <c r="D13" s="23" t="s">
        <v>26</v>
      </c>
      <c r="F13" s="28" t="s">
        <v>27</v>
      </c>
      <c r="I13" s="23" t="s">
        <v>28</v>
      </c>
      <c r="J13" s="28" t="s">
        <v>29</v>
      </c>
      <c r="L13" s="32"/>
    </row>
    <row r="14" spans="2:46" s="1" customFormat="1" ht="12" customHeight="1">
      <c r="B14" s="32"/>
      <c r="D14" s="26" t="s">
        <v>30</v>
      </c>
      <c r="I14" s="26" t="s">
        <v>31</v>
      </c>
      <c r="J14" s="24" t="s">
        <v>32</v>
      </c>
      <c r="L14" s="32"/>
    </row>
    <row r="15" spans="2:46" s="1" customFormat="1" ht="18" customHeight="1">
      <c r="B15" s="32"/>
      <c r="E15" s="24" t="s">
        <v>33</v>
      </c>
      <c r="I15" s="26" t="s">
        <v>34</v>
      </c>
      <c r="J15" s="24" t="s">
        <v>35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6" t="s">
        <v>36</v>
      </c>
      <c r="I17" s="26" t="s">
        <v>31</v>
      </c>
      <c r="J17" s="27" t="str">
        <f>'Rekapitulace stavby'!AN13</f>
        <v>Vyplň údaj</v>
      </c>
      <c r="L17" s="32"/>
    </row>
    <row r="18" spans="2:12" s="1" customFormat="1" ht="18" customHeight="1">
      <c r="B18" s="32"/>
      <c r="E18" s="229" t="str">
        <f>'Rekapitulace stavby'!E14</f>
        <v>Vyplň údaj</v>
      </c>
      <c r="F18" s="210"/>
      <c r="G18" s="210"/>
      <c r="H18" s="210"/>
      <c r="I18" s="26" t="s">
        <v>34</v>
      </c>
      <c r="J18" s="27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6" t="s">
        <v>38</v>
      </c>
      <c r="I20" s="26" t="s">
        <v>31</v>
      </c>
      <c r="J20" s="24" t="s">
        <v>39</v>
      </c>
      <c r="L20" s="32"/>
    </row>
    <row r="21" spans="2:12" s="1" customFormat="1" ht="18" customHeight="1">
      <c r="B21" s="32"/>
      <c r="E21" s="24" t="s">
        <v>40</v>
      </c>
      <c r="I21" s="26" t="s">
        <v>34</v>
      </c>
      <c r="J21" s="24" t="s">
        <v>41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6" t="s">
        <v>43</v>
      </c>
      <c r="I23" s="26" t="s">
        <v>31</v>
      </c>
      <c r="J23" s="24" t="str">
        <f>IF('Rekapitulace stavby'!AN19="","",'Rekapitulace stavby'!AN19)</f>
        <v/>
      </c>
      <c r="L23" s="32"/>
    </row>
    <row r="24" spans="2:12" s="1" customFormat="1" ht="18" customHeight="1">
      <c r="B24" s="32"/>
      <c r="E24" s="24" t="str">
        <f>IF('Rekapitulace stavby'!E20="","",'Rekapitulace stavby'!E20)</f>
        <v xml:space="preserve"> </v>
      </c>
      <c r="I24" s="26" t="s">
        <v>34</v>
      </c>
      <c r="J24" s="24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6" t="s">
        <v>45</v>
      </c>
      <c r="L26" s="32"/>
    </row>
    <row r="27" spans="2:12" s="7" customFormat="1" ht="16.5" customHeight="1">
      <c r="B27" s="86"/>
      <c r="E27" s="215" t="s">
        <v>35</v>
      </c>
      <c r="F27" s="215"/>
      <c r="G27" s="215"/>
      <c r="H27" s="215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47</v>
      </c>
      <c r="J30" s="63">
        <f>ROUND(J84,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49</v>
      </c>
      <c r="I32" s="35" t="s">
        <v>48</v>
      </c>
      <c r="J32" s="35" t="s">
        <v>50</v>
      </c>
      <c r="L32" s="32"/>
    </row>
    <row r="33" spans="2:12" s="1" customFormat="1" ht="14.45" customHeight="1">
      <c r="B33" s="32"/>
      <c r="D33" s="52" t="s">
        <v>51</v>
      </c>
      <c r="E33" s="26" t="s">
        <v>52</v>
      </c>
      <c r="F33" s="88">
        <f>ROUND((SUM(BE84:BE97)),  2)</f>
        <v>0</v>
      </c>
      <c r="I33" s="89">
        <v>0.21</v>
      </c>
      <c r="J33" s="88">
        <f>ROUND(((SUM(BE84:BE97))*I33),  2)</f>
        <v>0</v>
      </c>
      <c r="L33" s="32"/>
    </row>
    <row r="34" spans="2:12" s="1" customFormat="1" ht="14.45" customHeight="1">
      <c r="B34" s="32"/>
      <c r="E34" s="26" t="s">
        <v>53</v>
      </c>
      <c r="F34" s="88">
        <f>ROUND((SUM(BF84:BF97)),  2)</f>
        <v>0</v>
      </c>
      <c r="I34" s="89">
        <v>0.12</v>
      </c>
      <c r="J34" s="88">
        <f>ROUND(((SUM(BF84:BF97))*I34),  2)</f>
        <v>0</v>
      </c>
      <c r="L34" s="32"/>
    </row>
    <row r="35" spans="2:12" s="1" customFormat="1" ht="14.45" hidden="1" customHeight="1">
      <c r="B35" s="32"/>
      <c r="E35" s="26" t="s">
        <v>54</v>
      </c>
      <c r="F35" s="88">
        <f>ROUND((SUM(BG84:BG97)),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6" t="s">
        <v>55</v>
      </c>
      <c r="F36" s="88">
        <f>ROUND((SUM(BH84:BH97)),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6" t="s">
        <v>56</v>
      </c>
      <c r="F37" s="88">
        <f>ROUND((SUM(BI84:BI97)),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57</v>
      </c>
      <c r="E39" s="54"/>
      <c r="F39" s="54"/>
      <c r="G39" s="92" t="s">
        <v>58</v>
      </c>
      <c r="H39" s="93" t="s">
        <v>59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hidden="1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hidden="1" customHeight="1">
      <c r="B45" s="32"/>
      <c r="C45" s="20" t="s">
        <v>105</v>
      </c>
      <c r="L45" s="32"/>
    </row>
    <row r="46" spans="2:12" s="1" customFormat="1" ht="6.95" hidden="1" customHeight="1">
      <c r="B46" s="32"/>
      <c r="L46" s="32"/>
    </row>
    <row r="47" spans="2:12" s="1" customFormat="1" ht="12" hidden="1" customHeight="1">
      <c r="B47" s="32"/>
      <c r="C47" s="26" t="s">
        <v>16</v>
      </c>
      <c r="L47" s="32"/>
    </row>
    <row r="48" spans="2:12" s="1" customFormat="1" ht="26.25" hidden="1" customHeight="1">
      <c r="B48" s="32"/>
      <c r="E48" s="226" t="str">
        <f>E7</f>
        <v>Stavební úpravy hřiště s umělým povrchem parc. č. 219/1 a 219/3, Nový Bydžov - Chudonice</v>
      </c>
      <c r="F48" s="227"/>
      <c r="G48" s="227"/>
      <c r="H48" s="227"/>
      <c r="L48" s="32"/>
    </row>
    <row r="49" spans="2:47" s="1" customFormat="1" ht="12" hidden="1" customHeight="1">
      <c r="B49" s="32"/>
      <c r="C49" s="26" t="s">
        <v>102</v>
      </c>
      <c r="L49" s="32"/>
    </row>
    <row r="50" spans="2:47" s="1" customFormat="1" ht="16.5" hidden="1" customHeight="1">
      <c r="B50" s="32"/>
      <c r="E50" s="189" t="str">
        <f>E9</f>
        <v>2024_27_04 - IV VRN</v>
      </c>
      <c r="F50" s="228"/>
      <c r="G50" s="228"/>
      <c r="H50" s="228"/>
      <c r="L50" s="32"/>
    </row>
    <row r="51" spans="2:47" s="1" customFormat="1" ht="6.95" hidden="1" customHeight="1">
      <c r="B51" s="32"/>
      <c r="L51" s="32"/>
    </row>
    <row r="52" spans="2:47" s="1" customFormat="1" ht="12" hidden="1" customHeight="1">
      <c r="B52" s="32"/>
      <c r="C52" s="26" t="s">
        <v>22</v>
      </c>
      <c r="F52" s="24" t="str">
        <f>F12</f>
        <v>Nový Bydžov - Chudonice</v>
      </c>
      <c r="I52" s="26" t="s">
        <v>24</v>
      </c>
      <c r="J52" s="49" t="str">
        <f>IF(J12="","",J12)</f>
        <v>11. 10. 2024</v>
      </c>
      <c r="L52" s="32"/>
    </row>
    <row r="53" spans="2:47" s="1" customFormat="1" ht="6.95" hidden="1" customHeight="1">
      <c r="B53" s="32"/>
      <c r="L53" s="32"/>
    </row>
    <row r="54" spans="2:47" s="1" customFormat="1" ht="54.4" hidden="1" customHeight="1">
      <c r="B54" s="32"/>
      <c r="C54" s="26" t="s">
        <v>30</v>
      </c>
      <c r="F54" s="24" t="str">
        <f>E15</f>
        <v>RMSK Cidlina Nový Bydžov. z. s.</v>
      </c>
      <c r="I54" s="26" t="s">
        <v>38</v>
      </c>
      <c r="J54" s="30" t="str">
        <f>E21</f>
        <v>Ing. Vladimír Sedlecký &amp; UBIQUIST VS, sdružení</v>
      </c>
      <c r="L54" s="32"/>
    </row>
    <row r="55" spans="2:47" s="1" customFormat="1" ht="15.2" hidden="1" customHeight="1">
      <c r="B55" s="32"/>
      <c r="C55" s="26" t="s">
        <v>36</v>
      </c>
      <c r="F55" s="24" t="str">
        <f>IF(E18="","",E18)</f>
        <v>Vyplň údaj</v>
      </c>
      <c r="I55" s="26" t="s">
        <v>43</v>
      </c>
      <c r="J55" s="30" t="str">
        <f>E24</f>
        <v xml:space="preserve"> </v>
      </c>
      <c r="L55" s="32"/>
    </row>
    <row r="56" spans="2:47" s="1" customFormat="1" ht="10.35" hidden="1" customHeight="1">
      <c r="B56" s="32"/>
      <c r="L56" s="32"/>
    </row>
    <row r="57" spans="2:47" s="1" customFormat="1" ht="29.25" hidden="1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hidden="1" customHeight="1">
      <c r="B58" s="32"/>
      <c r="L58" s="32"/>
    </row>
    <row r="59" spans="2:47" s="1" customFormat="1" ht="22.9" hidden="1" customHeight="1">
      <c r="B59" s="32"/>
      <c r="C59" s="98" t="s">
        <v>79</v>
      </c>
      <c r="J59" s="63">
        <f>J84</f>
        <v>0</v>
      </c>
      <c r="L59" s="32"/>
      <c r="AU59" s="16" t="s">
        <v>108</v>
      </c>
    </row>
    <row r="60" spans="2:47" s="8" customFormat="1" ht="24.95" hidden="1" customHeight="1">
      <c r="B60" s="99"/>
      <c r="D60" s="100" t="s">
        <v>401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899999999999999" hidden="1" customHeight="1">
      <c r="B61" s="103"/>
      <c r="D61" s="104" t="s">
        <v>402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19.899999999999999" hidden="1" customHeight="1">
      <c r="B62" s="103"/>
      <c r="D62" s="104" t="s">
        <v>403</v>
      </c>
      <c r="E62" s="105"/>
      <c r="F62" s="105"/>
      <c r="G62" s="105"/>
      <c r="H62" s="105"/>
      <c r="I62" s="105"/>
      <c r="J62" s="106">
        <f>J89</f>
        <v>0</v>
      </c>
      <c r="L62" s="103"/>
    </row>
    <row r="63" spans="2:47" s="9" customFormat="1" ht="19.899999999999999" hidden="1" customHeight="1">
      <c r="B63" s="103"/>
      <c r="D63" s="104" t="s">
        <v>404</v>
      </c>
      <c r="E63" s="105"/>
      <c r="F63" s="105"/>
      <c r="G63" s="105"/>
      <c r="H63" s="105"/>
      <c r="I63" s="105"/>
      <c r="J63" s="106">
        <f>J92</f>
        <v>0</v>
      </c>
      <c r="L63" s="103"/>
    </row>
    <row r="64" spans="2:47" s="9" customFormat="1" ht="19.899999999999999" hidden="1" customHeight="1">
      <c r="B64" s="103"/>
      <c r="D64" s="104" t="s">
        <v>405</v>
      </c>
      <c r="E64" s="105"/>
      <c r="F64" s="105"/>
      <c r="G64" s="105"/>
      <c r="H64" s="105"/>
      <c r="I64" s="105"/>
      <c r="J64" s="106">
        <f>J95</f>
        <v>0</v>
      </c>
      <c r="L64" s="103"/>
    </row>
    <row r="65" spans="2:12" s="1" customFormat="1" ht="21.75" hidden="1" customHeight="1">
      <c r="B65" s="32"/>
      <c r="L65" s="32"/>
    </row>
    <row r="66" spans="2:12" s="1" customFormat="1" ht="6.95" hidden="1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67" spans="2:12" ht="11.25" hidden="1"/>
    <row r="68" spans="2:12" ht="11.25" hidden="1"/>
    <row r="69" spans="2:12" ht="11.25" hidden="1"/>
    <row r="70" spans="2:12" s="1" customFormat="1" ht="6.95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5" customHeight="1">
      <c r="B71" s="32"/>
      <c r="C71" s="20" t="s">
        <v>119</v>
      </c>
      <c r="L71" s="32"/>
    </row>
    <row r="72" spans="2:12" s="1" customFormat="1" ht="6.95" customHeight="1">
      <c r="B72" s="32"/>
      <c r="L72" s="32"/>
    </row>
    <row r="73" spans="2:12" s="1" customFormat="1" ht="12" customHeight="1">
      <c r="B73" s="32"/>
      <c r="C73" s="26" t="s">
        <v>16</v>
      </c>
      <c r="L73" s="32"/>
    </row>
    <row r="74" spans="2:12" s="1" customFormat="1" ht="26.25" customHeight="1">
      <c r="B74" s="32"/>
      <c r="E74" s="226" t="str">
        <f>E7</f>
        <v>Stavební úpravy hřiště s umělým povrchem parc. č. 219/1 a 219/3, Nový Bydžov - Chudonice</v>
      </c>
      <c r="F74" s="227"/>
      <c r="G74" s="227"/>
      <c r="H74" s="227"/>
      <c r="L74" s="32"/>
    </row>
    <row r="75" spans="2:12" s="1" customFormat="1" ht="12" customHeight="1">
      <c r="B75" s="32"/>
      <c r="C75" s="26" t="s">
        <v>102</v>
      </c>
      <c r="L75" s="32"/>
    </row>
    <row r="76" spans="2:12" s="1" customFormat="1" ht="16.5" customHeight="1">
      <c r="B76" s="32"/>
      <c r="E76" s="189" t="str">
        <f>E9</f>
        <v>2024_27_04 - IV VRN</v>
      </c>
      <c r="F76" s="228"/>
      <c r="G76" s="228"/>
      <c r="H76" s="228"/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6" t="s">
        <v>22</v>
      </c>
      <c r="F78" s="24" t="str">
        <f>F12</f>
        <v>Nový Bydžov - Chudonice</v>
      </c>
      <c r="I78" s="26" t="s">
        <v>24</v>
      </c>
      <c r="J78" s="49" t="str">
        <f>IF(J12="","",J12)</f>
        <v>11. 10. 2024</v>
      </c>
      <c r="L78" s="32"/>
    </row>
    <row r="79" spans="2:12" s="1" customFormat="1" ht="6.95" customHeight="1">
      <c r="B79" s="32"/>
      <c r="L79" s="32"/>
    </row>
    <row r="80" spans="2:12" s="1" customFormat="1" ht="54.4" customHeight="1">
      <c r="B80" s="32"/>
      <c r="C80" s="26" t="s">
        <v>30</v>
      </c>
      <c r="F80" s="24" t="str">
        <f>E15</f>
        <v>RMSK Cidlina Nový Bydžov. z. s.</v>
      </c>
      <c r="I80" s="26" t="s">
        <v>38</v>
      </c>
      <c r="J80" s="30" t="str">
        <f>E21</f>
        <v>Ing. Vladimír Sedlecký &amp; UBIQUIST VS, sdružení</v>
      </c>
      <c r="L80" s="32"/>
    </row>
    <row r="81" spans="2:65" s="1" customFormat="1" ht="15.2" customHeight="1">
      <c r="B81" s="32"/>
      <c r="C81" s="26" t="s">
        <v>36</v>
      </c>
      <c r="F81" s="24" t="str">
        <f>IF(E18="","",E18)</f>
        <v>Vyplň údaj</v>
      </c>
      <c r="I81" s="26" t="s">
        <v>43</v>
      </c>
      <c r="J81" s="30" t="str">
        <f>E24</f>
        <v xml:space="preserve"> 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120</v>
      </c>
      <c r="D83" s="109" t="s">
        <v>66</v>
      </c>
      <c r="E83" s="109" t="s">
        <v>62</v>
      </c>
      <c r="F83" s="109" t="s">
        <v>63</v>
      </c>
      <c r="G83" s="109" t="s">
        <v>121</v>
      </c>
      <c r="H83" s="109" t="s">
        <v>122</v>
      </c>
      <c r="I83" s="109" t="s">
        <v>123</v>
      </c>
      <c r="J83" s="110" t="s">
        <v>107</v>
      </c>
      <c r="K83" s="111" t="s">
        <v>124</v>
      </c>
      <c r="L83" s="107"/>
      <c r="M83" s="56" t="s">
        <v>35</v>
      </c>
      <c r="N83" s="57" t="s">
        <v>51</v>
      </c>
      <c r="O83" s="57" t="s">
        <v>125</v>
      </c>
      <c r="P83" s="57" t="s">
        <v>126</v>
      </c>
      <c r="Q83" s="57" t="s">
        <v>127</v>
      </c>
      <c r="R83" s="57" t="s">
        <v>128</v>
      </c>
      <c r="S83" s="57" t="s">
        <v>129</v>
      </c>
      <c r="T83" s="58" t="s">
        <v>130</v>
      </c>
    </row>
    <row r="84" spans="2:65" s="1" customFormat="1" ht="22.9" customHeight="1">
      <c r="B84" s="32"/>
      <c r="C84" s="61" t="s">
        <v>131</v>
      </c>
      <c r="J84" s="112">
        <f>BK84</f>
        <v>0</v>
      </c>
      <c r="L84" s="32"/>
      <c r="M84" s="59"/>
      <c r="N84" s="50"/>
      <c r="O84" s="50"/>
      <c r="P84" s="113">
        <f>P85</f>
        <v>0</v>
      </c>
      <c r="Q84" s="50"/>
      <c r="R84" s="113">
        <f>R85</f>
        <v>0</v>
      </c>
      <c r="S84" s="50"/>
      <c r="T84" s="114">
        <f>T85</f>
        <v>0</v>
      </c>
      <c r="AT84" s="16" t="s">
        <v>80</v>
      </c>
      <c r="AU84" s="16" t="s">
        <v>108</v>
      </c>
      <c r="BK84" s="115">
        <f>BK85</f>
        <v>0</v>
      </c>
    </row>
    <row r="85" spans="2:65" s="11" customFormat="1" ht="25.9" customHeight="1">
      <c r="B85" s="116"/>
      <c r="D85" s="117" t="s">
        <v>80</v>
      </c>
      <c r="E85" s="118" t="s">
        <v>406</v>
      </c>
      <c r="F85" s="118" t="s">
        <v>407</v>
      </c>
      <c r="I85" s="119"/>
      <c r="J85" s="120">
        <f>BK85</f>
        <v>0</v>
      </c>
      <c r="L85" s="116"/>
      <c r="M85" s="121"/>
      <c r="P85" s="122">
        <f>P86+P89+P92+P95</f>
        <v>0</v>
      </c>
      <c r="R85" s="122">
        <f>R86+R89+R92+R95</f>
        <v>0</v>
      </c>
      <c r="T85" s="123">
        <f>T86+T89+T92+T95</f>
        <v>0</v>
      </c>
      <c r="AR85" s="117" t="s">
        <v>164</v>
      </c>
      <c r="AT85" s="124" t="s">
        <v>80</v>
      </c>
      <c r="AU85" s="124" t="s">
        <v>81</v>
      </c>
      <c r="AY85" s="117" t="s">
        <v>134</v>
      </c>
      <c r="BK85" s="125">
        <f>BK86+BK89+BK92+BK95</f>
        <v>0</v>
      </c>
    </row>
    <row r="86" spans="2:65" s="11" customFormat="1" ht="22.9" customHeight="1">
      <c r="B86" s="116"/>
      <c r="D86" s="117" t="s">
        <v>80</v>
      </c>
      <c r="E86" s="126" t="s">
        <v>408</v>
      </c>
      <c r="F86" s="126" t="s">
        <v>409</v>
      </c>
      <c r="I86" s="119"/>
      <c r="J86" s="127">
        <f>BK86</f>
        <v>0</v>
      </c>
      <c r="L86" s="116"/>
      <c r="M86" s="121"/>
      <c r="P86" s="122">
        <f>SUM(P87:P88)</f>
        <v>0</v>
      </c>
      <c r="R86" s="122">
        <f>SUM(R87:R88)</f>
        <v>0</v>
      </c>
      <c r="T86" s="123">
        <f>SUM(T87:T88)</f>
        <v>0</v>
      </c>
      <c r="AR86" s="117" t="s">
        <v>164</v>
      </c>
      <c r="AT86" s="124" t="s">
        <v>80</v>
      </c>
      <c r="AU86" s="124" t="s">
        <v>89</v>
      </c>
      <c r="AY86" s="117" t="s">
        <v>134</v>
      </c>
      <c r="BK86" s="125">
        <f>SUM(BK87:BK88)</f>
        <v>0</v>
      </c>
    </row>
    <row r="87" spans="2:65" s="1" customFormat="1" ht="16.5" customHeight="1">
      <c r="B87" s="32"/>
      <c r="C87" s="128" t="s">
        <v>89</v>
      </c>
      <c r="D87" s="128" t="s">
        <v>136</v>
      </c>
      <c r="E87" s="129" t="s">
        <v>410</v>
      </c>
      <c r="F87" s="130" t="s">
        <v>411</v>
      </c>
      <c r="G87" s="131" t="s">
        <v>341</v>
      </c>
      <c r="H87" s="132">
        <v>1</v>
      </c>
      <c r="I87" s="133"/>
      <c r="J87" s="134">
        <f>ROUND(I87*H87,2)</f>
        <v>0</v>
      </c>
      <c r="K87" s="135"/>
      <c r="L87" s="32"/>
      <c r="M87" s="136" t="s">
        <v>35</v>
      </c>
      <c r="N87" s="137" t="s">
        <v>52</v>
      </c>
      <c r="P87" s="138">
        <f>O87*H87</f>
        <v>0</v>
      </c>
      <c r="Q87" s="138">
        <v>0</v>
      </c>
      <c r="R87" s="138">
        <f>Q87*H87</f>
        <v>0</v>
      </c>
      <c r="S87" s="138">
        <v>0</v>
      </c>
      <c r="T87" s="139">
        <f>S87*H87</f>
        <v>0</v>
      </c>
      <c r="AR87" s="140" t="s">
        <v>412</v>
      </c>
      <c r="AT87" s="140" t="s">
        <v>136</v>
      </c>
      <c r="AU87" s="140" t="s">
        <v>91</v>
      </c>
      <c r="AY87" s="16" t="s">
        <v>134</v>
      </c>
      <c r="BE87" s="141">
        <f>IF(N87="základní",J87,0)</f>
        <v>0</v>
      </c>
      <c r="BF87" s="141">
        <f>IF(N87="snížená",J87,0)</f>
        <v>0</v>
      </c>
      <c r="BG87" s="141">
        <f>IF(N87="zákl. přenesená",J87,0)</f>
        <v>0</v>
      </c>
      <c r="BH87" s="141">
        <f>IF(N87="sníž. přenesená",J87,0)</f>
        <v>0</v>
      </c>
      <c r="BI87" s="141">
        <f>IF(N87="nulová",J87,0)</f>
        <v>0</v>
      </c>
      <c r="BJ87" s="16" t="s">
        <v>89</v>
      </c>
      <c r="BK87" s="141">
        <f>ROUND(I87*H87,2)</f>
        <v>0</v>
      </c>
      <c r="BL87" s="16" t="s">
        <v>412</v>
      </c>
      <c r="BM87" s="140" t="s">
        <v>413</v>
      </c>
    </row>
    <row r="88" spans="2:65" s="1" customFormat="1" ht="11.25">
      <c r="B88" s="32"/>
      <c r="D88" s="142" t="s">
        <v>142</v>
      </c>
      <c r="F88" s="143" t="s">
        <v>414</v>
      </c>
      <c r="I88" s="144"/>
      <c r="L88" s="32"/>
      <c r="M88" s="145"/>
      <c r="T88" s="53"/>
      <c r="AT88" s="16" t="s">
        <v>142</v>
      </c>
      <c r="AU88" s="16" t="s">
        <v>91</v>
      </c>
    </row>
    <row r="89" spans="2:65" s="11" customFormat="1" ht="22.9" customHeight="1">
      <c r="B89" s="116"/>
      <c r="D89" s="117" t="s">
        <v>80</v>
      </c>
      <c r="E89" s="126" t="s">
        <v>415</v>
      </c>
      <c r="F89" s="126" t="s">
        <v>416</v>
      </c>
      <c r="I89" s="119"/>
      <c r="J89" s="127">
        <f>BK89</f>
        <v>0</v>
      </c>
      <c r="L89" s="116"/>
      <c r="M89" s="121"/>
      <c r="P89" s="122">
        <f>SUM(P90:P91)</f>
        <v>0</v>
      </c>
      <c r="R89" s="122">
        <f>SUM(R90:R91)</f>
        <v>0</v>
      </c>
      <c r="T89" s="123">
        <f>SUM(T90:T91)</f>
        <v>0</v>
      </c>
      <c r="AR89" s="117" t="s">
        <v>164</v>
      </c>
      <c r="AT89" s="124" t="s">
        <v>80</v>
      </c>
      <c r="AU89" s="124" t="s">
        <v>89</v>
      </c>
      <c r="AY89" s="117" t="s">
        <v>134</v>
      </c>
      <c r="BK89" s="125">
        <f>SUM(BK90:BK91)</f>
        <v>0</v>
      </c>
    </row>
    <row r="90" spans="2:65" s="1" customFormat="1" ht="16.5" customHeight="1">
      <c r="B90" s="32"/>
      <c r="C90" s="128" t="s">
        <v>91</v>
      </c>
      <c r="D90" s="128" t="s">
        <v>136</v>
      </c>
      <c r="E90" s="129" t="s">
        <v>417</v>
      </c>
      <c r="F90" s="130" t="s">
        <v>416</v>
      </c>
      <c r="G90" s="131" t="s">
        <v>341</v>
      </c>
      <c r="H90" s="132">
        <v>1</v>
      </c>
      <c r="I90" s="133"/>
      <c r="J90" s="134">
        <f>ROUND(I90*H90,2)</f>
        <v>0</v>
      </c>
      <c r="K90" s="135"/>
      <c r="L90" s="32"/>
      <c r="M90" s="136" t="s">
        <v>35</v>
      </c>
      <c r="N90" s="137" t="s">
        <v>52</v>
      </c>
      <c r="P90" s="138">
        <f>O90*H90</f>
        <v>0</v>
      </c>
      <c r="Q90" s="138">
        <v>0</v>
      </c>
      <c r="R90" s="138">
        <f>Q90*H90</f>
        <v>0</v>
      </c>
      <c r="S90" s="138">
        <v>0</v>
      </c>
      <c r="T90" s="139">
        <f>S90*H90</f>
        <v>0</v>
      </c>
      <c r="AR90" s="140" t="s">
        <v>412</v>
      </c>
      <c r="AT90" s="140" t="s">
        <v>136</v>
      </c>
      <c r="AU90" s="140" t="s">
        <v>91</v>
      </c>
      <c r="AY90" s="16" t="s">
        <v>134</v>
      </c>
      <c r="BE90" s="141">
        <f>IF(N90="základní",J90,0)</f>
        <v>0</v>
      </c>
      <c r="BF90" s="141">
        <f>IF(N90="snížená",J90,0)</f>
        <v>0</v>
      </c>
      <c r="BG90" s="141">
        <f>IF(N90="zákl. přenesená",J90,0)</f>
        <v>0</v>
      </c>
      <c r="BH90" s="141">
        <f>IF(N90="sníž. přenesená",J90,0)</f>
        <v>0</v>
      </c>
      <c r="BI90" s="141">
        <f>IF(N90="nulová",J90,0)</f>
        <v>0</v>
      </c>
      <c r="BJ90" s="16" t="s">
        <v>89</v>
      </c>
      <c r="BK90" s="141">
        <f>ROUND(I90*H90,2)</f>
        <v>0</v>
      </c>
      <c r="BL90" s="16" t="s">
        <v>412</v>
      </c>
      <c r="BM90" s="140" t="s">
        <v>418</v>
      </c>
    </row>
    <row r="91" spans="2:65" s="1" customFormat="1" ht="11.25">
      <c r="B91" s="32"/>
      <c r="D91" s="142" t="s">
        <v>142</v>
      </c>
      <c r="F91" s="143" t="s">
        <v>419</v>
      </c>
      <c r="I91" s="144"/>
      <c r="L91" s="32"/>
      <c r="M91" s="145"/>
      <c r="T91" s="53"/>
      <c r="AT91" s="16" t="s">
        <v>142</v>
      </c>
      <c r="AU91" s="16" t="s">
        <v>91</v>
      </c>
    </row>
    <row r="92" spans="2:65" s="11" customFormat="1" ht="22.9" customHeight="1">
      <c r="B92" s="116"/>
      <c r="D92" s="117" t="s">
        <v>80</v>
      </c>
      <c r="E92" s="126" t="s">
        <v>420</v>
      </c>
      <c r="F92" s="126" t="s">
        <v>421</v>
      </c>
      <c r="I92" s="119"/>
      <c r="J92" s="127">
        <f>BK92</f>
        <v>0</v>
      </c>
      <c r="L92" s="116"/>
      <c r="M92" s="121"/>
      <c r="P92" s="122">
        <f>SUM(P93:P94)</f>
        <v>0</v>
      </c>
      <c r="R92" s="122">
        <f>SUM(R93:R94)</f>
        <v>0</v>
      </c>
      <c r="T92" s="123">
        <f>SUM(T93:T94)</f>
        <v>0</v>
      </c>
      <c r="AR92" s="117" t="s">
        <v>164</v>
      </c>
      <c r="AT92" s="124" t="s">
        <v>80</v>
      </c>
      <c r="AU92" s="124" t="s">
        <v>89</v>
      </c>
      <c r="AY92" s="117" t="s">
        <v>134</v>
      </c>
      <c r="BK92" s="125">
        <f>SUM(BK93:BK94)</f>
        <v>0</v>
      </c>
    </row>
    <row r="93" spans="2:65" s="1" customFormat="1" ht="16.5" customHeight="1">
      <c r="B93" s="32"/>
      <c r="C93" s="128" t="s">
        <v>151</v>
      </c>
      <c r="D93" s="128" t="s">
        <v>136</v>
      </c>
      <c r="E93" s="129" t="s">
        <v>422</v>
      </c>
      <c r="F93" s="130" t="s">
        <v>423</v>
      </c>
      <c r="G93" s="131" t="s">
        <v>341</v>
      </c>
      <c r="H93" s="132">
        <v>1</v>
      </c>
      <c r="I93" s="133"/>
      <c r="J93" s="134">
        <f>ROUND(I93*H93,2)</f>
        <v>0</v>
      </c>
      <c r="K93" s="135"/>
      <c r="L93" s="32"/>
      <c r="M93" s="136" t="s">
        <v>35</v>
      </c>
      <c r="N93" s="137" t="s">
        <v>52</v>
      </c>
      <c r="P93" s="138">
        <f>O93*H93</f>
        <v>0</v>
      </c>
      <c r="Q93" s="138">
        <v>0</v>
      </c>
      <c r="R93" s="138">
        <f>Q93*H93</f>
        <v>0</v>
      </c>
      <c r="S93" s="138">
        <v>0</v>
      </c>
      <c r="T93" s="139">
        <f>S93*H93</f>
        <v>0</v>
      </c>
      <c r="AR93" s="140" t="s">
        <v>412</v>
      </c>
      <c r="AT93" s="140" t="s">
        <v>136</v>
      </c>
      <c r="AU93" s="140" t="s">
        <v>91</v>
      </c>
      <c r="AY93" s="16" t="s">
        <v>134</v>
      </c>
      <c r="BE93" s="141">
        <f>IF(N93="základní",J93,0)</f>
        <v>0</v>
      </c>
      <c r="BF93" s="141">
        <f>IF(N93="snížená",J93,0)</f>
        <v>0</v>
      </c>
      <c r="BG93" s="141">
        <f>IF(N93="zákl. přenesená",J93,0)</f>
        <v>0</v>
      </c>
      <c r="BH93" s="141">
        <f>IF(N93="sníž. přenesená",J93,0)</f>
        <v>0</v>
      </c>
      <c r="BI93" s="141">
        <f>IF(N93="nulová",J93,0)</f>
        <v>0</v>
      </c>
      <c r="BJ93" s="16" t="s">
        <v>89</v>
      </c>
      <c r="BK93" s="141">
        <f>ROUND(I93*H93,2)</f>
        <v>0</v>
      </c>
      <c r="BL93" s="16" t="s">
        <v>412</v>
      </c>
      <c r="BM93" s="140" t="s">
        <v>424</v>
      </c>
    </row>
    <row r="94" spans="2:65" s="1" customFormat="1" ht="11.25">
      <c r="B94" s="32"/>
      <c r="D94" s="142" t="s">
        <v>142</v>
      </c>
      <c r="F94" s="143" t="s">
        <v>425</v>
      </c>
      <c r="I94" s="144"/>
      <c r="L94" s="32"/>
      <c r="M94" s="145"/>
      <c r="T94" s="53"/>
      <c r="AT94" s="16" t="s">
        <v>142</v>
      </c>
      <c r="AU94" s="16" t="s">
        <v>91</v>
      </c>
    </row>
    <row r="95" spans="2:65" s="11" customFormat="1" ht="22.9" customHeight="1">
      <c r="B95" s="116"/>
      <c r="D95" s="117" t="s">
        <v>80</v>
      </c>
      <c r="E95" s="126" t="s">
        <v>426</v>
      </c>
      <c r="F95" s="126" t="s">
        <v>427</v>
      </c>
      <c r="I95" s="119"/>
      <c r="J95" s="127">
        <f>BK95</f>
        <v>0</v>
      </c>
      <c r="L95" s="116"/>
      <c r="M95" s="121"/>
      <c r="P95" s="122">
        <f>SUM(P96:P97)</f>
        <v>0</v>
      </c>
      <c r="R95" s="122">
        <f>SUM(R96:R97)</f>
        <v>0</v>
      </c>
      <c r="T95" s="123">
        <f>SUM(T96:T97)</f>
        <v>0</v>
      </c>
      <c r="AR95" s="117" t="s">
        <v>164</v>
      </c>
      <c r="AT95" s="124" t="s">
        <v>80</v>
      </c>
      <c r="AU95" s="124" t="s">
        <v>89</v>
      </c>
      <c r="AY95" s="117" t="s">
        <v>134</v>
      </c>
      <c r="BK95" s="125">
        <f>SUM(BK96:BK97)</f>
        <v>0</v>
      </c>
    </row>
    <row r="96" spans="2:65" s="1" customFormat="1" ht="16.5" customHeight="1">
      <c r="B96" s="32"/>
      <c r="C96" s="128" t="s">
        <v>140</v>
      </c>
      <c r="D96" s="128" t="s">
        <v>136</v>
      </c>
      <c r="E96" s="129" t="s">
        <v>428</v>
      </c>
      <c r="F96" s="130" t="s">
        <v>427</v>
      </c>
      <c r="G96" s="131" t="s">
        <v>341</v>
      </c>
      <c r="H96" s="132">
        <v>1</v>
      </c>
      <c r="I96" s="133"/>
      <c r="J96" s="134">
        <f>ROUND(I96*H96,2)</f>
        <v>0</v>
      </c>
      <c r="K96" s="135"/>
      <c r="L96" s="32"/>
      <c r="M96" s="136" t="s">
        <v>35</v>
      </c>
      <c r="N96" s="137" t="s">
        <v>52</v>
      </c>
      <c r="P96" s="138">
        <f>O96*H96</f>
        <v>0</v>
      </c>
      <c r="Q96" s="138">
        <v>0</v>
      </c>
      <c r="R96" s="138">
        <f>Q96*H96</f>
        <v>0</v>
      </c>
      <c r="S96" s="138">
        <v>0</v>
      </c>
      <c r="T96" s="139">
        <f>S96*H96</f>
        <v>0</v>
      </c>
      <c r="AR96" s="140" t="s">
        <v>412</v>
      </c>
      <c r="AT96" s="140" t="s">
        <v>136</v>
      </c>
      <c r="AU96" s="140" t="s">
        <v>91</v>
      </c>
      <c r="AY96" s="16" t="s">
        <v>134</v>
      </c>
      <c r="BE96" s="141">
        <f>IF(N96="základní",J96,0)</f>
        <v>0</v>
      </c>
      <c r="BF96" s="141">
        <f>IF(N96="snížená",J96,0)</f>
        <v>0</v>
      </c>
      <c r="BG96" s="141">
        <f>IF(N96="zákl. přenesená",J96,0)</f>
        <v>0</v>
      </c>
      <c r="BH96" s="141">
        <f>IF(N96="sníž. přenesená",J96,0)</f>
        <v>0</v>
      </c>
      <c r="BI96" s="141">
        <f>IF(N96="nulová",J96,0)</f>
        <v>0</v>
      </c>
      <c r="BJ96" s="16" t="s">
        <v>89</v>
      </c>
      <c r="BK96" s="141">
        <f>ROUND(I96*H96,2)</f>
        <v>0</v>
      </c>
      <c r="BL96" s="16" t="s">
        <v>412</v>
      </c>
      <c r="BM96" s="140" t="s">
        <v>429</v>
      </c>
    </row>
    <row r="97" spans="2:47" s="1" customFormat="1" ht="11.25">
      <c r="B97" s="32"/>
      <c r="D97" s="142" t="s">
        <v>142</v>
      </c>
      <c r="F97" s="143" t="s">
        <v>430</v>
      </c>
      <c r="I97" s="144"/>
      <c r="L97" s="32"/>
      <c r="M97" s="184"/>
      <c r="N97" s="181"/>
      <c r="O97" s="181"/>
      <c r="P97" s="181"/>
      <c r="Q97" s="181"/>
      <c r="R97" s="181"/>
      <c r="S97" s="181"/>
      <c r="T97" s="185"/>
      <c r="AT97" s="16" t="s">
        <v>142</v>
      </c>
      <c r="AU97" s="16" t="s">
        <v>91</v>
      </c>
    </row>
    <row r="98" spans="2:47" s="1" customFormat="1" ht="6.95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32"/>
    </row>
  </sheetData>
  <sheetProtection algorithmName="SHA-512" hashValue="mF5Yq75BiicdLbKW/YmbGj00fIx1ULoUEgC5gSGKRLyOka6a8gPEURKtIa78a+FIt9HKycqyra7MDX/7lwZseA==" saltValue="boaq79I9zQ+ZPY6pvt0lQ14nfZ84AzMFb9r4/x7PCYk/XdJFFuivJsMVN1GamfPhmHyMEg3aPwRzR1W8uxiMUg==" spinCount="100000" sheet="1" objects="1" scenarios="1" formatColumns="0" formatRows="0" autoFilter="0"/>
  <autoFilter ref="C83:K97" xr:uid="{00000000-0009-0000-0000-000004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400-000000000000}"/>
    <hyperlink ref="F91" r:id="rId2" xr:uid="{00000000-0004-0000-0400-000001000000}"/>
    <hyperlink ref="F94" r:id="rId3" xr:uid="{00000000-0004-0000-0400-000002000000}"/>
    <hyperlink ref="F97" r:id="rId4" xr:uid="{00000000-0004-0000-04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2024_27_01 - I Spodní stavba</vt:lpstr>
      <vt:lpstr>2024_27_02 - II Umělý trá...</vt:lpstr>
      <vt:lpstr>2024_27_03 - III Technick...</vt:lpstr>
      <vt:lpstr>2024_27_04 - IV VRN</vt:lpstr>
      <vt:lpstr>'2024_27_01 - I Spodní stavba'!Názvy_tisku</vt:lpstr>
      <vt:lpstr>'2024_27_02 - II Umělý trá...'!Názvy_tisku</vt:lpstr>
      <vt:lpstr>'2024_27_03 - III Technick...'!Názvy_tisku</vt:lpstr>
      <vt:lpstr>'2024_27_04 - IV VRN'!Názvy_tisku</vt:lpstr>
      <vt:lpstr>'Rekapitulace stavby'!Názvy_tisku</vt:lpstr>
      <vt:lpstr>'2024_27_01 - I Spodní stavba'!Oblast_tisku</vt:lpstr>
      <vt:lpstr>'2024_27_02 - II Umělý trá...'!Oblast_tisku</vt:lpstr>
      <vt:lpstr>'2024_27_03 - III Technick...'!Oblast_tisku</vt:lpstr>
      <vt:lpstr>'2024_27_04 - IV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Štefan</dc:creator>
  <cp:lastModifiedBy>Kymrová Jana - Energy Benefit Centre a.s.</cp:lastModifiedBy>
  <dcterms:created xsi:type="dcterms:W3CDTF">2024-10-14T11:10:12Z</dcterms:created>
  <dcterms:modified xsi:type="dcterms:W3CDTF">2024-10-24T06:47:19Z</dcterms:modified>
</cp:coreProperties>
</file>