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1956" yWindow="696" windowWidth="21636" windowHeight="17832"/>
  </bookViews>
  <sheets>
    <sheet name="Rekapitulace stavby" sheetId="1" r:id="rId1"/>
    <sheet name="2018 - Sanace zdiva spodn..." sheetId="2" r:id="rId2"/>
  </sheets>
  <definedNames>
    <definedName name="_xlnm._FilterDatabase" localSheetId="1" hidden="1">'2018 - Sanace zdiva spodn...'!$C$139:$K$246</definedName>
    <definedName name="_xlnm.Print_Titles" localSheetId="1">'2018 - Sanace zdiva spodn...'!$139:$139</definedName>
    <definedName name="_xlnm.Print_Titles" localSheetId="0">'Rekapitulace stavby'!$92:$92</definedName>
    <definedName name="_xlnm.Print_Area" localSheetId="1">'2018 - Sanace zdiva spodn...'!$C$4:$J$76,'2018 - Sanace zdiva spodn...'!$C$129:$J$246</definedName>
    <definedName name="_xlnm.Print_Area" localSheetId="0">'Rekapitulace stavby'!$D$4:$AO$76,'Rekapitulace stavby'!$C$82:$AQ$103</definedName>
  </definedNames>
  <calcPr calcId="125725" iterateCount="1"/>
</workbook>
</file>

<file path=xl/calcChain.xml><?xml version="1.0" encoding="utf-8"?>
<calcChain xmlns="http://schemas.openxmlformats.org/spreadsheetml/2006/main">
  <c r="J37" i="2"/>
  <c r="J36"/>
  <c r="AY95" i="1"/>
  <c r="J35" i="2"/>
  <c r="AX95" i="1"/>
  <c r="BI246" i="2"/>
  <c r="BH246"/>
  <c r="BG246"/>
  <c r="BF246"/>
  <c r="T246"/>
  <c r="T245"/>
  <c r="T244" s="1"/>
  <c r="R246"/>
  <c r="R245"/>
  <c r="R244" s="1"/>
  <c r="P246"/>
  <c r="P245" s="1"/>
  <c r="P244" s="1"/>
  <c r="BI243"/>
  <c r="BH243"/>
  <c r="BG243"/>
  <c r="BF243"/>
  <c r="T243"/>
  <c r="T242"/>
  <c r="T241"/>
  <c r="R243"/>
  <c r="R242" s="1"/>
  <c r="R241" s="1"/>
  <c r="P243"/>
  <c r="P242"/>
  <c r="P241"/>
  <c r="BI240"/>
  <c r="BH240"/>
  <c r="BG240"/>
  <c r="BF240"/>
  <c r="T240"/>
  <c r="R240"/>
  <c r="P240"/>
  <c r="BI239"/>
  <c r="BH239"/>
  <c r="BG239"/>
  <c r="BF239"/>
  <c r="T239"/>
  <c r="R239"/>
  <c r="P239"/>
  <c r="BI238"/>
  <c r="BH238"/>
  <c r="BG238"/>
  <c r="BF238"/>
  <c r="T238"/>
  <c r="R238"/>
  <c r="P238"/>
  <c r="BI236"/>
  <c r="BH236"/>
  <c r="BG236"/>
  <c r="BF236"/>
  <c r="T236"/>
  <c r="R236"/>
  <c r="P236"/>
  <c r="BI235"/>
  <c r="BH235"/>
  <c r="BG235"/>
  <c r="BF235"/>
  <c r="T235"/>
  <c r="R235"/>
  <c r="P235"/>
  <c r="BI232"/>
  <c r="BH232"/>
  <c r="BG232"/>
  <c r="BF232"/>
  <c r="T232"/>
  <c r="R232"/>
  <c r="P232"/>
  <c r="BI231"/>
  <c r="BH231"/>
  <c r="BG231"/>
  <c r="BF231"/>
  <c r="T231"/>
  <c r="R231"/>
  <c r="P231"/>
  <c r="BI230"/>
  <c r="BH230"/>
  <c r="BG230"/>
  <c r="BF230"/>
  <c r="T230"/>
  <c r="R230"/>
  <c r="P230"/>
  <c r="BI229"/>
  <c r="BH229"/>
  <c r="BG229"/>
  <c r="BF229"/>
  <c r="T229"/>
  <c r="R229"/>
  <c r="P229"/>
  <c r="BI227"/>
  <c r="BH227"/>
  <c r="BG227"/>
  <c r="BF227"/>
  <c r="T227"/>
  <c r="R227"/>
  <c r="P227"/>
  <c r="BI224"/>
  <c r="BH224"/>
  <c r="BG224"/>
  <c r="BF224"/>
  <c r="T224"/>
  <c r="R224"/>
  <c r="P224"/>
  <c r="BI221"/>
  <c r="BH221"/>
  <c r="BG221"/>
  <c r="BF221"/>
  <c r="T221"/>
  <c r="R221"/>
  <c r="P221"/>
  <c r="BI220"/>
  <c r="BH220"/>
  <c r="BG220"/>
  <c r="BF220"/>
  <c r="T220"/>
  <c r="R220"/>
  <c r="P220"/>
  <c r="BI218"/>
  <c r="BH218"/>
  <c r="BG218"/>
  <c r="BF218"/>
  <c r="T218"/>
  <c r="R218"/>
  <c r="P218"/>
  <c r="BI217"/>
  <c r="BH217"/>
  <c r="BG217"/>
  <c r="BF217"/>
  <c r="T217"/>
  <c r="R217"/>
  <c r="P217"/>
  <c r="BI215"/>
  <c r="BH215"/>
  <c r="BG215"/>
  <c r="BF215"/>
  <c r="T215"/>
  <c r="R215"/>
  <c r="P215"/>
  <c r="BI214"/>
  <c r="BH214"/>
  <c r="BG214"/>
  <c r="BF214"/>
  <c r="T214"/>
  <c r="R214"/>
  <c r="P214"/>
  <c r="BI212"/>
  <c r="BH212"/>
  <c r="BG212"/>
  <c r="BF212"/>
  <c r="T212"/>
  <c r="R212"/>
  <c r="P212"/>
  <c r="BI211"/>
  <c r="BH211"/>
  <c r="BG211"/>
  <c r="BF211"/>
  <c r="T211"/>
  <c r="R211"/>
  <c r="P211"/>
  <c r="BI208"/>
  <c r="BH208"/>
  <c r="BG208"/>
  <c r="BF208"/>
  <c r="T208"/>
  <c r="R208"/>
  <c r="P208"/>
  <c r="BI205"/>
  <c r="BH205"/>
  <c r="BG205"/>
  <c r="BF205"/>
  <c r="T205"/>
  <c r="R205"/>
  <c r="P205"/>
  <c r="BI204"/>
  <c r="BH204"/>
  <c r="BG204"/>
  <c r="BF204"/>
  <c r="T204"/>
  <c r="R204"/>
  <c r="P204"/>
  <c r="BI203"/>
  <c r="BH203"/>
  <c r="BG203"/>
  <c r="BF203"/>
  <c r="T203"/>
  <c r="R203"/>
  <c r="P203"/>
  <c r="BI202"/>
  <c r="BH202"/>
  <c r="BG202"/>
  <c r="BF202"/>
  <c r="T202"/>
  <c r="R202"/>
  <c r="P202"/>
  <c r="BI201"/>
  <c r="BH201"/>
  <c r="BG201"/>
  <c r="BF201"/>
  <c r="T201"/>
  <c r="R201"/>
  <c r="P201"/>
  <c r="BI200"/>
  <c r="BH200"/>
  <c r="BG200"/>
  <c r="BF200"/>
  <c r="T200"/>
  <c r="R200"/>
  <c r="P200"/>
  <c r="BI199"/>
  <c r="BH199"/>
  <c r="BG199"/>
  <c r="BF199"/>
  <c r="T199"/>
  <c r="R199"/>
  <c r="P199"/>
  <c r="BI196"/>
  <c r="BH196"/>
  <c r="BG196"/>
  <c r="BF196"/>
  <c r="T196"/>
  <c r="R196"/>
  <c r="P196"/>
  <c r="BI195"/>
  <c r="BH195"/>
  <c r="BG195"/>
  <c r="BF195"/>
  <c r="T195"/>
  <c r="R195"/>
  <c r="P195"/>
  <c r="BI193"/>
  <c r="BH193"/>
  <c r="BG193"/>
  <c r="BF193"/>
  <c r="T193"/>
  <c r="R193"/>
  <c r="P193"/>
  <c r="BI191"/>
  <c r="BH191"/>
  <c r="BG191"/>
  <c r="BF191"/>
  <c r="T191"/>
  <c r="R191"/>
  <c r="P191"/>
  <c r="BI190"/>
  <c r="BH190"/>
  <c r="BG190"/>
  <c r="BF190"/>
  <c r="T190"/>
  <c r="R190"/>
  <c r="P190"/>
  <c r="BI189"/>
  <c r="BH189"/>
  <c r="BG189"/>
  <c r="BF189"/>
  <c r="T189"/>
  <c r="R189"/>
  <c r="P189"/>
  <c r="BI188"/>
  <c r="BH188"/>
  <c r="BG188"/>
  <c r="BF188"/>
  <c r="T188"/>
  <c r="R188"/>
  <c r="P188"/>
  <c r="BI185"/>
  <c r="BH185"/>
  <c r="BG185"/>
  <c r="BF185"/>
  <c r="T185"/>
  <c r="R185"/>
  <c r="P185"/>
  <c r="BI184"/>
  <c r="BH184"/>
  <c r="BG184"/>
  <c r="BF184"/>
  <c r="T184"/>
  <c r="R184"/>
  <c r="P184"/>
  <c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79"/>
  <c r="BH179"/>
  <c r="BG179"/>
  <c r="BF179"/>
  <c r="T179"/>
  <c r="T178"/>
  <c r="R179"/>
  <c r="R178"/>
  <c r="P179"/>
  <c r="P178"/>
  <c r="BI177"/>
  <c r="BH177"/>
  <c r="BG177"/>
  <c r="BF177"/>
  <c r="T177"/>
  <c r="R177"/>
  <c r="P177"/>
  <c r="BI176"/>
  <c r="BH176"/>
  <c r="BG176"/>
  <c r="BF176"/>
  <c r="T176"/>
  <c r="R176"/>
  <c r="P176"/>
  <c r="BI173"/>
  <c r="BH173"/>
  <c r="BG173"/>
  <c r="BF173"/>
  <c r="T173"/>
  <c r="R173"/>
  <c r="P173"/>
  <c r="BI170"/>
  <c r="BH170"/>
  <c r="BG170"/>
  <c r="BF170"/>
  <c r="T170"/>
  <c r="R170"/>
  <c r="P170"/>
  <c r="BI167"/>
  <c r="BH167"/>
  <c r="BG167"/>
  <c r="BF167"/>
  <c r="T167"/>
  <c r="R167"/>
  <c r="P167"/>
  <c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2"/>
  <c r="BH162"/>
  <c r="BG162"/>
  <c r="BF162"/>
  <c r="T162"/>
  <c r="R162"/>
  <c r="P162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J137"/>
  <c r="F136"/>
  <c r="F134"/>
  <c r="E132"/>
  <c r="BI121"/>
  <c r="BH121"/>
  <c r="BG121"/>
  <c r="BF121"/>
  <c r="BI120"/>
  <c r="BH120"/>
  <c r="BG120"/>
  <c r="BF120"/>
  <c r="BE120"/>
  <c r="BI119"/>
  <c r="BH119"/>
  <c r="BG119"/>
  <c r="BF119"/>
  <c r="BE119"/>
  <c r="BI118"/>
  <c r="BH118"/>
  <c r="BG118"/>
  <c r="BF118"/>
  <c r="BE118"/>
  <c r="BI117"/>
  <c r="BH117"/>
  <c r="BG117"/>
  <c r="BF117"/>
  <c r="BE117"/>
  <c r="BI116"/>
  <c r="BH116"/>
  <c r="BG116"/>
  <c r="BF116"/>
  <c r="BE116"/>
  <c r="J90"/>
  <c r="F89"/>
  <c r="F87"/>
  <c r="E85"/>
  <c r="J19"/>
  <c r="E19"/>
  <c r="J136" s="1"/>
  <c r="J18"/>
  <c r="J16"/>
  <c r="E16"/>
  <c r="F90"/>
  <c r="J15"/>
  <c r="J10"/>
  <c r="J134"/>
  <c r="CK101" i="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L90"/>
  <c r="AM90"/>
  <c r="AM89"/>
  <c r="L89"/>
  <c r="AM87"/>
  <c r="L87"/>
  <c r="L85"/>
  <c r="L84"/>
  <c r="J246" i="2"/>
  <c r="BK243"/>
  <c r="BK240"/>
  <c r="J235"/>
  <c r="BK231"/>
  <c r="J215"/>
  <c r="J208"/>
  <c r="J205"/>
  <c r="BK202"/>
  <c r="BK201"/>
  <c r="BK189"/>
  <c r="J182"/>
  <c r="J173"/>
  <c r="BK166"/>
  <c r="BK165"/>
  <c r="J162"/>
  <c r="BK154"/>
  <c r="J149"/>
  <c r="J143"/>
  <c r="J243"/>
  <c r="J239"/>
  <c r="J232"/>
  <c r="BK229"/>
  <c r="BK224"/>
  <c r="BK221"/>
  <c r="J220"/>
  <c r="J214"/>
  <c r="BK212"/>
  <c r="BK208"/>
  <c r="BK200"/>
  <c r="BK199"/>
  <c r="BK193"/>
  <c r="BK190"/>
  <c r="BK188"/>
  <c r="BK185"/>
  <c r="BK184"/>
  <c r="J183"/>
  <c r="BK177"/>
  <c r="BK167"/>
  <c r="J166"/>
  <c r="J146"/>
  <c r="BK143"/>
  <c r="J240"/>
  <c r="J229"/>
  <c r="J224"/>
  <c r="J212"/>
  <c r="BK195"/>
  <c r="J189"/>
  <c r="J184"/>
  <c r="BK183"/>
  <c r="BK181"/>
  <c r="BK176"/>
  <c r="BK170"/>
  <c r="J165"/>
  <c r="J156"/>
  <c r="J153"/>
  <c r="J152"/>
  <c r="BK238"/>
  <c r="J236"/>
  <c r="BK230"/>
  <c r="J227"/>
  <c r="J218"/>
  <c r="BK217"/>
  <c r="J191"/>
  <c r="BK182"/>
  <c r="BK179"/>
  <c r="J170"/>
  <c r="BK162"/>
  <c r="BK149"/>
  <c r="BK246"/>
  <c r="J238"/>
  <c r="BK232"/>
  <c r="BK227"/>
  <c r="BK218"/>
  <c r="J217"/>
  <c r="BK214"/>
  <c r="BK211"/>
  <c r="J203"/>
  <c r="J202"/>
  <c r="J201"/>
  <c r="J199"/>
  <c r="J185"/>
  <c r="J177"/>
  <c r="BK173"/>
  <c r="J164"/>
  <c r="BK153"/>
  <c r="BK220"/>
  <c r="J211"/>
  <c r="J200"/>
  <c r="J196"/>
  <c r="J193"/>
  <c r="J190"/>
  <c r="BK164"/>
  <c r="BK158"/>
  <c r="BK156"/>
  <c r="BK152"/>
  <c r="BK236"/>
  <c r="BK235"/>
  <c r="J230"/>
  <c r="J204"/>
  <c r="BK196"/>
  <c r="J188"/>
  <c r="J176"/>
  <c r="J158"/>
  <c r="AS94" i="1"/>
  <c r="BK239" i="2"/>
  <c r="J231"/>
  <c r="J221"/>
  <c r="BK215"/>
  <c r="BK205"/>
  <c r="BK204"/>
  <c r="BK203"/>
  <c r="J195"/>
  <c r="BK191"/>
  <c r="J181"/>
  <c r="J179"/>
  <c r="J167"/>
  <c r="J154"/>
  <c r="BK146"/>
  <c r="T142" l="1"/>
  <c r="R187"/>
  <c r="P198"/>
  <c r="P219"/>
  <c r="T219"/>
  <c r="BK234"/>
  <c r="J234" s="1"/>
  <c r="J107" s="1"/>
  <c r="BK142"/>
  <c r="J142" s="1"/>
  <c r="J96" s="1"/>
  <c r="T175"/>
  <c r="R180"/>
  <c r="P234"/>
  <c r="P142"/>
  <c r="T180"/>
  <c r="P194"/>
  <c r="T194"/>
  <c r="R213"/>
  <c r="BK223"/>
  <c r="J223" s="1"/>
  <c r="J106" s="1"/>
  <c r="R234"/>
  <c r="BK175"/>
  <c r="J175" s="1"/>
  <c r="J97" s="1"/>
  <c r="T234"/>
  <c r="R175"/>
  <c r="BK187"/>
  <c r="J187"/>
  <c r="J100" s="1"/>
  <c r="BK198"/>
  <c r="J198" s="1"/>
  <c r="J102" s="1"/>
  <c r="P213"/>
  <c r="P223"/>
  <c r="BK237"/>
  <c r="J237"/>
  <c r="J108" s="1"/>
  <c r="R142"/>
  <c r="P180"/>
  <c r="BK194"/>
  <c r="J194"/>
  <c r="J101" s="1"/>
  <c r="R194"/>
  <c r="BK213"/>
  <c r="J213" s="1"/>
  <c r="J103" s="1"/>
  <c r="T223"/>
  <c r="R237"/>
  <c r="BK180"/>
  <c r="J180" s="1"/>
  <c r="J99" s="1"/>
  <c r="T187"/>
  <c r="R198"/>
  <c r="T213"/>
  <c r="R219"/>
  <c r="T237"/>
  <c r="P175"/>
  <c r="P187"/>
  <c r="T198"/>
  <c r="BK219"/>
  <c r="J219" s="1"/>
  <c r="J104" s="1"/>
  <c r="R223"/>
  <c r="R222" s="1"/>
  <c r="P237"/>
  <c r="BE143"/>
  <c r="BE156"/>
  <c r="BE162"/>
  <c r="BE164"/>
  <c r="BE224"/>
  <c r="BE232"/>
  <c r="BE235"/>
  <c r="BE243"/>
  <c r="J89"/>
  <c r="BE149"/>
  <c r="BE154"/>
  <c r="BE166"/>
  <c r="BE170"/>
  <c r="BE182"/>
  <c r="BE183"/>
  <c r="BE184"/>
  <c r="BE185"/>
  <c r="BE189"/>
  <c r="BE200"/>
  <c r="BE205"/>
  <c r="BE215"/>
  <c r="BE217"/>
  <c r="BE220"/>
  <c r="BE221"/>
  <c r="BE146"/>
  <c r="BE167"/>
  <c r="BE176"/>
  <c r="BE199"/>
  <c r="BE201"/>
  <c r="BE203"/>
  <c r="BE204"/>
  <c r="BE208"/>
  <c r="BE212"/>
  <c r="BE214"/>
  <c r="BE218"/>
  <c r="BE229"/>
  <c r="BE238"/>
  <c r="BE239"/>
  <c r="BE240"/>
  <c r="BE246"/>
  <c r="BE165"/>
  <c r="BE179"/>
  <c r="BE181"/>
  <c r="BE190"/>
  <c r="BE191"/>
  <c r="BE193"/>
  <c r="BE195"/>
  <c r="BE196"/>
  <c r="F137"/>
  <c r="BE173"/>
  <c r="BE202"/>
  <c r="BE211"/>
  <c r="BE230"/>
  <c r="BE231"/>
  <c r="BK178"/>
  <c r="J178"/>
  <c r="J98" s="1"/>
  <c r="BE152"/>
  <c r="BE153"/>
  <c r="BE158"/>
  <c r="BE188"/>
  <c r="BK242"/>
  <c r="J242" s="1"/>
  <c r="J110" s="1"/>
  <c r="J87"/>
  <c r="BE177"/>
  <c r="BE227"/>
  <c r="BE236"/>
  <c r="BK245"/>
  <c r="J245" s="1"/>
  <c r="J112" s="1"/>
  <c r="F35"/>
  <c r="BB95" i="1" s="1"/>
  <c r="BB94" s="1"/>
  <c r="AX94" s="1"/>
  <c r="J34" i="2"/>
  <c r="AW95" i="1" s="1"/>
  <c r="F37" i="2"/>
  <c r="BD95" i="1" s="1"/>
  <c r="BD94" s="1"/>
  <c r="W36" s="1"/>
  <c r="F34" i="2"/>
  <c r="BA95" i="1" s="1"/>
  <c r="BA94" s="1"/>
  <c r="AW94" s="1"/>
  <c r="F36" i="2"/>
  <c r="BC95" i="1" s="1"/>
  <c r="BC94" s="1"/>
  <c r="W35" s="1"/>
  <c r="T222" i="2" l="1"/>
  <c r="R141"/>
  <c r="R140"/>
  <c r="P141"/>
  <c r="P140" s="1"/>
  <c r="AU95" i="1" s="1"/>
  <c r="AU94" s="1"/>
  <c r="P222" i="2"/>
  <c r="T141"/>
  <c r="T140" s="1"/>
  <c r="BK141"/>
  <c r="J141" s="1"/>
  <c r="J95" s="1"/>
  <c r="BK241"/>
  <c r="J241"/>
  <c r="J109"/>
  <c r="BK222"/>
  <c r="J222" s="1"/>
  <c r="J105" s="1"/>
  <c r="BK244"/>
  <c r="J244"/>
  <c r="J111" s="1"/>
  <c r="AY94" i="1"/>
  <c r="W34"/>
  <c r="BK140" i="2" l="1"/>
  <c r="J140" s="1"/>
  <c r="J94" s="1"/>
  <c r="J28" s="1"/>
  <c r="J121" l="1"/>
  <c r="J115" s="1"/>
  <c r="J29" s="1"/>
  <c r="J30" s="1"/>
  <c r="AG95" i="1" s="1"/>
  <c r="AG94" s="1"/>
  <c r="AG100" s="1"/>
  <c r="AV100" s="1"/>
  <c r="BY100" s="1"/>
  <c r="CD100" l="1"/>
  <c r="BE121" i="2"/>
  <c r="J33" s="1"/>
  <c r="AV95" i="1" s="1"/>
  <c r="AT95" s="1"/>
  <c r="AN95" s="1"/>
  <c r="J123" i="2"/>
  <c r="AG101" i="1"/>
  <c r="AG98"/>
  <c r="CD98"/>
  <c r="AN100"/>
  <c r="AK26"/>
  <c r="AG99"/>
  <c r="J39" i="2" l="1"/>
  <c r="CD99" i="1"/>
  <c r="CD101"/>
  <c r="AV99"/>
  <c r="BY99" s="1"/>
  <c r="AV101"/>
  <c r="BY101" s="1"/>
  <c r="AV98"/>
  <c r="BY98" s="1"/>
  <c r="AG97"/>
  <c r="AK27" s="1"/>
  <c r="F33" i="2"/>
  <c r="AZ95" i="1" s="1"/>
  <c r="AZ94" s="1"/>
  <c r="AN101" l="1"/>
  <c r="AK29"/>
  <c r="W33" s="1"/>
  <c r="AK33" s="1"/>
  <c r="AN99"/>
  <c r="AN98"/>
  <c r="AG103"/>
  <c r="AV94"/>
  <c r="AK38" l="1"/>
  <c r="AT94"/>
  <c r="AN94" s="1"/>
  <c r="AN97"/>
  <c r="AN103" l="1"/>
</calcChain>
</file>

<file path=xl/sharedStrings.xml><?xml version="1.0" encoding="utf-8"?>
<sst xmlns="http://schemas.openxmlformats.org/spreadsheetml/2006/main" count="1513" uniqueCount="437">
  <si>
    <t>Export Komplet</t>
  </si>
  <si>
    <t/>
  </si>
  <si>
    <t>2.0</t>
  </si>
  <si>
    <t>ZAMOK</t>
  </si>
  <si>
    <t>False</t>
  </si>
  <si>
    <t>{85c4fa64-b6ab-4538-ba57-9fad99663823}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</si>
  <si>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</si>
  <si>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</si>
  <si>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</si>
  <si>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</si>
  <si>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</si>
  <si>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</si>
  <si>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</si>
  <si>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</si>
  <si>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</si>
  <si>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</si>
  <si>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</si>
  <si>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Sanace zdiva spodní stavby bytového domu Katušická 680 - 682, PRaha 9 Kbely</t>
  </si>
  <si>
    <t>KSO:</t>
  </si>
  <si>
    <t>CC-CZ:</t>
  </si>
  <si>
    <t>Místo:</t>
  </si>
  <si>
    <t>Kbely</t>
  </si>
  <si>
    <t>Datum:</t>
  </si>
  <si>
    <t>17. 7. 2020</t>
  </si>
  <si>
    <t>Zadavatel:</t>
  </si>
  <si>
    <t>IČ:</t>
  </si>
  <si>
    <t>MČ Praha 19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</si>
  <si>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</si>
  <si>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</si>
  <si>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</si>
  <si>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</si>
  <si>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</si>
  <si>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</si>
  <si>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</si>
  <si>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65410840</t>
  </si>
  <si>
    <t>REINVEST spol. s r.o.</t>
  </si>
  <si>
    <t>CZ65410840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</si>
  <si>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</si>
  <si>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</si>
  <si>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</si>
  <si>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</si>
  <si>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</si>
  <si>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</si>
  <si>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</si>
  <si>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</si>
  <si>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</si>
  <si>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</si>
  <si>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</si>
  <si>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</si>
  <si>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</si>
  <si>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</si>
  <si>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</si>
  <si>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</si>
  <si>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</si>
  <si>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</si>
  <si>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</si>
  <si>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</si>
  <si>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</si>
  <si>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</si>
  <si>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</si>
  <si>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</si>
  <si>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</si>
  <si>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</si>
  <si>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</si>
  <si>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</si>
  <si>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</si>
  <si>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</si>
  <si>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</si>
  <si>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</si>
  <si>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</si>
  <si>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</si>
  <si>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</si>
  <si>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</si>
  <si>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</si>
  <si>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</si>
  <si>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</si>
  <si>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</si>
  <si>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</si>
  <si>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</si>
  <si>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</si>
  <si>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</si>
  <si>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</si>
  <si>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</si>
  <si>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</si>
  <si>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</si>
  <si>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</si>
  <si>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</si>
  <si>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Ostatní náklady ze souhrnného listu</t>
  </si>
  <si>
    <t>Procent. zadání_x000D_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</si>
  <si>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</si>
  <si>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</si>
  <si>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</si>
  <si>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</si>
  <si>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</si>
  <si>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</si>
  <si>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</si>
  <si>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2</t>
  </si>
  <si>
    <t>KRYCÍ LIST SOUPISU PRACÍ</t>
  </si>
  <si>
    <t>Náklady z rozpočtu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</si>
  <si>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</si>
  <si>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</si>
  <si>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</si>
  <si>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</si>
  <si>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</si>
  <si>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</si>
  <si>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</si>
  <si>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</si>
  <si>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</si>
  <si>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</si>
  <si>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</si>
  <si>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</si>
  <si>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</si>
  <si>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</si>
  <si>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</si>
  <si>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</si>
  <si>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</si>
  <si>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</si>
  <si>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784 - Dokončovací práce - malby a tapety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</si>
  <si>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</si>
  <si>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</si>
  <si>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</si>
  <si>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</si>
  <si>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</si>
  <si>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</si>
  <si>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</si>
  <si>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</si>
  <si>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</si>
  <si>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</si>
  <si>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</si>
  <si>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</si>
  <si>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</si>
  <si>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</si>
  <si>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</si>
  <si>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</si>
  <si>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</si>
  <si>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</si>
  <si>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</si>
  <si>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</si>
  <si>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</si>
  <si>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</si>
  <si>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</si>
  <si>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</si>
  <si>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</si>
  <si>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</si>
  <si>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</si>
  <si>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</si>
  <si>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</si>
  <si>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</si>
  <si>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</si>
  <si>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113201111</t>
  </si>
  <si>
    <t>Vytrhání obrub chodníkových ležatých a schodišťových stupňů</t>
  </si>
  <si>
    <t>m</t>
  </si>
  <si>
    <t>4</t>
  </si>
  <si>
    <t>1997685912</t>
  </si>
  <si>
    <t>VV</t>
  </si>
  <si>
    <t>55,52*2+12,15*2+2,4*2</t>
  </si>
  <si>
    <t>Součet</t>
  </si>
  <si>
    <t>132212111</t>
  </si>
  <si>
    <t>Hloubení rýh š do 800 mm v soudržných horninách třídy těžitelnosti I, skupiny 3 ručně</t>
  </si>
  <si>
    <t>m3</t>
  </si>
  <si>
    <t>842537679</t>
  </si>
  <si>
    <t>140,14*0,8*2</t>
  </si>
  <si>
    <t>3</t>
  </si>
  <si>
    <t>151101101</t>
  </si>
  <si>
    <t>Zřízení příložného pažení a rozepření stěn rýh hl do 2 m</t>
  </si>
  <si>
    <t>m2</t>
  </si>
  <si>
    <t>-101649181</t>
  </si>
  <si>
    <t>140,140*2</t>
  </si>
  <si>
    <t>151101111</t>
  </si>
  <si>
    <t>Odstranění příložného pažení a rozepření stěn rýh hl do 2 m</t>
  </si>
  <si>
    <t>1430446730</t>
  </si>
  <si>
    <t>5</t>
  </si>
  <si>
    <t>162211311</t>
  </si>
  <si>
    <t>Vodorovné přemístění výkopku z horniny třídy těžitelnosti I, skupiny 1 až 3 stavebním kolečkem do 10 m</t>
  </si>
  <si>
    <t>1686010890</t>
  </si>
  <si>
    <t>6</t>
  </si>
  <si>
    <t>162211319</t>
  </si>
  <si>
    <t>Příplatek k vodorovnému přemístění výkopku z horniny třídy těžitelnosti I, skupiny 1 až 3 stavebním kolečkem ZKD 10 m</t>
  </si>
  <si>
    <t>1428978539</t>
  </si>
  <si>
    <t>224,224*15 'Přepočtené koeficientem množství</t>
  </si>
  <si>
    <t>7</t>
  </si>
  <si>
    <t>162351103</t>
  </si>
  <si>
    <t>Vodorovné přemístění do 500 m výkopku/sypaniny z horniny třídy těžitelnosti I, skupiny 1 až 3</t>
  </si>
  <si>
    <t>247141718</t>
  </si>
  <si>
    <t>224,224*2 'Přepočtené koeficientem množství</t>
  </si>
  <si>
    <t>8</t>
  </si>
  <si>
    <t>162751117</t>
  </si>
  <si>
    <t>Vodorovné přemístění do 10000 m výkopku/sypaniny z horniny třídy těžitelnosti I, skupiny 1 až 3</t>
  </si>
  <si>
    <t>-2144705203</t>
  </si>
  <si>
    <t>140,14*0,05*2</t>
  </si>
  <si>
    <t>140,14*0,6*0,6</t>
  </si>
  <si>
    <t>9</t>
  </si>
  <si>
    <t>162751119</t>
  </si>
  <si>
    <t>Příplatek k vodorovnému přemístění výkopku/sypaniny z horniny třídy těžitelnosti I, skupiny 1 až 3 ZKD 1000 m přes 10000 m</t>
  </si>
  <si>
    <t>-1650277047</t>
  </si>
  <si>
    <t>64,464*15 'Přepočtené koeficientem množství</t>
  </si>
  <si>
    <t>10</t>
  </si>
  <si>
    <t>167151111</t>
  </si>
  <si>
    <t>Nakládání výkopku z hornin třídy těžitelnosti I, skupiny 1 až 3 přes 100 m3</t>
  </si>
  <si>
    <t>-1588824045</t>
  </si>
  <si>
    <t>11</t>
  </si>
  <si>
    <t>171201201</t>
  </si>
  <si>
    <t>Uložení sypaniny na skládky</t>
  </si>
  <si>
    <t>-110704505</t>
  </si>
  <si>
    <t>12</t>
  </si>
  <si>
    <t>171201211</t>
  </si>
  <si>
    <t>Poplatek za uložení stavebního odpadu - zeminy a kameniva na skládce</t>
  </si>
  <si>
    <t>t</t>
  </si>
  <si>
    <t>-285895777</t>
  </si>
  <si>
    <t>13</t>
  </si>
  <si>
    <t>174151101</t>
  </si>
  <si>
    <t>Zásyp jam, šachet rýh nebo kolem objektů sypaninou se zhutněním</t>
  </si>
  <si>
    <t>-1482616393</t>
  </si>
  <si>
    <t>224,224-64,464</t>
  </si>
  <si>
    <t>14</t>
  </si>
  <si>
    <t>175111101</t>
  </si>
  <si>
    <t>Obsypání potrubí ručně sypaninou bez prohození, uloženou do 3 m</t>
  </si>
  <si>
    <t>1488984657</t>
  </si>
  <si>
    <t>M</t>
  </si>
  <si>
    <t>58337308</t>
  </si>
  <si>
    <t>štěrkopísek frakce 0/2</t>
  </si>
  <si>
    <t>24056774</t>
  </si>
  <si>
    <t>50,45*2 'Přepočtené koeficientem množství</t>
  </si>
  <si>
    <t>Svislé a kompletní konstrukce</t>
  </si>
  <si>
    <t>16</t>
  </si>
  <si>
    <t>319202113</t>
  </si>
  <si>
    <t>Dodatečná izolace zdiva tl do 450 mm nízkotlakou injektáží silikonovou mikroemulzí</t>
  </si>
  <si>
    <t>-1027387883</t>
  </si>
  <si>
    <t>56</t>
  </si>
  <si>
    <t>319202113a</t>
  </si>
  <si>
    <t xml:space="preserve">Uzavření vrtů po injektáži těsnící izolační maltou </t>
  </si>
  <si>
    <t>kus</t>
  </si>
  <si>
    <t>1715829593</t>
  </si>
  <si>
    <t>Vodorovné konstrukce</t>
  </si>
  <si>
    <t>17</t>
  </si>
  <si>
    <t>430320001</t>
  </si>
  <si>
    <t>Provedení nového schodiště</t>
  </si>
  <si>
    <t>soubor</t>
  </si>
  <si>
    <t>-31216603</t>
  </si>
  <si>
    <t>Komunikace pozemní</t>
  </si>
  <si>
    <t>18</t>
  </si>
  <si>
    <t>564730011</t>
  </si>
  <si>
    <t>Podklad z kameniva hrubého drceného vel. 8-16 mm tl 100 mm</t>
  </si>
  <si>
    <t>851820685</t>
  </si>
  <si>
    <t>19</t>
  </si>
  <si>
    <t>564772111</t>
  </si>
  <si>
    <t>Podklad z vibrovaného štěrku VŠ tl 250 mm</t>
  </si>
  <si>
    <t>-260860542</t>
  </si>
  <si>
    <t>20</t>
  </si>
  <si>
    <t>564811111</t>
  </si>
  <si>
    <t>Podklad ze štěrku 4-8 mm tl 50 mm</t>
  </si>
  <si>
    <t>1384405464</t>
  </si>
  <si>
    <t>596211111</t>
  </si>
  <si>
    <t>Kladení zámkové dlažby komunikací pro pěší tl 60 mm skupiny A pl do 100 m2</t>
  </si>
  <si>
    <t>1092137380</t>
  </si>
  <si>
    <t>22</t>
  </si>
  <si>
    <t>59245032</t>
  </si>
  <si>
    <t>dlažba zámková profilová 230x140x60mm přírodní</t>
  </si>
  <si>
    <t>-1943348976</t>
  </si>
  <si>
    <t>95*1,07 'Přepočtené koeficientem množství</t>
  </si>
  <si>
    <t>Úpravy povrchů, podlahy a osazování výplní</t>
  </si>
  <si>
    <t>23</t>
  </si>
  <si>
    <t>612125100</t>
  </si>
  <si>
    <t>Vyplnění spár izolační maltou vnitřních stěn z cihel</t>
  </si>
  <si>
    <t>1049710866</t>
  </si>
  <si>
    <t>24</t>
  </si>
  <si>
    <t>612821012</t>
  </si>
  <si>
    <t>Vnitřní sanační štuková omítka pro vlhké a zasolené zdivo prováděná ručně - kompletní technologický postup dle TZ.</t>
  </si>
  <si>
    <t>1129649492</t>
  </si>
  <si>
    <t>25</t>
  </si>
  <si>
    <t>622211011</t>
  </si>
  <si>
    <t>Montáž kontaktního zateplení vnějších stěn lepením a mechanickým kotvením polystyrénových desek tl do 80 mm</t>
  </si>
  <si>
    <t>-1601879717</t>
  </si>
  <si>
    <t>26</t>
  </si>
  <si>
    <t>28376440</t>
  </si>
  <si>
    <t>deska z polystyrénu XPS, hrana rovná a strukturovaný povrch 300kPa tl 50mm</t>
  </si>
  <si>
    <t>-448980664</t>
  </si>
  <si>
    <t>208,28*1,02 'Přepočtené koeficientem množství</t>
  </si>
  <si>
    <t>27</t>
  </si>
  <si>
    <t>622821002</t>
  </si>
  <si>
    <t>Vnější sanační štuková omítka pro vlhké zdivo prováděná ručně - kompletní technolologický postup dle TZ</t>
  </si>
  <si>
    <t>624132451</t>
  </si>
  <si>
    <t>Trubní vedení</t>
  </si>
  <si>
    <t>28</t>
  </si>
  <si>
    <t>871263121</t>
  </si>
  <si>
    <t>Montáž kanalizačního potrubí z PVC těsněné gumovým kroužkem otevřený výkop sklon do 20 % DN 110</t>
  </si>
  <si>
    <t>-1147602499</t>
  </si>
  <si>
    <t>29</t>
  </si>
  <si>
    <t>28611170</t>
  </si>
  <si>
    <t>trubka kanalizační PVC DN 110x1000mm SN10</t>
  </si>
  <si>
    <t>465726849</t>
  </si>
  <si>
    <t>45*1,03 'Přepočtené koeficientem množství</t>
  </si>
  <si>
    <t>Ostatní konstrukce a práce, bourání</t>
  </si>
  <si>
    <t>30</t>
  </si>
  <si>
    <t>916231112</t>
  </si>
  <si>
    <t>Osazení chodníkového obrubníku betonového ležatého bez boční opěry do lože z betonu prostého</t>
  </si>
  <si>
    <t>1244838001</t>
  </si>
  <si>
    <t>31</t>
  </si>
  <si>
    <t>59217003</t>
  </si>
  <si>
    <t>obrubník betonový zahradní 500x50x250mm</t>
  </si>
  <si>
    <t>-522599176</t>
  </si>
  <si>
    <t>32</t>
  </si>
  <si>
    <t>919735123</t>
  </si>
  <si>
    <t>Řezání stávajícího betonového krytu hl do 150 mm</t>
  </si>
  <si>
    <t>1209373517</t>
  </si>
  <si>
    <t>33</t>
  </si>
  <si>
    <t>963023001</t>
  </si>
  <si>
    <t xml:space="preserve">Vybourání schodiště </t>
  </si>
  <si>
    <t>-2075396910</t>
  </si>
  <si>
    <t>34</t>
  </si>
  <si>
    <t>965042241</t>
  </si>
  <si>
    <t>Bourání podkladů pod dlažby nebo mazanin betonových nebo z litého asfaltu tl přes 100 mm pl přes 4 m2</t>
  </si>
  <si>
    <t>604206469</t>
  </si>
  <si>
    <t>35</t>
  </si>
  <si>
    <t>965081353</t>
  </si>
  <si>
    <t>Bourání podlah z dlaždic betonových, teracových nebo čedičových tl přes 40 mm plochy přes 1 m2</t>
  </si>
  <si>
    <t>-933855931</t>
  </si>
  <si>
    <t>36</t>
  </si>
  <si>
    <t>978013191</t>
  </si>
  <si>
    <t>Otlučení (osekání) vnitřní vápenné nebo vápenocementové omítky stěn v rozsahu do 100 %</t>
  </si>
  <si>
    <t>-1155772840</t>
  </si>
  <si>
    <t>(140,14-4*0,45)*1,5</t>
  </si>
  <si>
    <t>37</t>
  </si>
  <si>
    <t>978015391</t>
  </si>
  <si>
    <t>Otlučení (osekání) vnější vápenné nebo vápenocementové omítky stupně členitosti 1 a 2 do 100%</t>
  </si>
  <si>
    <t>-2051701805</t>
  </si>
  <si>
    <t>140,14*2</t>
  </si>
  <si>
    <t>57</t>
  </si>
  <si>
    <t>978023411</t>
  </si>
  <si>
    <t>Vyškrabání spár zdiva cihelného mimo komínového a očištění zdiva</t>
  </si>
  <si>
    <t>181410585</t>
  </si>
  <si>
    <t>38</t>
  </si>
  <si>
    <t>985312114</t>
  </si>
  <si>
    <t>Stěrka k vyrovnání povrchu otlučeného zdiva tl cca 5 mm</t>
  </si>
  <si>
    <t>1539679262</t>
  </si>
  <si>
    <t>997</t>
  </si>
  <si>
    <t>Přesun sutě</t>
  </si>
  <si>
    <t>39</t>
  </si>
  <si>
    <t>997221551</t>
  </si>
  <si>
    <t>Vodorovná doprava suti ze sypkých materiálů do 1 km</t>
  </si>
  <si>
    <t>-1243065782</t>
  </si>
  <si>
    <t>40</t>
  </si>
  <si>
    <t>997221559</t>
  </si>
  <si>
    <t>Příplatek ZKD 1 km u vodorovné dopravy suti ze sypkých materiálů</t>
  </si>
  <si>
    <t>-1105756876</t>
  </si>
  <si>
    <t>99,792*20 'Přepočtené koeficientem množství</t>
  </si>
  <si>
    <t>41</t>
  </si>
  <si>
    <t>997221611</t>
  </si>
  <si>
    <t>Nakládání suti na dopravní prostředky pro vodorovnou dopravu</t>
  </si>
  <si>
    <t>1129868444</t>
  </si>
  <si>
    <t>42</t>
  </si>
  <si>
    <t>997221615</t>
  </si>
  <si>
    <t>Poplatek za uložení na skládce (skládkovné) stavebního odpadu betonového kód odpadu 17 01 01</t>
  </si>
  <si>
    <t>1244203620</t>
  </si>
  <si>
    <t>998</t>
  </si>
  <si>
    <t>Přesun hmot</t>
  </si>
  <si>
    <t>59</t>
  </si>
  <si>
    <t>998011001</t>
  </si>
  <si>
    <t>Přesun hmot pro budovy zděné v do 6 m</t>
  </si>
  <si>
    <t>217290606</t>
  </si>
  <si>
    <t>58</t>
  </si>
  <si>
    <t>998223011</t>
  </si>
  <si>
    <t>Přesun hmot pro pozemní komunikace s krytem dlážděným</t>
  </si>
  <si>
    <t>45759163</t>
  </si>
  <si>
    <t>PSV</t>
  </si>
  <si>
    <t>Práce a dodávky PSV</t>
  </si>
  <si>
    <t>711</t>
  </si>
  <si>
    <t>Izolace proti vodě, vlhkosti a plynům</t>
  </si>
  <si>
    <t>43</t>
  </si>
  <si>
    <t>711192102</t>
  </si>
  <si>
    <t>Provedení izolace proti zemní vlhkosti hydroizolační stěrkou svislé na zdivu, 1 vrstva</t>
  </si>
  <si>
    <t>-240120142</t>
  </si>
  <si>
    <t>140,14*2,3</t>
  </si>
  <si>
    <t>44</t>
  </si>
  <si>
    <t>58581005</t>
  </si>
  <si>
    <t>malta těsnící hydraulicky rychle tuhnoucí se síranovzdorným pojivem</t>
  </si>
  <si>
    <t>kg</t>
  </si>
  <si>
    <t>-1584414751</t>
  </si>
  <si>
    <t>322,322*3,3 'Přepočtené koeficientem množství</t>
  </si>
  <si>
    <t>45</t>
  </si>
  <si>
    <t>711491176</t>
  </si>
  <si>
    <t>Připevnění vodorovné izolace proti tlakové vodě ukončovací lištou</t>
  </si>
  <si>
    <t>1452017548</t>
  </si>
  <si>
    <t>46</t>
  </si>
  <si>
    <t>28323009</t>
  </si>
  <si>
    <t>lišta ukončovací pro drenážní fólie profilované tl 8mm</t>
  </si>
  <si>
    <t>-745652382</t>
  </si>
  <si>
    <t>47</t>
  </si>
  <si>
    <t>711491273</t>
  </si>
  <si>
    <t>Provedení izolace proti tlakové vodě svislé z nopové folie</t>
  </si>
  <si>
    <t>-59944482</t>
  </si>
  <si>
    <t>48</t>
  </si>
  <si>
    <t>28323005</t>
  </si>
  <si>
    <t>fólie profilovaná (nopová) drenážní HDPE s výškou nopů 8mm</t>
  </si>
  <si>
    <t>275250120</t>
  </si>
  <si>
    <t>280,12*1,2 'Přepočtené koeficientem množství</t>
  </si>
  <si>
    <t>721</t>
  </si>
  <si>
    <t>Zdravotechnika - vnitřní kanalizace</t>
  </si>
  <si>
    <t>49</t>
  </si>
  <si>
    <t>721242105</t>
  </si>
  <si>
    <t>Lapač střešních splavenin z PP se zápachovou klapkou a lapacím košem DN 110</t>
  </si>
  <si>
    <t>1536444450</t>
  </si>
  <si>
    <t>50</t>
  </si>
  <si>
    <t>721242803</t>
  </si>
  <si>
    <t>Demontáž lapače střešních splavenin DN 110</t>
  </si>
  <si>
    <t>-456405057</t>
  </si>
  <si>
    <t>784</t>
  </si>
  <si>
    <t>Dokončovací práce - malby a tapety</t>
  </si>
  <si>
    <t>51</t>
  </si>
  <si>
    <t>784181111</t>
  </si>
  <si>
    <t>Základní silikátová jednonásobná penetrace podkladu v místnostech výšky do 3,80m</t>
  </si>
  <si>
    <t>-1178796787</t>
  </si>
  <si>
    <t>52</t>
  </si>
  <si>
    <t>784181121</t>
  </si>
  <si>
    <t>Mineralizace podkladu - postřik</t>
  </si>
  <si>
    <t>-197568396</t>
  </si>
  <si>
    <t>53</t>
  </si>
  <si>
    <t>784321031</t>
  </si>
  <si>
    <t>Dvojnásobné silikátové bílé malby v místnosti výšky do 3,80 m</t>
  </si>
  <si>
    <t>-1786977118</t>
  </si>
  <si>
    <t>Práce a dodávky M</t>
  </si>
  <si>
    <t>23-M</t>
  </si>
  <si>
    <t>Montáže potrubí</t>
  </si>
  <si>
    <t>54</t>
  </si>
  <si>
    <t>230086115</t>
  </si>
  <si>
    <t>Demontáž plastového potrubí kanalizace dn do 110 mm</t>
  </si>
  <si>
    <t>64</t>
  </si>
  <si>
    <t>268976777</t>
  </si>
  <si>
    <t>Vedlejší rozpočtové náklady</t>
  </si>
  <si>
    <t>VRN1</t>
  </si>
  <si>
    <t>Průzkumné, geodetické a projektové práce</t>
  </si>
  <si>
    <t>55</t>
  </si>
  <si>
    <t>011002000</t>
  </si>
  <si>
    <t>Průzkumné práce - vytyčení inženýrských sítí</t>
  </si>
  <si>
    <t>1024</t>
  </si>
  <si>
    <t>1211453028</t>
  </si>
  <si>
    <t>Sanace zdiva spodní stavby bytového domu Katusická 680 - 682, PRaha 9 Kbely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</si>
</sst>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 applyProtection="1">
      <alignment vertical="center"/>
    </xf>
    <xf numFmtId="0" fontId="24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22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0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0" fillId="0" borderId="23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3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23" xfId="0" applyFont="1" applyBorder="1" applyAlignment="1" applyProtection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0" fillId="0" borderId="0" xfId="0"/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4" fontId="24" fillId="4" borderId="0" xfId="0" applyNumberFormat="1" applyFont="1" applyFill="1" applyAlignment="1" applyProtection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2" fillId="0" borderId="0" xfId="0" applyNumberFormat="1" applyFont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</xf>
    <xf numFmtId="4" fontId="7" fillId="2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4"/>
  <sheetViews>
    <sheetView showGridLines="0" tabSelected="1" workbookViewId="0">
      <selection activeCell="BE5" sqref="BE5:BE34"/>
    </sheetView>
  </sheetViews>
  <sheetFormatPr defaultRowHeight="10.199999999999999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1:74" s="1" customFormat="1" ht="36.9" customHeight="1"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  <c r="BC2" s="256"/>
      <c r="BD2" s="256"/>
      <c r="BE2" s="256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1:74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9" t="s">
        <v>14</v>
      </c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1"/>
      <c r="AQ5" s="21"/>
      <c r="AR5" s="19"/>
      <c r="BE5" s="266" t="s">
        <v>15</v>
      </c>
      <c r="BS5" s="16" t="s">
        <v>6</v>
      </c>
    </row>
    <row r="6" spans="1:74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1" t="s">
        <v>436</v>
      </c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1"/>
      <c r="AQ6" s="21"/>
      <c r="AR6" s="19"/>
      <c r="BE6" s="267"/>
      <c r="BS6" s="16" t="s">
        <v>6</v>
      </c>
    </row>
    <row r="7" spans="1:74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7"/>
      <c r="BS7" s="16" t="s">
        <v>6</v>
      </c>
    </row>
    <row r="8" spans="1:74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7"/>
      <c r="BS8" s="16" t="s">
        <v>6</v>
      </c>
    </row>
    <row r="9" spans="1:74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7"/>
      <c r="BS9" s="16" t="s">
        <v>6</v>
      </c>
    </row>
    <row r="10" spans="1:74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7"/>
      <c r="BS10" s="16" t="s">
        <v>6</v>
      </c>
    </row>
    <row r="11" spans="1:74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7"/>
      <c r="BS11" s="16" t="s">
        <v>6</v>
      </c>
    </row>
    <row r="12" spans="1:74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7"/>
      <c r="BS12" s="16" t="s">
        <v>6</v>
      </c>
    </row>
    <row r="13" spans="1:74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7"/>
      <c r="BS13" s="16" t="s">
        <v>6</v>
      </c>
    </row>
    <row r="14" spans="1:74" ht="13.2">
      <c r="B14" s="20"/>
      <c r="C14" s="21"/>
      <c r="D14" s="21"/>
      <c r="E14" s="272" t="s">
        <v>29</v>
      </c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7"/>
      <c r="BS14" s="16" t="s">
        <v>6</v>
      </c>
    </row>
    <row r="15" spans="1:74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7"/>
      <c r="BS15" s="16" t="s">
        <v>4</v>
      </c>
    </row>
    <row r="16" spans="1:74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7"/>
      <c r="BS16" s="16" t="s">
        <v>4</v>
      </c>
    </row>
    <row r="17" spans="1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7"/>
      <c r="BS17" s="16" t="s">
        <v>32</v>
      </c>
    </row>
    <row r="18" spans="1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7"/>
      <c r="BS18" s="16" t="s">
        <v>6</v>
      </c>
    </row>
    <row r="19" spans="1:71" s="1" customFormat="1" ht="12" customHeight="1">
      <c r="B19" s="20"/>
      <c r="C19" s="21"/>
      <c r="D19" s="28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34</v>
      </c>
      <c r="AO19" s="21"/>
      <c r="AP19" s="21"/>
      <c r="AQ19" s="21"/>
      <c r="AR19" s="19"/>
      <c r="BE19" s="267"/>
      <c r="BS19" s="16" t="s">
        <v>6</v>
      </c>
    </row>
    <row r="20" spans="1:71" s="1" customFormat="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36</v>
      </c>
      <c r="AO20" s="21"/>
      <c r="AP20" s="21"/>
      <c r="AQ20" s="21"/>
      <c r="AR20" s="19"/>
      <c r="BE20" s="267"/>
      <c r="BS20" s="16" t="s">
        <v>32</v>
      </c>
    </row>
    <row r="21" spans="1:71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7"/>
    </row>
    <row r="22" spans="1:71" s="1" customFormat="1" ht="12" customHeight="1">
      <c r="B22" s="20"/>
      <c r="C22" s="21"/>
      <c r="D22" s="28" t="s">
        <v>37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7"/>
    </row>
    <row r="23" spans="1:71" s="1" customFormat="1" ht="16.5" customHeight="1">
      <c r="B23" s="20"/>
      <c r="C23" s="21"/>
      <c r="D23" s="21"/>
      <c r="E23" s="274" t="s">
        <v>1</v>
      </c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1"/>
      <c r="AP23" s="21"/>
      <c r="AQ23" s="21"/>
      <c r="AR23" s="19"/>
      <c r="BE23" s="267"/>
    </row>
    <row r="24" spans="1:71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7"/>
    </row>
    <row r="25" spans="1:71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7"/>
    </row>
    <row r="26" spans="1:71" s="1" customFormat="1" ht="14.4" customHeight="1">
      <c r="B26" s="20"/>
      <c r="C26" s="21"/>
      <c r="D26" s="33" t="s">
        <v>38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75">
        <f>ROUND(AG94,2)</f>
        <v>0</v>
      </c>
      <c r="AL26" s="270"/>
      <c r="AM26" s="270"/>
      <c r="AN26" s="270"/>
      <c r="AO26" s="270"/>
      <c r="AP26" s="21"/>
      <c r="AQ26" s="21"/>
      <c r="AR26" s="19"/>
      <c r="BE26" s="267"/>
    </row>
    <row r="27" spans="1:71" s="1" customFormat="1" ht="14.4" customHeight="1">
      <c r="B27" s="20"/>
      <c r="C27" s="21"/>
      <c r="D27" s="33" t="s">
        <v>39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75">
        <f>ROUND(AG97, 2)</f>
        <v>0</v>
      </c>
      <c r="AL27" s="275"/>
      <c r="AM27" s="275"/>
      <c r="AN27" s="275"/>
      <c r="AO27" s="275"/>
      <c r="AP27" s="21"/>
      <c r="AQ27" s="21"/>
      <c r="AR27" s="19"/>
      <c r="BE27" s="267"/>
    </row>
    <row r="28" spans="1:71" s="2" customFormat="1" ht="6.9" customHeight="1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7"/>
      <c r="BE28" s="267"/>
    </row>
    <row r="29" spans="1:71" s="2" customFormat="1" ht="25.95" customHeight="1">
      <c r="A29" s="34"/>
      <c r="B29" s="35"/>
      <c r="C29" s="36"/>
      <c r="D29" s="38" t="s">
        <v>40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276">
        <f>ROUND(AK26 + AK27, 2)</f>
        <v>0</v>
      </c>
      <c r="AL29" s="277"/>
      <c r="AM29" s="277"/>
      <c r="AN29" s="277"/>
      <c r="AO29" s="277"/>
      <c r="AP29" s="36"/>
      <c r="AQ29" s="36"/>
      <c r="AR29" s="37"/>
      <c r="BE29" s="267"/>
    </row>
    <row r="30" spans="1:71" s="2" customFormat="1" ht="6.9" customHeight="1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7"/>
      <c r="BE30" s="267"/>
    </row>
    <row r="31" spans="1:71" s="2" customFormat="1" ht="13.2">
      <c r="A31" s="34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278" t="s">
        <v>41</v>
      </c>
      <c r="M31" s="278"/>
      <c r="N31" s="278"/>
      <c r="O31" s="278"/>
      <c r="P31" s="278"/>
      <c r="Q31" s="36"/>
      <c r="R31" s="36"/>
      <c r="S31" s="36"/>
      <c r="T31" s="36"/>
      <c r="U31" s="36"/>
      <c r="V31" s="36"/>
      <c r="W31" s="278" t="s">
        <v>42</v>
      </c>
      <c r="X31" s="278"/>
      <c r="Y31" s="278"/>
      <c r="Z31" s="278"/>
      <c r="AA31" s="278"/>
      <c r="AB31" s="278"/>
      <c r="AC31" s="278"/>
      <c r="AD31" s="278"/>
      <c r="AE31" s="278"/>
      <c r="AF31" s="36"/>
      <c r="AG31" s="36"/>
      <c r="AH31" s="36"/>
      <c r="AI31" s="36"/>
      <c r="AJ31" s="36"/>
      <c r="AK31" s="278" t="s">
        <v>43</v>
      </c>
      <c r="AL31" s="278"/>
      <c r="AM31" s="278"/>
      <c r="AN31" s="278"/>
      <c r="AO31" s="278"/>
      <c r="AP31" s="36"/>
      <c r="AQ31" s="36"/>
      <c r="AR31" s="37"/>
      <c r="BE31" s="267"/>
    </row>
    <row r="32" spans="1:71" s="3" customFormat="1" ht="14.4" customHeight="1">
      <c r="B32" s="40"/>
      <c r="C32" s="41"/>
      <c r="D32" s="28" t="s">
        <v>44</v>
      </c>
      <c r="E32" s="41"/>
      <c r="F32" s="28" t="s">
        <v>45</v>
      </c>
      <c r="G32" s="41"/>
      <c r="H32" s="41"/>
      <c r="I32" s="41"/>
      <c r="J32" s="41"/>
      <c r="K32" s="41"/>
      <c r="L32" s="259">
        <v>0.21</v>
      </c>
      <c r="M32" s="258"/>
      <c r="N32" s="258"/>
      <c r="O32" s="258"/>
      <c r="P32" s="258"/>
      <c r="Q32" s="41"/>
      <c r="R32" s="41"/>
      <c r="S32" s="41"/>
      <c r="T32" s="41"/>
      <c r="U32" s="41"/>
      <c r="V32" s="41"/>
      <c r="W32" s="257"/>
      <c r="X32" s="258"/>
      <c r="Y32" s="258"/>
      <c r="Z32" s="258"/>
      <c r="AA32" s="258"/>
      <c r="AB32" s="258"/>
      <c r="AC32" s="258"/>
      <c r="AD32" s="258"/>
      <c r="AE32" s="258"/>
      <c r="AF32" s="41"/>
      <c r="AG32" s="41"/>
      <c r="AH32" s="41"/>
      <c r="AI32" s="41"/>
      <c r="AJ32" s="41"/>
      <c r="AK32" s="257"/>
      <c r="AL32" s="258"/>
      <c r="AM32" s="258"/>
      <c r="AN32" s="258"/>
      <c r="AO32" s="258"/>
      <c r="AP32" s="41"/>
      <c r="AQ32" s="41"/>
      <c r="AR32" s="42"/>
      <c r="BE32" s="268"/>
    </row>
    <row r="33" spans="1:57" s="3" customFormat="1" ht="14.4" customHeight="1">
      <c r="B33" s="40"/>
      <c r="C33" s="41"/>
      <c r="D33" s="41"/>
      <c r="E33" s="41"/>
      <c r="F33" s="28" t="s">
        <v>46</v>
      </c>
      <c r="G33" s="41"/>
      <c r="H33" s="41"/>
      <c r="I33" s="41"/>
      <c r="J33" s="41"/>
      <c r="K33" s="41"/>
      <c r="L33" s="259">
        <v>0.15</v>
      </c>
      <c r="M33" s="258"/>
      <c r="N33" s="258"/>
      <c r="O33" s="258"/>
      <c r="P33" s="258"/>
      <c r="Q33" s="41"/>
      <c r="R33" s="41"/>
      <c r="S33" s="41"/>
      <c r="T33" s="41"/>
      <c r="U33" s="41"/>
      <c r="V33" s="41"/>
      <c r="W33" s="257">
        <f>AK29</f>
        <v>0</v>
      </c>
      <c r="X33" s="258"/>
      <c r="Y33" s="258"/>
      <c r="Z33" s="258"/>
      <c r="AA33" s="258"/>
      <c r="AB33" s="258"/>
      <c r="AC33" s="258"/>
      <c r="AD33" s="258"/>
      <c r="AE33" s="258"/>
      <c r="AF33" s="41"/>
      <c r="AG33" s="41"/>
      <c r="AH33" s="41"/>
      <c r="AI33" s="41"/>
      <c r="AJ33" s="41"/>
      <c r="AK33" s="257">
        <f>W33*L33</f>
        <v>0</v>
      </c>
      <c r="AL33" s="258"/>
      <c r="AM33" s="258"/>
      <c r="AN33" s="258"/>
      <c r="AO33" s="258"/>
      <c r="AP33" s="41"/>
      <c r="AQ33" s="41"/>
      <c r="AR33" s="42"/>
      <c r="BE33" s="268"/>
    </row>
    <row r="34" spans="1:57" s="3" customFormat="1" ht="14.4" hidden="1" customHeight="1">
      <c r="B34" s="40"/>
      <c r="C34" s="41"/>
      <c r="D34" s="41"/>
      <c r="E34" s="41"/>
      <c r="F34" s="28" t="s">
        <v>47</v>
      </c>
      <c r="G34" s="41"/>
      <c r="H34" s="41"/>
      <c r="I34" s="41"/>
      <c r="J34" s="41"/>
      <c r="K34" s="41"/>
      <c r="L34" s="259">
        <v>0.21</v>
      </c>
      <c r="M34" s="258"/>
      <c r="N34" s="258"/>
      <c r="O34" s="258"/>
      <c r="P34" s="258"/>
      <c r="Q34" s="41"/>
      <c r="R34" s="41"/>
      <c r="S34" s="41"/>
      <c r="T34" s="41"/>
      <c r="U34" s="41"/>
      <c r="V34" s="41"/>
      <c r="W34" s="257">
        <f>ROUND(BB94 + SUM(CF97:CF101), 2)</f>
        <v>0</v>
      </c>
      <c r="X34" s="258"/>
      <c r="Y34" s="258"/>
      <c r="Z34" s="258"/>
      <c r="AA34" s="258"/>
      <c r="AB34" s="258"/>
      <c r="AC34" s="258"/>
      <c r="AD34" s="258"/>
      <c r="AE34" s="258"/>
      <c r="AF34" s="41"/>
      <c r="AG34" s="41"/>
      <c r="AH34" s="41"/>
      <c r="AI34" s="41"/>
      <c r="AJ34" s="41"/>
      <c r="AK34" s="257">
        <v>0</v>
      </c>
      <c r="AL34" s="258"/>
      <c r="AM34" s="258"/>
      <c r="AN34" s="258"/>
      <c r="AO34" s="258"/>
      <c r="AP34" s="41"/>
      <c r="AQ34" s="41"/>
      <c r="AR34" s="42"/>
      <c r="BE34" s="268"/>
    </row>
    <row r="35" spans="1:57" s="3" customFormat="1" ht="14.4" hidden="1" customHeight="1">
      <c r="B35" s="40"/>
      <c r="C35" s="41"/>
      <c r="D35" s="41"/>
      <c r="E35" s="41"/>
      <c r="F35" s="28" t="s">
        <v>48</v>
      </c>
      <c r="G35" s="41"/>
      <c r="H35" s="41"/>
      <c r="I35" s="41"/>
      <c r="J35" s="41"/>
      <c r="K35" s="41"/>
      <c r="L35" s="259">
        <v>0.15</v>
      </c>
      <c r="M35" s="258"/>
      <c r="N35" s="258"/>
      <c r="O35" s="258"/>
      <c r="P35" s="258"/>
      <c r="Q35" s="41"/>
      <c r="R35" s="41"/>
      <c r="S35" s="41"/>
      <c r="T35" s="41"/>
      <c r="U35" s="41"/>
      <c r="V35" s="41"/>
      <c r="W35" s="257">
        <f>ROUND(BC94 + SUM(CG97:CG101), 2)</f>
        <v>0</v>
      </c>
      <c r="X35" s="258"/>
      <c r="Y35" s="258"/>
      <c r="Z35" s="258"/>
      <c r="AA35" s="258"/>
      <c r="AB35" s="258"/>
      <c r="AC35" s="258"/>
      <c r="AD35" s="258"/>
      <c r="AE35" s="258"/>
      <c r="AF35" s="41"/>
      <c r="AG35" s="41"/>
      <c r="AH35" s="41"/>
      <c r="AI35" s="41"/>
      <c r="AJ35" s="41"/>
      <c r="AK35" s="257">
        <v>0</v>
      </c>
      <c r="AL35" s="258"/>
      <c r="AM35" s="258"/>
      <c r="AN35" s="258"/>
      <c r="AO35" s="258"/>
      <c r="AP35" s="41"/>
      <c r="AQ35" s="41"/>
      <c r="AR35" s="42"/>
    </row>
    <row r="36" spans="1:57" s="3" customFormat="1" ht="14.4" hidden="1" customHeight="1">
      <c r="B36" s="40"/>
      <c r="C36" s="41"/>
      <c r="D36" s="41"/>
      <c r="E36" s="41"/>
      <c r="F36" s="28" t="s">
        <v>49</v>
      </c>
      <c r="G36" s="41"/>
      <c r="H36" s="41"/>
      <c r="I36" s="41"/>
      <c r="J36" s="41"/>
      <c r="K36" s="41"/>
      <c r="L36" s="259">
        <v>0</v>
      </c>
      <c r="M36" s="258"/>
      <c r="N36" s="258"/>
      <c r="O36" s="258"/>
      <c r="P36" s="258"/>
      <c r="Q36" s="41"/>
      <c r="R36" s="41"/>
      <c r="S36" s="41"/>
      <c r="T36" s="41"/>
      <c r="U36" s="41"/>
      <c r="V36" s="41"/>
      <c r="W36" s="257">
        <f>ROUND(BD94 + SUM(CH97:CH101), 2)</f>
        <v>0</v>
      </c>
      <c r="X36" s="258"/>
      <c r="Y36" s="258"/>
      <c r="Z36" s="258"/>
      <c r="AA36" s="258"/>
      <c r="AB36" s="258"/>
      <c r="AC36" s="258"/>
      <c r="AD36" s="258"/>
      <c r="AE36" s="258"/>
      <c r="AF36" s="41"/>
      <c r="AG36" s="41"/>
      <c r="AH36" s="41"/>
      <c r="AI36" s="41"/>
      <c r="AJ36" s="41"/>
      <c r="AK36" s="257">
        <v>0</v>
      </c>
      <c r="AL36" s="258"/>
      <c r="AM36" s="258"/>
      <c r="AN36" s="258"/>
      <c r="AO36" s="258"/>
      <c r="AP36" s="41"/>
      <c r="AQ36" s="41"/>
      <c r="AR36" s="42"/>
    </row>
    <row r="37" spans="1:57" s="2" customFormat="1" ht="6.9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4"/>
    </row>
    <row r="38" spans="1:57" s="2" customFormat="1" ht="25.95" customHeight="1">
      <c r="A38" s="34"/>
      <c r="B38" s="35"/>
      <c r="C38" s="43"/>
      <c r="D38" s="44" t="s">
        <v>50</v>
      </c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 t="s">
        <v>51</v>
      </c>
      <c r="U38" s="45"/>
      <c r="V38" s="45"/>
      <c r="W38" s="45"/>
      <c r="X38" s="260" t="s">
        <v>52</v>
      </c>
      <c r="Y38" s="261"/>
      <c r="Z38" s="261"/>
      <c r="AA38" s="261"/>
      <c r="AB38" s="261"/>
      <c r="AC38" s="45"/>
      <c r="AD38" s="45"/>
      <c r="AE38" s="45"/>
      <c r="AF38" s="45"/>
      <c r="AG38" s="45"/>
      <c r="AH38" s="45"/>
      <c r="AI38" s="45"/>
      <c r="AJ38" s="45"/>
      <c r="AK38" s="262">
        <f>SUM(AK29:AK36)</f>
        <v>0</v>
      </c>
      <c r="AL38" s="261"/>
      <c r="AM38" s="261"/>
      <c r="AN38" s="261"/>
      <c r="AO38" s="263"/>
      <c r="AP38" s="43"/>
      <c r="AQ38" s="43"/>
      <c r="AR38" s="37"/>
      <c r="BE38" s="34"/>
    </row>
    <row r="39" spans="1:57" s="2" customFormat="1" ht="6.9" customHeight="1">
      <c r="A39" s="34"/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7"/>
      <c r="BE39" s="34"/>
    </row>
    <row r="40" spans="1:57" s="2" customFormat="1" ht="14.4" customHeight="1">
      <c r="A40" s="34"/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7"/>
      <c r="BE40" s="34"/>
    </row>
    <row r="41" spans="1:57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1:57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1:57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1:57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1:57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1:57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1:57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1:57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1:57" s="2" customFormat="1" ht="14.4" customHeight="1">
      <c r="B49" s="47"/>
      <c r="C49" s="48"/>
      <c r="D49" s="49" t="s">
        <v>53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54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1:57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1:57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1:57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1:57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1:57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1:57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1:57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1:57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1:57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1:57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3.2">
      <c r="A60" s="34"/>
      <c r="B60" s="35"/>
      <c r="C60" s="36"/>
      <c r="D60" s="52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2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2" t="s">
        <v>55</v>
      </c>
      <c r="AI60" s="39"/>
      <c r="AJ60" s="39"/>
      <c r="AK60" s="39"/>
      <c r="AL60" s="39"/>
      <c r="AM60" s="52" t="s">
        <v>56</v>
      </c>
      <c r="AN60" s="39"/>
      <c r="AO60" s="39"/>
      <c r="AP60" s="36"/>
      <c r="AQ60" s="36"/>
      <c r="AR60" s="37"/>
      <c r="BE60" s="34"/>
    </row>
    <row r="61" spans="1:57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1:57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1:57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3.2">
      <c r="A64" s="34"/>
      <c r="B64" s="35"/>
      <c r="C64" s="36"/>
      <c r="D64" s="49" t="s">
        <v>57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58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7"/>
      <c r="BE64" s="34"/>
    </row>
    <row r="65" spans="1:57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1:57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1:57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1:57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1:57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1:57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1:57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1:57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1:57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1:57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3.2">
      <c r="A75" s="34"/>
      <c r="B75" s="35"/>
      <c r="C75" s="36"/>
      <c r="D75" s="52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2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2" t="s">
        <v>55</v>
      </c>
      <c r="AI75" s="39"/>
      <c r="AJ75" s="39"/>
      <c r="AK75" s="39"/>
      <c r="AL75" s="39"/>
      <c r="AM75" s="52" t="s">
        <v>56</v>
      </c>
      <c r="AN75" s="39"/>
      <c r="AO75" s="39"/>
      <c r="AP75" s="36"/>
      <c r="AQ75" s="36"/>
      <c r="AR75" s="37"/>
      <c r="BE75" s="34"/>
    </row>
    <row r="76" spans="1:57" s="2" customFormat="1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4"/>
    </row>
    <row r="77" spans="1:57" s="2" customFormat="1" ht="6.9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7"/>
      <c r="BE77" s="34"/>
    </row>
    <row r="81" spans="1:90" s="2" customFormat="1" ht="6.9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7"/>
      <c r="BE81" s="34"/>
    </row>
    <row r="82" spans="1:90" s="2" customFormat="1" ht="24.9" customHeight="1">
      <c r="A82" s="34"/>
      <c r="B82" s="35"/>
      <c r="C82" s="22" t="s">
        <v>59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4"/>
    </row>
    <row r="83" spans="1:90" s="2" customFormat="1" ht="6.9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4"/>
    </row>
    <row r="84" spans="1:90" s="4" customFormat="1" ht="12" customHeight="1">
      <c r="B84" s="58"/>
      <c r="C84" s="28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2018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1:90" s="5" customFormat="1" ht="36.9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92" t="str">
        <f>K6</f>
        <v>Sanace zdiva spodní stavby bytového domu Katusická 680 - 682, PRaha 9 Kbely</v>
      </c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3"/>
      <c r="AD85" s="293"/>
      <c r="AE85" s="293"/>
      <c r="AF85" s="293"/>
      <c r="AG85" s="293"/>
      <c r="AH85" s="293"/>
      <c r="AI85" s="293"/>
      <c r="AJ85" s="293"/>
      <c r="AK85" s="293"/>
      <c r="AL85" s="293"/>
      <c r="AM85" s="293"/>
      <c r="AN85" s="293"/>
      <c r="AO85" s="293"/>
      <c r="AP85" s="63"/>
      <c r="AQ85" s="63"/>
      <c r="AR85" s="64"/>
    </row>
    <row r="86" spans="1:90" s="2" customFormat="1" ht="6.9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4"/>
    </row>
    <row r="87" spans="1:90" s="2" customFormat="1" ht="12" customHeight="1">
      <c r="A87" s="34"/>
      <c r="B87" s="35"/>
      <c r="C87" s="28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Kbely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8" t="s">
        <v>22</v>
      </c>
      <c r="AJ87" s="36"/>
      <c r="AK87" s="36"/>
      <c r="AL87" s="36"/>
      <c r="AM87" s="294" t="str">
        <f>IF(AN8= "","",AN8)</f>
        <v>17. 7. 2020</v>
      </c>
      <c r="AN87" s="294"/>
      <c r="AO87" s="36"/>
      <c r="AP87" s="36"/>
      <c r="AQ87" s="36"/>
      <c r="AR87" s="37"/>
      <c r="BE87" s="34"/>
    </row>
    <row r="88" spans="1:90" s="2" customFormat="1" ht="6.9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4"/>
    </row>
    <row r="89" spans="1:90" s="2" customFormat="1" ht="15.15" customHeight="1">
      <c r="A89" s="34"/>
      <c r="B89" s="35"/>
      <c r="C89" s="28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 "","",E11)</f>
        <v>MČ Praha 19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8" t="s">
        <v>30</v>
      </c>
      <c r="AJ89" s="36"/>
      <c r="AK89" s="36"/>
      <c r="AL89" s="36"/>
      <c r="AM89" s="301" t="str">
        <f>IF(E17="","",E17)</f>
        <v xml:space="preserve"> </v>
      </c>
      <c r="AN89" s="302"/>
      <c r="AO89" s="302"/>
      <c r="AP89" s="302"/>
      <c r="AQ89" s="36"/>
      <c r="AR89" s="37"/>
      <c r="AS89" s="295" t="s">
        <v>60</v>
      </c>
      <c r="AT89" s="296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90" s="2" customFormat="1" ht="15.15" customHeight="1">
      <c r="A90" s="34"/>
      <c r="B90" s="35"/>
      <c r="C90" s="28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 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8" t="s">
        <v>33</v>
      </c>
      <c r="AJ90" s="36"/>
      <c r="AK90" s="36"/>
      <c r="AL90" s="36"/>
      <c r="AM90" s="301" t="str">
        <f>IF(E20="","",E20)</f>
        <v>REINVEST spol. s r.o.</v>
      </c>
      <c r="AN90" s="302"/>
      <c r="AO90" s="302"/>
      <c r="AP90" s="302"/>
      <c r="AQ90" s="36"/>
      <c r="AR90" s="37"/>
      <c r="AS90" s="297"/>
      <c r="AT90" s="298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90" s="2" customFormat="1" ht="10.9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299"/>
      <c r="AT91" s="300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90" s="2" customFormat="1" ht="29.25" customHeight="1">
      <c r="A92" s="34"/>
      <c r="B92" s="35"/>
      <c r="C92" s="286" t="s">
        <v>61</v>
      </c>
      <c r="D92" s="284"/>
      <c r="E92" s="284"/>
      <c r="F92" s="284"/>
      <c r="G92" s="284"/>
      <c r="H92" s="73"/>
      <c r="I92" s="283" t="s">
        <v>62</v>
      </c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 s="284"/>
      <c r="U92" s="284"/>
      <c r="V92" s="284"/>
      <c r="W92" s="284"/>
      <c r="X92" s="284"/>
      <c r="Y92" s="284"/>
      <c r="Z92" s="284"/>
      <c r="AA92" s="284"/>
      <c r="AB92" s="284"/>
      <c r="AC92" s="284"/>
      <c r="AD92" s="284"/>
      <c r="AE92" s="284"/>
      <c r="AF92" s="284"/>
      <c r="AG92" s="287" t="s">
        <v>63</v>
      </c>
      <c r="AH92" s="284"/>
      <c r="AI92" s="284"/>
      <c r="AJ92" s="284"/>
      <c r="AK92" s="284"/>
      <c r="AL92" s="284"/>
      <c r="AM92" s="284"/>
      <c r="AN92" s="283" t="s">
        <v>64</v>
      </c>
      <c r="AO92" s="284"/>
      <c r="AP92" s="285"/>
      <c r="AQ92" s="74" t="s">
        <v>65</v>
      </c>
      <c r="AR92" s="37"/>
      <c r="AS92" s="75" t="s">
        <v>66</v>
      </c>
      <c r="AT92" s="76" t="s">
        <v>67</v>
      </c>
      <c r="AU92" s="76" t="s">
        <v>68</v>
      </c>
      <c r="AV92" s="76" t="s">
        <v>69</v>
      </c>
      <c r="AW92" s="76" t="s">
        <v>70</v>
      </c>
      <c r="AX92" s="76" t="s">
        <v>71</v>
      </c>
      <c r="AY92" s="76" t="s">
        <v>72</v>
      </c>
      <c r="AZ92" s="76" t="s">
        <v>73</v>
      </c>
      <c r="BA92" s="76" t="s">
        <v>74</v>
      </c>
      <c r="BB92" s="76" t="s">
        <v>75</v>
      </c>
      <c r="BC92" s="76" t="s">
        <v>76</v>
      </c>
      <c r="BD92" s="77" t="s">
        <v>77</v>
      </c>
      <c r="BE92" s="34"/>
    </row>
    <row r="93" spans="1:90" s="2" customFormat="1" ht="10.9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1:90" s="6" customFormat="1" ht="32.4" customHeight="1">
      <c r="B94" s="81"/>
      <c r="C94" s="82" t="s">
        <v>78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1">
        <f>ROUND(AG95,2)</f>
        <v>0</v>
      </c>
      <c r="AH94" s="291"/>
      <c r="AI94" s="291"/>
      <c r="AJ94" s="291"/>
      <c r="AK94" s="291"/>
      <c r="AL94" s="291"/>
      <c r="AM94" s="291"/>
      <c r="AN94" s="264">
        <f>SUM(AG94,AT94)</f>
        <v>0</v>
      </c>
      <c r="AO94" s="264"/>
      <c r="AP94" s="264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ROUND(AZ94*L32,2)</f>
        <v>0</v>
      </c>
      <c r="AW94" s="88">
        <f>ROUND(BA94*L33,2)</f>
        <v>0</v>
      </c>
      <c r="AX94" s="88">
        <f>ROUND(BB94*L32,2)</f>
        <v>0</v>
      </c>
      <c r="AY94" s="88">
        <f>ROUND(BC94*L33,2)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79</v>
      </c>
      <c r="BT94" s="91" t="s">
        <v>80</v>
      </c>
      <c r="BV94" s="91" t="s">
        <v>81</v>
      </c>
      <c r="BW94" s="91" t="s">
        <v>5</v>
      </c>
      <c r="BX94" s="91" t="s">
        <v>82</v>
      </c>
      <c r="CL94" s="91" t="s">
        <v>1</v>
      </c>
    </row>
    <row r="95" spans="1:90" s="7" customFormat="1" ht="37.5" customHeight="1">
      <c r="A95" s="92" t="s">
        <v>83</v>
      </c>
      <c r="B95" s="93"/>
      <c r="C95" s="94"/>
      <c r="D95" s="288" t="s">
        <v>14</v>
      </c>
      <c r="E95" s="288"/>
      <c r="F95" s="288"/>
      <c r="G95" s="288"/>
      <c r="H95" s="288"/>
      <c r="I95" s="95"/>
      <c r="J95" s="288" t="s">
        <v>17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89">
        <f>'2018 - Sanace zdiva spodn...'!J30</f>
        <v>0</v>
      </c>
      <c r="AH95" s="290"/>
      <c r="AI95" s="290"/>
      <c r="AJ95" s="290"/>
      <c r="AK95" s="290"/>
      <c r="AL95" s="290"/>
      <c r="AM95" s="290"/>
      <c r="AN95" s="289">
        <f>SUM(AG95,AT95)</f>
        <v>0</v>
      </c>
      <c r="AO95" s="290"/>
      <c r="AP95" s="290"/>
      <c r="AQ95" s="96" t="s">
        <v>84</v>
      </c>
      <c r="AR95" s="97"/>
      <c r="AS95" s="98">
        <v>0</v>
      </c>
      <c r="AT95" s="99">
        <f>ROUND(SUM(AV95:AW95),2)</f>
        <v>0</v>
      </c>
      <c r="AU95" s="100">
        <f>'2018 - Sanace zdiva spodn...'!P140</f>
        <v>0</v>
      </c>
      <c r="AV95" s="99">
        <f>'2018 - Sanace zdiva spodn...'!J33</f>
        <v>0</v>
      </c>
      <c r="AW95" s="99">
        <f>'2018 - Sanace zdiva spodn...'!J34</f>
        <v>0</v>
      </c>
      <c r="AX95" s="99">
        <f>'2018 - Sanace zdiva spodn...'!J35</f>
        <v>0</v>
      </c>
      <c r="AY95" s="99">
        <f>'2018 - Sanace zdiva spodn...'!J36</f>
        <v>0</v>
      </c>
      <c r="AZ95" s="99">
        <f>'2018 - Sanace zdiva spodn...'!F33</f>
        <v>0</v>
      </c>
      <c r="BA95" s="99">
        <f>'2018 - Sanace zdiva spodn...'!F34</f>
        <v>0</v>
      </c>
      <c r="BB95" s="99">
        <f>'2018 - Sanace zdiva spodn...'!F35</f>
        <v>0</v>
      </c>
      <c r="BC95" s="99">
        <f>'2018 - Sanace zdiva spodn...'!F36</f>
        <v>0</v>
      </c>
      <c r="BD95" s="101">
        <f>'2018 - Sanace zdiva spodn...'!F37</f>
        <v>0</v>
      </c>
      <c r="BT95" s="102" t="s">
        <v>85</v>
      </c>
      <c r="BU95" s="102" t="s">
        <v>86</v>
      </c>
      <c r="BV95" s="102" t="s">
        <v>81</v>
      </c>
      <c r="BW95" s="102" t="s">
        <v>5</v>
      </c>
      <c r="BX95" s="102" t="s">
        <v>82</v>
      </c>
      <c r="CL95" s="102" t="s">
        <v>1</v>
      </c>
    </row>
    <row r="96" spans="1:90">
      <c r="B96" s="20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19"/>
    </row>
    <row r="97" spans="1:89" s="2" customFormat="1" ht="30" customHeight="1">
      <c r="A97" s="34"/>
      <c r="B97" s="35"/>
      <c r="C97" s="82" t="s">
        <v>87</v>
      </c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64">
        <f>ROUND(SUM(AG98:AG101), 2)</f>
        <v>0</v>
      </c>
      <c r="AH97" s="264"/>
      <c r="AI97" s="264"/>
      <c r="AJ97" s="264"/>
      <c r="AK97" s="264"/>
      <c r="AL97" s="264"/>
      <c r="AM97" s="264"/>
      <c r="AN97" s="264">
        <f>ROUND(SUM(AN98:AN101), 2)</f>
        <v>0</v>
      </c>
      <c r="AO97" s="264"/>
      <c r="AP97" s="264"/>
      <c r="AQ97" s="103"/>
      <c r="AR97" s="37"/>
      <c r="AS97" s="75" t="s">
        <v>88</v>
      </c>
      <c r="AT97" s="76" t="s">
        <v>89</v>
      </c>
      <c r="AU97" s="76" t="s">
        <v>44</v>
      </c>
      <c r="AV97" s="77" t="s">
        <v>67</v>
      </c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89" s="2" customFormat="1" ht="19.95" customHeight="1">
      <c r="A98" s="34"/>
      <c r="B98" s="35"/>
      <c r="C98" s="36"/>
      <c r="D98" s="280" t="s">
        <v>90</v>
      </c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36"/>
      <c r="AD98" s="36"/>
      <c r="AE98" s="36"/>
      <c r="AF98" s="36"/>
      <c r="AG98" s="281">
        <f>ROUND(AG94 * AS98, 2)</f>
        <v>0</v>
      </c>
      <c r="AH98" s="282"/>
      <c r="AI98" s="282"/>
      <c r="AJ98" s="282"/>
      <c r="AK98" s="282"/>
      <c r="AL98" s="282"/>
      <c r="AM98" s="282"/>
      <c r="AN98" s="282">
        <f>ROUND(AG98 + AV98, 2)</f>
        <v>0</v>
      </c>
      <c r="AO98" s="282"/>
      <c r="AP98" s="282"/>
      <c r="AQ98" s="36"/>
      <c r="AR98" s="37"/>
      <c r="AS98" s="106">
        <v>0</v>
      </c>
      <c r="AT98" s="107" t="s">
        <v>91</v>
      </c>
      <c r="AU98" s="107" t="s">
        <v>45</v>
      </c>
      <c r="AV98" s="108">
        <f>ROUND(IF(AU98="základní",AG98*L32,IF(AU98="snížená",AG98*L33,0)), 2)</f>
        <v>0</v>
      </c>
      <c r="AW98" s="34"/>
      <c r="AX98" s="34"/>
      <c r="AY98" s="34"/>
      <c r="AZ98" s="34"/>
      <c r="BA98" s="34"/>
      <c r="BB98" s="34"/>
      <c r="BC98" s="34"/>
      <c r="BD98" s="34"/>
      <c r="BE98" s="34"/>
      <c r="BV98" s="16" t="s">
        <v>92</v>
      </c>
      <c r="BY98" s="109">
        <f>IF(AU98="základní",AV98,0)</f>
        <v>0</v>
      </c>
      <c r="BZ98" s="109">
        <f>IF(AU98="snížená",AV98,0)</f>
        <v>0</v>
      </c>
      <c r="CA98" s="109">
        <v>0</v>
      </c>
      <c r="CB98" s="109">
        <v>0</v>
      </c>
      <c r="CC98" s="109">
        <v>0</v>
      </c>
      <c r="CD98" s="109">
        <f>IF(AU98="základní",AG98,0)</f>
        <v>0</v>
      </c>
      <c r="CE98" s="109">
        <f>IF(AU98="snížená",AG98,0)</f>
        <v>0</v>
      </c>
      <c r="CF98" s="109">
        <f>IF(AU98="zákl. přenesená",AG98,0)</f>
        <v>0</v>
      </c>
      <c r="CG98" s="109">
        <f>IF(AU98="sníž. přenesená",AG98,0)</f>
        <v>0</v>
      </c>
      <c r="CH98" s="109">
        <f>IF(AU98="nulová",AG98,0)</f>
        <v>0</v>
      </c>
      <c r="CI98" s="16">
        <f>IF(AU98="základní",1,IF(AU98="snížená",2,IF(AU98="zákl. přenesená",4,IF(AU98="sníž. přenesená",5,3))))</f>
        <v>1</v>
      </c>
      <c r="CJ98" s="16">
        <f>IF(AT98="stavební čast",1,IF(AT98="investiční čast",2,3))</f>
        <v>1</v>
      </c>
      <c r="CK98" s="16" t="str">
        <f>IF(D98="Vyplň vlastní","","x")</f>
        <v>x</v>
      </c>
    </row>
    <row r="99" spans="1:89" s="2" customFormat="1" ht="19.95" customHeight="1">
      <c r="A99" s="34"/>
      <c r="B99" s="35"/>
      <c r="C99" s="36"/>
      <c r="D99" s="279" t="s">
        <v>93</v>
      </c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36"/>
      <c r="AD99" s="36"/>
      <c r="AE99" s="36"/>
      <c r="AF99" s="36"/>
      <c r="AG99" s="281">
        <f>ROUND(AG94 * AS99, 2)</f>
        <v>0</v>
      </c>
      <c r="AH99" s="282"/>
      <c r="AI99" s="282"/>
      <c r="AJ99" s="282"/>
      <c r="AK99" s="282"/>
      <c r="AL99" s="282"/>
      <c r="AM99" s="282"/>
      <c r="AN99" s="282">
        <f>ROUND(AG99 + AV99, 2)</f>
        <v>0</v>
      </c>
      <c r="AO99" s="282"/>
      <c r="AP99" s="282"/>
      <c r="AQ99" s="36"/>
      <c r="AR99" s="37"/>
      <c r="AS99" s="106">
        <v>0</v>
      </c>
      <c r="AT99" s="107" t="s">
        <v>91</v>
      </c>
      <c r="AU99" s="107" t="s">
        <v>45</v>
      </c>
      <c r="AV99" s="108">
        <f>ROUND(IF(AU99="základní",AG99*L32,IF(AU99="snížená",AG99*L33,0)), 2)</f>
        <v>0</v>
      </c>
      <c r="AW99" s="34"/>
      <c r="AX99" s="34"/>
      <c r="AY99" s="34"/>
      <c r="AZ99" s="34"/>
      <c r="BA99" s="34"/>
      <c r="BB99" s="34"/>
      <c r="BC99" s="34"/>
      <c r="BD99" s="34"/>
      <c r="BE99" s="34"/>
      <c r="BV99" s="16" t="s">
        <v>94</v>
      </c>
      <c r="BY99" s="109">
        <f>IF(AU99="základní",AV99,0)</f>
        <v>0</v>
      </c>
      <c r="BZ99" s="109">
        <f>IF(AU99="snížená",AV99,0)</f>
        <v>0</v>
      </c>
      <c r="CA99" s="109">
        <v>0</v>
      </c>
      <c r="CB99" s="109">
        <v>0</v>
      </c>
      <c r="CC99" s="109">
        <v>0</v>
      </c>
      <c r="CD99" s="109">
        <f>IF(AU99="základní",AG99,0)</f>
        <v>0</v>
      </c>
      <c r="CE99" s="109">
        <f>IF(AU99="snížená",AG99,0)</f>
        <v>0</v>
      </c>
      <c r="CF99" s="109">
        <f>IF(AU99="zákl. přenesená",AG99,0)</f>
        <v>0</v>
      </c>
      <c r="CG99" s="109">
        <f>IF(AU99="sníž. přenesená",AG99,0)</f>
        <v>0</v>
      </c>
      <c r="CH99" s="109">
        <f>IF(AU99="nulová",AG99,0)</f>
        <v>0</v>
      </c>
      <c r="CI99" s="16">
        <f>IF(AU99="základní",1,IF(AU99="snížená",2,IF(AU99="zákl. přenesená",4,IF(AU99="sníž. přenesená",5,3))))</f>
        <v>1</v>
      </c>
      <c r="CJ99" s="16">
        <f>IF(AT99="stavební čast",1,IF(AT99="investiční čast",2,3))</f>
        <v>1</v>
      </c>
      <c r="CK99" s="16" t="str">
        <f>IF(D99="Vyplň vlastní","","x")</f>
        <v/>
      </c>
    </row>
    <row r="100" spans="1:89" s="2" customFormat="1" ht="19.95" customHeight="1">
      <c r="A100" s="34"/>
      <c r="B100" s="35"/>
      <c r="C100" s="36"/>
      <c r="D100" s="279" t="s">
        <v>93</v>
      </c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36"/>
      <c r="AD100" s="36"/>
      <c r="AE100" s="36"/>
      <c r="AF100" s="36"/>
      <c r="AG100" s="281">
        <f>ROUND(AG94 * AS100, 2)</f>
        <v>0</v>
      </c>
      <c r="AH100" s="282"/>
      <c r="AI100" s="282"/>
      <c r="AJ100" s="282"/>
      <c r="AK100" s="282"/>
      <c r="AL100" s="282"/>
      <c r="AM100" s="282"/>
      <c r="AN100" s="282">
        <f>ROUND(AG100 + AV100, 2)</f>
        <v>0</v>
      </c>
      <c r="AO100" s="282"/>
      <c r="AP100" s="282"/>
      <c r="AQ100" s="36"/>
      <c r="AR100" s="37"/>
      <c r="AS100" s="106">
        <v>0</v>
      </c>
      <c r="AT100" s="107" t="s">
        <v>91</v>
      </c>
      <c r="AU100" s="107" t="s">
        <v>45</v>
      </c>
      <c r="AV100" s="108">
        <f>ROUND(IF(AU100="základní",AG100*L32,IF(AU100="snížená",AG100*L33,0)), 2)</f>
        <v>0</v>
      </c>
      <c r="AW100" s="34"/>
      <c r="AX100" s="34"/>
      <c r="AY100" s="34"/>
      <c r="AZ100" s="34"/>
      <c r="BA100" s="34"/>
      <c r="BB100" s="34"/>
      <c r="BC100" s="34"/>
      <c r="BD100" s="34"/>
      <c r="BE100" s="34"/>
      <c r="BV100" s="16" t="s">
        <v>94</v>
      </c>
      <c r="BY100" s="109">
        <f>IF(AU100="základní",AV100,0)</f>
        <v>0</v>
      </c>
      <c r="BZ100" s="109">
        <f>IF(AU100="snížená",AV100,0)</f>
        <v>0</v>
      </c>
      <c r="CA100" s="109">
        <v>0</v>
      </c>
      <c r="CB100" s="109">
        <v>0</v>
      </c>
      <c r="CC100" s="109">
        <v>0</v>
      </c>
      <c r="CD100" s="109">
        <f>IF(AU100="základní",AG100,0)</f>
        <v>0</v>
      </c>
      <c r="CE100" s="109">
        <f>IF(AU100="snížená",AG100,0)</f>
        <v>0</v>
      </c>
      <c r="CF100" s="109">
        <f>IF(AU100="zákl. přenesená",AG100,0)</f>
        <v>0</v>
      </c>
      <c r="CG100" s="109">
        <f>IF(AU100="sníž. přenesená",AG100,0)</f>
        <v>0</v>
      </c>
      <c r="CH100" s="109">
        <f>IF(AU100="nulová",AG100,0)</f>
        <v>0</v>
      </c>
      <c r="CI100" s="16">
        <f>IF(AU100="základní",1,IF(AU100="snížená",2,IF(AU100="zákl. přenesená",4,IF(AU100="sníž. přenesená",5,3))))</f>
        <v>1</v>
      </c>
      <c r="CJ100" s="16">
        <f>IF(AT100="stavební čast",1,IF(AT100="investiční čast",2,3))</f>
        <v>1</v>
      </c>
      <c r="CK100" s="16" t="str">
        <f>IF(D100="Vyplň vlastní","","x")</f>
        <v/>
      </c>
    </row>
    <row r="101" spans="1:89" s="2" customFormat="1" ht="19.95" customHeight="1">
      <c r="A101" s="34"/>
      <c r="B101" s="35"/>
      <c r="C101" s="36"/>
      <c r="D101" s="279" t="s">
        <v>93</v>
      </c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36"/>
      <c r="AD101" s="36"/>
      <c r="AE101" s="36"/>
      <c r="AF101" s="36"/>
      <c r="AG101" s="281">
        <f>ROUND(AG94 * AS101, 2)</f>
        <v>0</v>
      </c>
      <c r="AH101" s="282"/>
      <c r="AI101" s="282"/>
      <c r="AJ101" s="282"/>
      <c r="AK101" s="282"/>
      <c r="AL101" s="282"/>
      <c r="AM101" s="282"/>
      <c r="AN101" s="282">
        <f>ROUND(AG101 + AV101, 2)</f>
        <v>0</v>
      </c>
      <c r="AO101" s="282"/>
      <c r="AP101" s="282"/>
      <c r="AQ101" s="36"/>
      <c r="AR101" s="37"/>
      <c r="AS101" s="110">
        <v>0</v>
      </c>
      <c r="AT101" s="111" t="s">
        <v>91</v>
      </c>
      <c r="AU101" s="111" t="s">
        <v>45</v>
      </c>
      <c r="AV101" s="112">
        <f>ROUND(IF(AU101="základní",AG101*L32,IF(AU101="snížená",AG101*L33,0)), 2)</f>
        <v>0</v>
      </c>
      <c r="AW101" s="34"/>
      <c r="AX101" s="34"/>
      <c r="AY101" s="34"/>
      <c r="AZ101" s="34"/>
      <c r="BA101" s="34"/>
      <c r="BB101" s="34"/>
      <c r="BC101" s="34"/>
      <c r="BD101" s="34"/>
      <c r="BE101" s="34"/>
      <c r="BV101" s="16" t="s">
        <v>94</v>
      </c>
      <c r="BY101" s="109">
        <f>IF(AU101="základní",AV101,0)</f>
        <v>0</v>
      </c>
      <c r="BZ101" s="109">
        <f>IF(AU101="snížená",AV101,0)</f>
        <v>0</v>
      </c>
      <c r="CA101" s="109">
        <v>0</v>
      </c>
      <c r="CB101" s="109">
        <v>0</v>
      </c>
      <c r="CC101" s="109">
        <v>0</v>
      </c>
      <c r="CD101" s="109">
        <f>IF(AU101="základní",AG101,0)</f>
        <v>0</v>
      </c>
      <c r="CE101" s="109">
        <f>IF(AU101="snížená",AG101,0)</f>
        <v>0</v>
      </c>
      <c r="CF101" s="109">
        <f>IF(AU101="zákl. přenesená",AG101,0)</f>
        <v>0</v>
      </c>
      <c r="CG101" s="109">
        <f>IF(AU101="sníž. přenesená",AG101,0)</f>
        <v>0</v>
      </c>
      <c r="CH101" s="109">
        <f>IF(AU101="nulová",AG101,0)</f>
        <v>0</v>
      </c>
      <c r="CI101" s="16">
        <f>IF(AU101="základní",1,IF(AU101="snížená",2,IF(AU101="zákl. přenesená",4,IF(AU101="sníž. přenesená",5,3))))</f>
        <v>1</v>
      </c>
      <c r="CJ101" s="16">
        <f>IF(AT101="stavební čast",1,IF(AT101="investiční čast",2,3))</f>
        <v>1</v>
      </c>
      <c r="CK101" s="16" t="str">
        <f>IF(D101="Vyplň vlastní","","x")</f>
        <v/>
      </c>
    </row>
    <row r="102" spans="1:89" s="2" customFormat="1" ht="10.9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7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89" s="2" customFormat="1" ht="30" customHeight="1">
      <c r="A103" s="34"/>
      <c r="B103" s="35"/>
      <c r="C103" s="113" t="s">
        <v>95</v>
      </c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265">
        <f>ROUND(AG94 + AG97, 2)</f>
        <v>0</v>
      </c>
      <c r="AH103" s="265"/>
      <c r="AI103" s="265"/>
      <c r="AJ103" s="265"/>
      <c r="AK103" s="265"/>
      <c r="AL103" s="265"/>
      <c r="AM103" s="265"/>
      <c r="AN103" s="265">
        <f>ROUND(AN94 + AN97, 2)</f>
        <v>0</v>
      </c>
      <c r="AO103" s="265"/>
      <c r="AP103" s="265"/>
      <c r="AQ103" s="114"/>
      <c r="AR103" s="37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  <row r="104" spans="1:89" s="2" customFormat="1" ht="6.9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37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</sheetData>
  <sheetProtection password="C741" sheet="1" objects="1" scenarios="1" formatColumns="0" formatRows="0"/>
  <mergeCells count="60">
    <mergeCell ref="L85:AO85"/>
    <mergeCell ref="AM87:AN87"/>
    <mergeCell ref="AS89:AT91"/>
    <mergeCell ref="AM89:AP89"/>
    <mergeCell ref="AM90:AP90"/>
    <mergeCell ref="AN99:AP99"/>
    <mergeCell ref="AN92:AP92"/>
    <mergeCell ref="C92:G92"/>
    <mergeCell ref="AG92:AM92"/>
    <mergeCell ref="I92:AF92"/>
    <mergeCell ref="J95:AF95"/>
    <mergeCell ref="D95:H95"/>
    <mergeCell ref="AN95:AP95"/>
    <mergeCell ref="AG95:AM95"/>
    <mergeCell ref="AG94:AM94"/>
    <mergeCell ref="AN94:AP9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W31:AE31"/>
    <mergeCell ref="L31:P31"/>
    <mergeCell ref="AK31:AO31"/>
    <mergeCell ref="L32:P32"/>
    <mergeCell ref="W33:AE33"/>
    <mergeCell ref="AG97:AM97"/>
    <mergeCell ref="AN97:AP97"/>
    <mergeCell ref="AG103:AM103"/>
    <mergeCell ref="AN103:AP103"/>
    <mergeCell ref="D100:AB100"/>
    <mergeCell ref="AG100:AM100"/>
    <mergeCell ref="AN100:AP100"/>
    <mergeCell ref="D101:AB101"/>
    <mergeCell ref="AG101:AM101"/>
    <mergeCell ref="AN101:AP101"/>
    <mergeCell ref="AG98:AM98"/>
    <mergeCell ref="D98:AB98"/>
    <mergeCell ref="AN98:AP98"/>
    <mergeCell ref="AG99:AM99"/>
    <mergeCell ref="D99:AB99"/>
    <mergeCell ref="AR2:BE2"/>
    <mergeCell ref="AK36:AO36"/>
    <mergeCell ref="L36:P36"/>
    <mergeCell ref="W36:AE36"/>
    <mergeCell ref="X38:AB38"/>
    <mergeCell ref="AK38:AO38"/>
    <mergeCell ref="L34:P34"/>
    <mergeCell ref="AK34:AO34"/>
    <mergeCell ref="W34:AE34"/>
    <mergeCell ref="W35:AE35"/>
    <mergeCell ref="L35:P35"/>
    <mergeCell ref="AK35:AO35"/>
    <mergeCell ref="W32:AE32"/>
    <mergeCell ref="AK32:AO32"/>
    <mergeCell ref="L33:P33"/>
    <mergeCell ref="AK33:AO33"/>
  </mergeCells>
  <dataValidations count="2">
    <dataValidation type="list" allowBlank="1" showInputMessage="1" showErrorMessage="1" error="Povoleny jsou hodnoty základní, snížená, zákl. přenesená, sníž. přenesená, nulová." sqref="AU97:AU101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7:AT101">
      <formula1>"stavební čast, technologická čast, investiční čast"</formula1>
    </dataValidation>
  </dataValidations>
  <hyperlinks>
    <hyperlink ref="A95" location="'2018 - Sanace zdiva spodn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>
      <selection activeCell="E8" sqref="E8"/>
    </sheetView>
  </sheetViews>
  <sheetFormatPr defaultRowHeight="10.199999999999999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AT2" s="16" t="s">
        <v>5</v>
      </c>
    </row>
    <row r="3" spans="1:46" s="1" customFormat="1" ht="6.9" customHeight="1">
      <c r="B3" s="116"/>
      <c r="C3" s="117"/>
      <c r="D3" s="117"/>
      <c r="E3" s="117"/>
      <c r="F3" s="117"/>
      <c r="G3" s="117"/>
      <c r="H3" s="117"/>
      <c r="I3" s="117"/>
      <c r="J3" s="117"/>
      <c r="K3" s="117"/>
      <c r="L3" s="19"/>
      <c r="AT3" s="16" t="s">
        <v>96</v>
      </c>
    </row>
    <row r="4" spans="1:46" s="1" customFormat="1" ht="24.9" customHeight="1">
      <c r="B4" s="19"/>
      <c r="D4" s="118" t="s">
        <v>97</v>
      </c>
      <c r="L4" s="19"/>
      <c r="M4" s="119" t="s">
        <v>10</v>
      </c>
      <c r="AT4" s="16" t="s">
        <v>4</v>
      </c>
    </row>
    <row r="5" spans="1:46" s="1" customFormat="1" ht="6.9" customHeight="1">
      <c r="B5" s="19"/>
      <c r="L5" s="19"/>
    </row>
    <row r="6" spans="1:46" s="2" customFormat="1" ht="12" customHeight="1">
      <c r="A6" s="34"/>
      <c r="B6" s="37"/>
      <c r="C6" s="34"/>
      <c r="D6" s="120" t="s">
        <v>16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46" s="2" customFormat="1" ht="30" customHeight="1">
      <c r="A7" s="34"/>
      <c r="B7" s="37"/>
      <c r="C7" s="34"/>
      <c r="D7" s="34"/>
      <c r="E7" s="304" t="s">
        <v>436</v>
      </c>
      <c r="F7" s="305"/>
      <c r="G7" s="305"/>
      <c r="H7" s="305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46" s="2" customFormat="1">
      <c r="A8" s="34"/>
      <c r="B8" s="37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46" s="2" customFormat="1" ht="12" customHeight="1">
      <c r="A9" s="34"/>
      <c r="B9" s="37"/>
      <c r="C9" s="34"/>
      <c r="D9" s="120" t="s">
        <v>18</v>
      </c>
      <c r="E9" s="34"/>
      <c r="F9" s="121" t="s">
        <v>1</v>
      </c>
      <c r="G9" s="34"/>
      <c r="H9" s="34"/>
      <c r="I9" s="120" t="s">
        <v>19</v>
      </c>
      <c r="J9" s="121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46" s="2" customFormat="1" ht="12" customHeight="1">
      <c r="A10" s="34"/>
      <c r="B10" s="37"/>
      <c r="C10" s="34"/>
      <c r="D10" s="120" t="s">
        <v>20</v>
      </c>
      <c r="E10" s="34"/>
      <c r="F10" s="121" t="s">
        <v>21</v>
      </c>
      <c r="G10" s="34"/>
      <c r="H10" s="34"/>
      <c r="I10" s="120" t="s">
        <v>22</v>
      </c>
      <c r="J10" s="122" t="str">
        <f>'Rekapitulace stavby'!AN8</f>
        <v>17. 7. 2020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46" s="2" customFormat="1" ht="10.95" customHeight="1">
      <c r="A11" s="34"/>
      <c r="B11" s="37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46" s="2" customFormat="1" ht="12" customHeight="1">
      <c r="A12" s="34"/>
      <c r="B12" s="37"/>
      <c r="C12" s="34"/>
      <c r="D12" s="120" t="s">
        <v>24</v>
      </c>
      <c r="E12" s="34"/>
      <c r="F12" s="34"/>
      <c r="G12" s="34"/>
      <c r="H12" s="34"/>
      <c r="I12" s="120" t="s">
        <v>25</v>
      </c>
      <c r="J12" s="121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46" s="2" customFormat="1" ht="18" customHeight="1">
      <c r="A13" s="34"/>
      <c r="B13" s="37"/>
      <c r="C13" s="34"/>
      <c r="D13" s="34"/>
      <c r="E13" s="121" t="s">
        <v>26</v>
      </c>
      <c r="F13" s="34"/>
      <c r="G13" s="34"/>
      <c r="H13" s="34"/>
      <c r="I13" s="120" t="s">
        <v>27</v>
      </c>
      <c r="J13" s="121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46" s="2" customFormat="1" ht="6.9" customHeight="1">
      <c r="A14" s="34"/>
      <c r="B14" s="37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46" s="2" customFormat="1" ht="12" customHeight="1">
      <c r="A15" s="34"/>
      <c r="B15" s="37"/>
      <c r="C15" s="34"/>
      <c r="D15" s="120" t="s">
        <v>28</v>
      </c>
      <c r="E15" s="34"/>
      <c r="F15" s="34"/>
      <c r="G15" s="34"/>
      <c r="H15" s="34"/>
      <c r="I15" s="120" t="s">
        <v>25</v>
      </c>
      <c r="J15" s="29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46" s="2" customFormat="1" ht="18" customHeight="1">
      <c r="A16" s="34"/>
      <c r="B16" s="37"/>
      <c r="C16" s="34"/>
      <c r="D16" s="34"/>
      <c r="E16" s="306" t="str">
        <f>'Rekapitulace stavby'!E14</f>
        <v>Vyplň údaj</v>
      </c>
      <c r="F16" s="307"/>
      <c r="G16" s="307"/>
      <c r="H16" s="307"/>
      <c r="I16" s="120" t="s">
        <v>27</v>
      </c>
      <c r="J16" s="29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" customHeight="1">
      <c r="A17" s="34"/>
      <c r="B17" s="37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7"/>
      <c r="C18" s="34"/>
      <c r="D18" s="120" t="s">
        <v>30</v>
      </c>
      <c r="E18" s="34"/>
      <c r="F18" s="34"/>
      <c r="G18" s="34"/>
      <c r="H18" s="34"/>
      <c r="I18" s="120" t="s">
        <v>25</v>
      </c>
      <c r="J18" s="121" t="str">
        <f>IF('Rekapitulace stavby'!AN16="","",'Rekapitulace stavby'!AN16)</f>
        <v/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7"/>
      <c r="C19" s="34"/>
      <c r="D19" s="34"/>
      <c r="E19" s="121" t="str">
        <f>IF('Rekapitulace stavby'!E17="","",'Rekapitulace stavby'!E17)</f>
        <v xml:space="preserve"> </v>
      </c>
      <c r="F19" s="34"/>
      <c r="G19" s="34"/>
      <c r="H19" s="34"/>
      <c r="I19" s="120" t="s">
        <v>27</v>
      </c>
      <c r="J19" s="121" t="str">
        <f>IF('Rekapitulace stavby'!AN17="","",'Rekapitulace stavby'!AN17)</f>
        <v/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" customHeight="1">
      <c r="A20" s="34"/>
      <c r="B20" s="37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7"/>
      <c r="C21" s="34"/>
      <c r="D21" s="120" t="s">
        <v>33</v>
      </c>
      <c r="E21" s="34"/>
      <c r="F21" s="34"/>
      <c r="G21" s="34"/>
      <c r="H21" s="34"/>
      <c r="I21" s="120" t="s">
        <v>25</v>
      </c>
      <c r="J21" s="121" t="s">
        <v>34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7"/>
      <c r="C22" s="34"/>
      <c r="D22" s="34"/>
      <c r="E22" s="121" t="s">
        <v>35</v>
      </c>
      <c r="F22" s="34"/>
      <c r="G22" s="34"/>
      <c r="H22" s="34"/>
      <c r="I22" s="120" t="s">
        <v>27</v>
      </c>
      <c r="J22" s="121" t="s">
        <v>36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" customHeight="1">
      <c r="A23" s="34"/>
      <c r="B23" s="37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7"/>
      <c r="C24" s="34"/>
      <c r="D24" s="120" t="s">
        <v>37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23"/>
      <c r="B25" s="124"/>
      <c r="C25" s="123"/>
      <c r="D25" s="123"/>
      <c r="E25" s="308" t="s">
        <v>1</v>
      </c>
      <c r="F25" s="308"/>
      <c r="G25" s="308"/>
      <c r="H25" s="308"/>
      <c r="I25" s="123"/>
      <c r="J25" s="123"/>
      <c r="K25" s="123"/>
      <c r="L25" s="125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</row>
    <row r="26" spans="1:31" s="2" customFormat="1" ht="6.9" customHeight="1">
      <c r="A26" s="34"/>
      <c r="B26" s="37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" customHeight="1">
      <c r="A27" s="34"/>
      <c r="B27" s="37"/>
      <c r="C27" s="34"/>
      <c r="D27" s="126"/>
      <c r="E27" s="126"/>
      <c r="F27" s="126"/>
      <c r="G27" s="126"/>
      <c r="H27" s="126"/>
      <c r="I27" s="126"/>
      <c r="J27" s="126"/>
      <c r="K27" s="126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4.4" customHeight="1">
      <c r="A28" s="34"/>
      <c r="B28" s="37"/>
      <c r="C28" s="34"/>
      <c r="D28" s="121" t="s">
        <v>98</v>
      </c>
      <c r="E28" s="34"/>
      <c r="F28" s="34"/>
      <c r="G28" s="34"/>
      <c r="H28" s="34"/>
      <c r="I28" s="34"/>
      <c r="J28" s="127">
        <f>J94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14.4" customHeight="1">
      <c r="A29" s="34"/>
      <c r="B29" s="37"/>
      <c r="C29" s="34"/>
      <c r="D29" s="128" t="s">
        <v>90</v>
      </c>
      <c r="E29" s="34"/>
      <c r="F29" s="34"/>
      <c r="G29" s="34"/>
      <c r="H29" s="34"/>
      <c r="I29" s="34"/>
      <c r="J29" s="127">
        <f>J115</f>
        <v>0</v>
      </c>
      <c r="K29" s="3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7"/>
      <c r="C30" s="34"/>
      <c r="D30" s="129" t="s">
        <v>40</v>
      </c>
      <c r="E30" s="34"/>
      <c r="F30" s="34"/>
      <c r="G30" s="34"/>
      <c r="H30" s="34"/>
      <c r="I30" s="34"/>
      <c r="J30" s="130">
        <f>ROUND(J28 + J29, 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" customHeight="1">
      <c r="A31" s="34"/>
      <c r="B31" s="37"/>
      <c r="C31" s="34"/>
      <c r="D31" s="126"/>
      <c r="E31" s="126"/>
      <c r="F31" s="126"/>
      <c r="G31" s="126"/>
      <c r="H31" s="126"/>
      <c r="I31" s="126"/>
      <c r="J31" s="126"/>
      <c r="K31" s="126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" customHeight="1">
      <c r="A32" s="34"/>
      <c r="B32" s="37"/>
      <c r="C32" s="34"/>
      <c r="D32" s="34"/>
      <c r="E32" s="34"/>
      <c r="F32" s="131" t="s">
        <v>42</v>
      </c>
      <c r="G32" s="34"/>
      <c r="H32" s="34"/>
      <c r="I32" s="131" t="s">
        <v>41</v>
      </c>
      <c r="J32" s="131" t="s">
        <v>43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" customHeight="1">
      <c r="A33" s="34"/>
      <c r="B33" s="37"/>
      <c r="C33" s="34"/>
      <c r="D33" s="132" t="s">
        <v>44</v>
      </c>
      <c r="E33" s="120" t="s">
        <v>45</v>
      </c>
      <c r="F33" s="133">
        <f>ROUND((SUM(BE115:BE122) + SUM(BE140:BE246)),  2)</f>
        <v>0</v>
      </c>
      <c r="G33" s="34"/>
      <c r="H33" s="34"/>
      <c r="I33" s="134">
        <v>0.21</v>
      </c>
      <c r="J33" s="133">
        <f>ROUND(((SUM(BE115:BE122) + SUM(BE140:BE246))*I33),  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" customHeight="1">
      <c r="A34" s="34"/>
      <c r="B34" s="37"/>
      <c r="C34" s="34"/>
      <c r="D34" s="34"/>
      <c r="E34" s="120" t="s">
        <v>46</v>
      </c>
      <c r="F34" s="133">
        <f>ROUND((SUM(BF115:BF122) + SUM(BF140:BF246)),  2)</f>
        <v>0</v>
      </c>
      <c r="G34" s="34"/>
      <c r="H34" s="34"/>
      <c r="I34" s="134">
        <v>0.15</v>
      </c>
      <c r="J34" s="133">
        <f>ROUND(((SUM(BF115:BF122) + SUM(BF140:BF246))*I34),  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" hidden="1" customHeight="1">
      <c r="A35" s="34"/>
      <c r="B35" s="37"/>
      <c r="C35" s="34"/>
      <c r="D35" s="34"/>
      <c r="E35" s="120" t="s">
        <v>47</v>
      </c>
      <c r="F35" s="133">
        <f>ROUND((SUM(BG115:BG122) + SUM(BG140:BG246)),  2)</f>
        <v>0</v>
      </c>
      <c r="G35" s="34"/>
      <c r="H35" s="34"/>
      <c r="I35" s="134">
        <v>0.21</v>
      </c>
      <c r="J35" s="13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" hidden="1" customHeight="1">
      <c r="A36" s="34"/>
      <c r="B36" s="37"/>
      <c r="C36" s="34"/>
      <c r="D36" s="34"/>
      <c r="E36" s="120" t="s">
        <v>48</v>
      </c>
      <c r="F36" s="133">
        <f>ROUND((SUM(BH115:BH122) + SUM(BH140:BH246)),  2)</f>
        <v>0</v>
      </c>
      <c r="G36" s="34"/>
      <c r="H36" s="34"/>
      <c r="I36" s="134">
        <v>0.15</v>
      </c>
      <c r="J36" s="13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" hidden="1" customHeight="1">
      <c r="A37" s="34"/>
      <c r="B37" s="37"/>
      <c r="C37" s="34"/>
      <c r="D37" s="34"/>
      <c r="E37" s="120" t="s">
        <v>49</v>
      </c>
      <c r="F37" s="133">
        <f>ROUND((SUM(BI115:BI122) + SUM(BI140:BI246)),  2)</f>
        <v>0</v>
      </c>
      <c r="G37" s="34"/>
      <c r="H37" s="34"/>
      <c r="I37" s="134">
        <v>0</v>
      </c>
      <c r="J37" s="13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" customHeight="1">
      <c r="A38" s="34"/>
      <c r="B38" s="37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7"/>
      <c r="C39" s="135"/>
      <c r="D39" s="136" t="s">
        <v>50</v>
      </c>
      <c r="E39" s="137"/>
      <c r="F39" s="137"/>
      <c r="G39" s="138" t="s">
        <v>51</v>
      </c>
      <c r="H39" s="139" t="s">
        <v>52</v>
      </c>
      <c r="I39" s="137"/>
      <c r="J39" s="140">
        <f>SUM(J30:J37)</f>
        <v>0</v>
      </c>
      <c r="K39" s="14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" customHeight="1">
      <c r="A40" s="34"/>
      <c r="B40" s="37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51"/>
      <c r="D50" s="142" t="s">
        <v>53</v>
      </c>
      <c r="E50" s="143"/>
      <c r="F50" s="143"/>
      <c r="G50" s="142" t="s">
        <v>54</v>
      </c>
      <c r="H50" s="143"/>
      <c r="I50" s="143"/>
      <c r="J50" s="143"/>
      <c r="K50" s="143"/>
      <c r="L50" s="51"/>
    </row>
    <row r="51" spans="1:31">
      <c r="B51" s="19"/>
      <c r="L51" s="19"/>
    </row>
    <row r="52" spans="1:31">
      <c r="B52" s="19"/>
      <c r="L52" s="19"/>
    </row>
    <row r="53" spans="1:31">
      <c r="B53" s="19"/>
      <c r="L53" s="19"/>
    </row>
    <row r="54" spans="1:31">
      <c r="B54" s="19"/>
      <c r="L54" s="19"/>
    </row>
    <row r="55" spans="1:31">
      <c r="B55" s="19"/>
      <c r="L55" s="19"/>
    </row>
    <row r="56" spans="1:31">
      <c r="B56" s="19"/>
      <c r="L56" s="19"/>
    </row>
    <row r="57" spans="1:31">
      <c r="B57" s="19"/>
      <c r="L57" s="19"/>
    </row>
    <row r="58" spans="1:31">
      <c r="B58" s="19"/>
      <c r="L58" s="19"/>
    </row>
    <row r="59" spans="1:31">
      <c r="B59" s="19"/>
      <c r="L59" s="19"/>
    </row>
    <row r="60" spans="1:31">
      <c r="B60" s="19"/>
      <c r="L60" s="19"/>
    </row>
    <row r="61" spans="1:31" s="2" customFormat="1" ht="13.2">
      <c r="A61" s="34"/>
      <c r="B61" s="37"/>
      <c r="C61" s="34"/>
      <c r="D61" s="144" t="s">
        <v>55</v>
      </c>
      <c r="E61" s="145"/>
      <c r="F61" s="146" t="s">
        <v>56</v>
      </c>
      <c r="G61" s="144" t="s">
        <v>55</v>
      </c>
      <c r="H61" s="145"/>
      <c r="I61" s="145"/>
      <c r="J61" s="147" t="s">
        <v>56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1:31">
      <c r="B62" s="19"/>
      <c r="L62" s="19"/>
    </row>
    <row r="63" spans="1:31">
      <c r="B63" s="19"/>
      <c r="L63" s="19"/>
    </row>
    <row r="64" spans="1:31">
      <c r="B64" s="19"/>
      <c r="L64" s="19"/>
    </row>
    <row r="65" spans="1:31" s="2" customFormat="1" ht="13.2">
      <c r="A65" s="34"/>
      <c r="B65" s="37"/>
      <c r="C65" s="34"/>
      <c r="D65" s="142" t="s">
        <v>57</v>
      </c>
      <c r="E65" s="148"/>
      <c r="F65" s="148"/>
      <c r="G65" s="142" t="s">
        <v>58</v>
      </c>
      <c r="H65" s="148"/>
      <c r="I65" s="148"/>
      <c r="J65" s="148"/>
      <c r="K65" s="14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>
      <c r="B66" s="19"/>
      <c r="L66" s="19"/>
    </row>
    <row r="67" spans="1:31">
      <c r="B67" s="19"/>
      <c r="L67" s="19"/>
    </row>
    <row r="68" spans="1:31">
      <c r="B68" s="19"/>
      <c r="L68" s="19"/>
    </row>
    <row r="69" spans="1:31">
      <c r="B69" s="19"/>
      <c r="L69" s="19"/>
    </row>
    <row r="70" spans="1:31">
      <c r="B70" s="19"/>
      <c r="L70" s="19"/>
    </row>
    <row r="71" spans="1:31">
      <c r="B71" s="19"/>
      <c r="L71" s="19"/>
    </row>
    <row r="72" spans="1:31">
      <c r="B72" s="19"/>
      <c r="L72" s="19"/>
    </row>
    <row r="73" spans="1:31">
      <c r="B73" s="19"/>
      <c r="L73" s="19"/>
    </row>
    <row r="74" spans="1:31">
      <c r="B74" s="19"/>
      <c r="L74" s="19"/>
    </row>
    <row r="75" spans="1:31">
      <c r="B75" s="19"/>
      <c r="L75" s="19"/>
    </row>
    <row r="76" spans="1:31" s="2" customFormat="1" ht="13.2">
      <c r="A76" s="34"/>
      <c r="B76" s="37"/>
      <c r="C76" s="34"/>
      <c r="D76" s="144" t="s">
        <v>55</v>
      </c>
      <c r="E76" s="145"/>
      <c r="F76" s="146" t="s">
        <v>56</v>
      </c>
      <c r="G76" s="144" t="s">
        <v>55</v>
      </c>
      <c r="H76" s="145"/>
      <c r="I76" s="145"/>
      <c r="J76" s="147" t="s">
        <v>56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" customHeight="1">
      <c r="A77" s="34"/>
      <c r="B77" s="149"/>
      <c r="C77" s="150"/>
      <c r="D77" s="150"/>
      <c r="E77" s="150"/>
      <c r="F77" s="150"/>
      <c r="G77" s="150"/>
      <c r="H77" s="150"/>
      <c r="I77" s="150"/>
      <c r="J77" s="150"/>
      <c r="K77" s="15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47" s="2" customFormat="1" ht="6.9" hidden="1" customHeight="1">
      <c r="A81" s="34"/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47" s="2" customFormat="1" ht="24.9" hidden="1" customHeight="1">
      <c r="A82" s="34"/>
      <c r="B82" s="35"/>
      <c r="C82" s="22" t="s">
        <v>99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47" s="2" customFormat="1" ht="6.9" hidden="1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47" s="2" customFormat="1" ht="12" hidden="1" customHeight="1">
      <c r="A84" s="34"/>
      <c r="B84" s="35"/>
      <c r="C84" s="28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47" s="2" customFormat="1" ht="30" hidden="1" customHeight="1">
      <c r="A85" s="34"/>
      <c r="B85" s="35"/>
      <c r="C85" s="36"/>
      <c r="D85" s="36"/>
      <c r="E85" s="292" t="str">
        <f>E7</f>
        <v>Sanace zdiva spodní stavby bytového domu Katusická 680 - 682, PRaha 9 Kbely</v>
      </c>
      <c r="F85" s="303"/>
      <c r="G85" s="303"/>
      <c r="H85" s="303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47" s="2" customFormat="1" ht="6.9" hidden="1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47" s="2" customFormat="1" ht="12" hidden="1" customHeight="1">
      <c r="A87" s="34"/>
      <c r="B87" s="35"/>
      <c r="C87" s="28" t="s">
        <v>20</v>
      </c>
      <c r="D87" s="36"/>
      <c r="E87" s="36"/>
      <c r="F87" s="26" t="str">
        <f>F10</f>
        <v>Kbely</v>
      </c>
      <c r="G87" s="36"/>
      <c r="H87" s="36"/>
      <c r="I87" s="28" t="s">
        <v>22</v>
      </c>
      <c r="J87" s="66" t="str">
        <f>IF(J10="","",J10)</f>
        <v>17. 7. 2020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47" s="2" customFormat="1" ht="6.9" hidden="1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47" s="2" customFormat="1" ht="15.15" hidden="1" customHeight="1">
      <c r="A89" s="34"/>
      <c r="B89" s="35"/>
      <c r="C89" s="28" t="s">
        <v>24</v>
      </c>
      <c r="D89" s="36"/>
      <c r="E89" s="36"/>
      <c r="F89" s="26" t="str">
        <f>E13</f>
        <v>MČ Praha 19</v>
      </c>
      <c r="G89" s="36"/>
      <c r="H89" s="36"/>
      <c r="I89" s="28" t="s">
        <v>30</v>
      </c>
      <c r="J89" s="31" t="str">
        <f>E19</f>
        <v xml:space="preserve"> 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47" s="2" customFormat="1" ht="25.65" hidden="1" customHeight="1">
      <c r="A90" s="34"/>
      <c r="B90" s="35"/>
      <c r="C90" s="28" t="s">
        <v>28</v>
      </c>
      <c r="D90" s="36"/>
      <c r="E90" s="36"/>
      <c r="F90" s="26" t="str">
        <f>IF(E16="","",E16)</f>
        <v>Vyplň údaj</v>
      </c>
      <c r="G90" s="36"/>
      <c r="H90" s="36"/>
      <c r="I90" s="28" t="s">
        <v>33</v>
      </c>
      <c r="J90" s="31" t="str">
        <f>E22</f>
        <v>REINVEST spol. s r.o.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47" s="2" customFormat="1" ht="10.35" hidden="1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47" s="2" customFormat="1" ht="29.25" hidden="1" customHeight="1">
      <c r="A92" s="34"/>
      <c r="B92" s="35"/>
      <c r="C92" s="153" t="s">
        <v>100</v>
      </c>
      <c r="D92" s="114"/>
      <c r="E92" s="114"/>
      <c r="F92" s="114"/>
      <c r="G92" s="114"/>
      <c r="H92" s="114"/>
      <c r="I92" s="114"/>
      <c r="J92" s="154" t="s">
        <v>101</v>
      </c>
      <c r="K92" s="114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47" s="2" customFormat="1" ht="10.35" hidden="1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5" hidden="1" customHeight="1">
      <c r="A94" s="34"/>
      <c r="B94" s="35"/>
      <c r="C94" s="155" t="s">
        <v>102</v>
      </c>
      <c r="D94" s="36"/>
      <c r="E94" s="36"/>
      <c r="F94" s="36"/>
      <c r="G94" s="36"/>
      <c r="H94" s="36"/>
      <c r="I94" s="36"/>
      <c r="J94" s="84">
        <f>J140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6" t="s">
        <v>103</v>
      </c>
    </row>
    <row r="95" spans="1:47" s="9" customFormat="1" ht="24.9" hidden="1" customHeight="1">
      <c r="B95" s="156"/>
      <c r="C95" s="157"/>
      <c r="D95" s="158" t="s">
        <v>104</v>
      </c>
      <c r="E95" s="159"/>
      <c r="F95" s="159"/>
      <c r="G95" s="159"/>
      <c r="H95" s="159"/>
      <c r="I95" s="159"/>
      <c r="J95" s="160">
        <f>J141</f>
        <v>0</v>
      </c>
      <c r="K95" s="157"/>
      <c r="L95" s="161"/>
    </row>
    <row r="96" spans="1:47" s="10" customFormat="1" ht="19.95" hidden="1" customHeight="1">
      <c r="B96" s="162"/>
      <c r="C96" s="163"/>
      <c r="D96" s="164" t="s">
        <v>105</v>
      </c>
      <c r="E96" s="165"/>
      <c r="F96" s="165"/>
      <c r="G96" s="165"/>
      <c r="H96" s="165"/>
      <c r="I96" s="165"/>
      <c r="J96" s="166">
        <f>J142</f>
        <v>0</v>
      </c>
      <c r="K96" s="163"/>
      <c r="L96" s="167"/>
    </row>
    <row r="97" spans="2:12" s="10" customFormat="1" ht="19.95" hidden="1" customHeight="1">
      <c r="B97" s="162"/>
      <c r="C97" s="163"/>
      <c r="D97" s="164" t="s">
        <v>106</v>
      </c>
      <c r="E97" s="165"/>
      <c r="F97" s="165"/>
      <c r="G97" s="165"/>
      <c r="H97" s="165"/>
      <c r="I97" s="165"/>
      <c r="J97" s="166">
        <f>J175</f>
        <v>0</v>
      </c>
      <c r="K97" s="163"/>
      <c r="L97" s="167"/>
    </row>
    <row r="98" spans="2:12" s="10" customFormat="1" ht="19.95" hidden="1" customHeight="1">
      <c r="B98" s="162"/>
      <c r="C98" s="163"/>
      <c r="D98" s="164" t="s">
        <v>107</v>
      </c>
      <c r="E98" s="165"/>
      <c r="F98" s="165"/>
      <c r="G98" s="165"/>
      <c r="H98" s="165"/>
      <c r="I98" s="165"/>
      <c r="J98" s="166">
        <f>J178</f>
        <v>0</v>
      </c>
      <c r="K98" s="163"/>
      <c r="L98" s="167"/>
    </row>
    <row r="99" spans="2:12" s="10" customFormat="1" ht="19.95" hidden="1" customHeight="1">
      <c r="B99" s="162"/>
      <c r="C99" s="163"/>
      <c r="D99" s="164" t="s">
        <v>108</v>
      </c>
      <c r="E99" s="165"/>
      <c r="F99" s="165"/>
      <c r="G99" s="165"/>
      <c r="H99" s="165"/>
      <c r="I99" s="165"/>
      <c r="J99" s="166">
        <f>J180</f>
        <v>0</v>
      </c>
      <c r="K99" s="163"/>
      <c r="L99" s="167"/>
    </row>
    <row r="100" spans="2:12" s="10" customFormat="1" ht="19.95" hidden="1" customHeight="1">
      <c r="B100" s="162"/>
      <c r="C100" s="163"/>
      <c r="D100" s="164" t="s">
        <v>109</v>
      </c>
      <c r="E100" s="165"/>
      <c r="F100" s="165"/>
      <c r="G100" s="165"/>
      <c r="H100" s="165"/>
      <c r="I100" s="165"/>
      <c r="J100" s="166">
        <f>J187</f>
        <v>0</v>
      </c>
      <c r="K100" s="163"/>
      <c r="L100" s="167"/>
    </row>
    <row r="101" spans="2:12" s="10" customFormat="1" ht="19.95" hidden="1" customHeight="1">
      <c r="B101" s="162"/>
      <c r="C101" s="163"/>
      <c r="D101" s="164" t="s">
        <v>110</v>
      </c>
      <c r="E101" s="165"/>
      <c r="F101" s="165"/>
      <c r="G101" s="165"/>
      <c r="H101" s="165"/>
      <c r="I101" s="165"/>
      <c r="J101" s="166">
        <f>J194</f>
        <v>0</v>
      </c>
      <c r="K101" s="163"/>
      <c r="L101" s="167"/>
    </row>
    <row r="102" spans="2:12" s="10" customFormat="1" ht="19.95" hidden="1" customHeight="1">
      <c r="B102" s="162"/>
      <c r="C102" s="163"/>
      <c r="D102" s="164" t="s">
        <v>111</v>
      </c>
      <c r="E102" s="165"/>
      <c r="F102" s="165"/>
      <c r="G102" s="165"/>
      <c r="H102" s="165"/>
      <c r="I102" s="165"/>
      <c r="J102" s="166">
        <f>J198</f>
        <v>0</v>
      </c>
      <c r="K102" s="163"/>
      <c r="L102" s="167"/>
    </row>
    <row r="103" spans="2:12" s="10" customFormat="1" ht="19.95" hidden="1" customHeight="1">
      <c r="B103" s="162"/>
      <c r="C103" s="163"/>
      <c r="D103" s="164" t="s">
        <v>112</v>
      </c>
      <c r="E103" s="165"/>
      <c r="F103" s="165"/>
      <c r="G103" s="165"/>
      <c r="H103" s="165"/>
      <c r="I103" s="165"/>
      <c r="J103" s="166">
        <f>J213</f>
        <v>0</v>
      </c>
      <c r="K103" s="163"/>
      <c r="L103" s="167"/>
    </row>
    <row r="104" spans="2:12" s="10" customFormat="1" ht="19.95" hidden="1" customHeight="1">
      <c r="B104" s="162"/>
      <c r="C104" s="163"/>
      <c r="D104" s="164" t="s">
        <v>113</v>
      </c>
      <c r="E104" s="165"/>
      <c r="F104" s="165"/>
      <c r="G104" s="165"/>
      <c r="H104" s="165"/>
      <c r="I104" s="165"/>
      <c r="J104" s="166">
        <f>J219</f>
        <v>0</v>
      </c>
      <c r="K104" s="163"/>
      <c r="L104" s="167"/>
    </row>
    <row r="105" spans="2:12" s="9" customFormat="1" ht="24.9" hidden="1" customHeight="1">
      <c r="B105" s="156"/>
      <c r="C105" s="157"/>
      <c r="D105" s="158" t="s">
        <v>114</v>
      </c>
      <c r="E105" s="159"/>
      <c r="F105" s="159"/>
      <c r="G105" s="159"/>
      <c r="H105" s="159"/>
      <c r="I105" s="159"/>
      <c r="J105" s="160">
        <f>J222</f>
        <v>0</v>
      </c>
      <c r="K105" s="157"/>
      <c r="L105" s="161"/>
    </row>
    <row r="106" spans="2:12" s="10" customFormat="1" ht="19.95" hidden="1" customHeight="1">
      <c r="B106" s="162"/>
      <c r="C106" s="163"/>
      <c r="D106" s="164" t="s">
        <v>115</v>
      </c>
      <c r="E106" s="165"/>
      <c r="F106" s="165"/>
      <c r="G106" s="165"/>
      <c r="H106" s="165"/>
      <c r="I106" s="165"/>
      <c r="J106" s="166">
        <f>J223</f>
        <v>0</v>
      </c>
      <c r="K106" s="163"/>
      <c r="L106" s="167"/>
    </row>
    <row r="107" spans="2:12" s="10" customFormat="1" ht="19.95" hidden="1" customHeight="1">
      <c r="B107" s="162"/>
      <c r="C107" s="163"/>
      <c r="D107" s="164" t="s">
        <v>116</v>
      </c>
      <c r="E107" s="165"/>
      <c r="F107" s="165"/>
      <c r="G107" s="165"/>
      <c r="H107" s="165"/>
      <c r="I107" s="165"/>
      <c r="J107" s="166">
        <f>J234</f>
        <v>0</v>
      </c>
      <c r="K107" s="163"/>
      <c r="L107" s="167"/>
    </row>
    <row r="108" spans="2:12" s="10" customFormat="1" ht="19.95" hidden="1" customHeight="1">
      <c r="B108" s="162"/>
      <c r="C108" s="163"/>
      <c r="D108" s="164" t="s">
        <v>117</v>
      </c>
      <c r="E108" s="165"/>
      <c r="F108" s="165"/>
      <c r="G108" s="165"/>
      <c r="H108" s="165"/>
      <c r="I108" s="165"/>
      <c r="J108" s="166">
        <f>J237</f>
        <v>0</v>
      </c>
      <c r="K108" s="163"/>
      <c r="L108" s="167"/>
    </row>
    <row r="109" spans="2:12" s="9" customFormat="1" ht="24.9" hidden="1" customHeight="1">
      <c r="B109" s="156"/>
      <c r="C109" s="157"/>
      <c r="D109" s="158" t="s">
        <v>118</v>
      </c>
      <c r="E109" s="159"/>
      <c r="F109" s="159"/>
      <c r="G109" s="159"/>
      <c r="H109" s="159"/>
      <c r="I109" s="159"/>
      <c r="J109" s="160">
        <f>J241</f>
        <v>0</v>
      </c>
      <c r="K109" s="157"/>
      <c r="L109" s="161"/>
    </row>
    <row r="110" spans="2:12" s="10" customFormat="1" ht="19.95" hidden="1" customHeight="1">
      <c r="B110" s="162"/>
      <c r="C110" s="163"/>
      <c r="D110" s="164" t="s">
        <v>119</v>
      </c>
      <c r="E110" s="165"/>
      <c r="F110" s="165"/>
      <c r="G110" s="165"/>
      <c r="H110" s="165"/>
      <c r="I110" s="165"/>
      <c r="J110" s="166">
        <f>J242</f>
        <v>0</v>
      </c>
      <c r="K110" s="163"/>
      <c r="L110" s="167"/>
    </row>
    <row r="111" spans="2:12" s="9" customFormat="1" ht="24.9" hidden="1" customHeight="1">
      <c r="B111" s="156"/>
      <c r="C111" s="157"/>
      <c r="D111" s="158" t="s">
        <v>120</v>
      </c>
      <c r="E111" s="159"/>
      <c r="F111" s="159"/>
      <c r="G111" s="159"/>
      <c r="H111" s="159"/>
      <c r="I111" s="159"/>
      <c r="J111" s="160">
        <f>J244</f>
        <v>0</v>
      </c>
      <c r="K111" s="157"/>
      <c r="L111" s="161"/>
    </row>
    <row r="112" spans="2:12" s="10" customFormat="1" ht="19.95" hidden="1" customHeight="1">
      <c r="B112" s="162"/>
      <c r="C112" s="163"/>
      <c r="D112" s="164" t="s">
        <v>121</v>
      </c>
      <c r="E112" s="165"/>
      <c r="F112" s="165"/>
      <c r="G112" s="165"/>
      <c r="H112" s="165"/>
      <c r="I112" s="165"/>
      <c r="J112" s="166">
        <f>J245</f>
        <v>0</v>
      </c>
      <c r="K112" s="163"/>
      <c r="L112" s="167"/>
    </row>
    <row r="113" spans="1:65" s="2" customFormat="1" ht="21.75" hidden="1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65" s="2" customFormat="1" ht="6.9" hidden="1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65" s="2" customFormat="1" ht="29.25" hidden="1" customHeight="1">
      <c r="A115" s="34"/>
      <c r="B115" s="35"/>
      <c r="C115" s="155" t="s">
        <v>122</v>
      </c>
      <c r="D115" s="36"/>
      <c r="E115" s="36"/>
      <c r="F115" s="36"/>
      <c r="G115" s="36"/>
      <c r="H115" s="36"/>
      <c r="I115" s="36"/>
      <c r="J115" s="168">
        <f>ROUND(J116 + J117 + J118 + J119 + J120 + J121,2)</f>
        <v>0</v>
      </c>
      <c r="K115" s="36"/>
      <c r="L115" s="51"/>
      <c r="N115" s="169" t="s">
        <v>44</v>
      </c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65" s="2" customFormat="1" ht="18" hidden="1" customHeight="1">
      <c r="A116" s="34"/>
      <c r="B116" s="35"/>
      <c r="C116" s="36"/>
      <c r="D116" s="279" t="s">
        <v>123</v>
      </c>
      <c r="E116" s="280"/>
      <c r="F116" s="280"/>
      <c r="G116" s="36"/>
      <c r="H116" s="36"/>
      <c r="I116" s="36"/>
      <c r="J116" s="105">
        <v>0</v>
      </c>
      <c r="K116" s="36"/>
      <c r="L116" s="170"/>
      <c r="M116" s="171"/>
      <c r="N116" s="172" t="s">
        <v>45</v>
      </c>
      <c r="O116" s="171"/>
      <c r="P116" s="171"/>
      <c r="Q116" s="171"/>
      <c r="R116" s="171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4" t="s">
        <v>124</v>
      </c>
      <c r="AZ116" s="171"/>
      <c r="BA116" s="171"/>
      <c r="BB116" s="171"/>
      <c r="BC116" s="171"/>
      <c r="BD116" s="171"/>
      <c r="BE116" s="175">
        <f t="shared" ref="BE116:BE121" si="0">IF(N116="základní",J116,0)</f>
        <v>0</v>
      </c>
      <c r="BF116" s="175">
        <f t="shared" ref="BF116:BF121" si="1">IF(N116="snížená",J116,0)</f>
        <v>0</v>
      </c>
      <c r="BG116" s="175">
        <f t="shared" ref="BG116:BG121" si="2">IF(N116="zákl. přenesená",J116,0)</f>
        <v>0</v>
      </c>
      <c r="BH116" s="175">
        <f t="shared" ref="BH116:BH121" si="3">IF(N116="sníž. přenesená",J116,0)</f>
        <v>0</v>
      </c>
      <c r="BI116" s="175">
        <f t="shared" ref="BI116:BI121" si="4">IF(N116="nulová",J116,0)</f>
        <v>0</v>
      </c>
      <c r="BJ116" s="174" t="s">
        <v>85</v>
      </c>
      <c r="BK116" s="171"/>
      <c r="BL116" s="171"/>
      <c r="BM116" s="171"/>
    </row>
    <row r="117" spans="1:65" s="2" customFormat="1" ht="18" hidden="1" customHeight="1">
      <c r="A117" s="34"/>
      <c r="B117" s="35"/>
      <c r="C117" s="36"/>
      <c r="D117" s="279" t="s">
        <v>125</v>
      </c>
      <c r="E117" s="280"/>
      <c r="F117" s="280"/>
      <c r="G117" s="36"/>
      <c r="H117" s="36"/>
      <c r="I117" s="36"/>
      <c r="J117" s="105">
        <v>0</v>
      </c>
      <c r="K117" s="36"/>
      <c r="L117" s="170"/>
      <c r="M117" s="171"/>
      <c r="N117" s="172" t="s">
        <v>45</v>
      </c>
      <c r="O117" s="171"/>
      <c r="P117" s="171"/>
      <c r="Q117" s="171"/>
      <c r="R117" s="171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4" t="s">
        <v>124</v>
      </c>
      <c r="AZ117" s="171"/>
      <c r="BA117" s="171"/>
      <c r="BB117" s="171"/>
      <c r="BC117" s="171"/>
      <c r="BD117" s="171"/>
      <c r="BE117" s="175">
        <f t="shared" si="0"/>
        <v>0</v>
      </c>
      <c r="BF117" s="175">
        <f t="shared" si="1"/>
        <v>0</v>
      </c>
      <c r="BG117" s="175">
        <f t="shared" si="2"/>
        <v>0</v>
      </c>
      <c r="BH117" s="175">
        <f t="shared" si="3"/>
        <v>0</v>
      </c>
      <c r="BI117" s="175">
        <f t="shared" si="4"/>
        <v>0</v>
      </c>
      <c r="BJ117" s="174" t="s">
        <v>85</v>
      </c>
      <c r="BK117" s="171"/>
      <c r="BL117" s="171"/>
      <c r="BM117" s="171"/>
    </row>
    <row r="118" spans="1:65" s="2" customFormat="1" ht="18" hidden="1" customHeight="1">
      <c r="A118" s="34"/>
      <c r="B118" s="35"/>
      <c r="C118" s="36"/>
      <c r="D118" s="279" t="s">
        <v>126</v>
      </c>
      <c r="E118" s="280"/>
      <c r="F118" s="280"/>
      <c r="G118" s="36"/>
      <c r="H118" s="36"/>
      <c r="I118" s="36"/>
      <c r="J118" s="105">
        <v>0</v>
      </c>
      <c r="K118" s="36"/>
      <c r="L118" s="170"/>
      <c r="M118" s="171"/>
      <c r="N118" s="172" t="s">
        <v>45</v>
      </c>
      <c r="O118" s="171"/>
      <c r="P118" s="171"/>
      <c r="Q118" s="171"/>
      <c r="R118" s="171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4" t="s">
        <v>124</v>
      </c>
      <c r="AZ118" s="171"/>
      <c r="BA118" s="171"/>
      <c r="BB118" s="171"/>
      <c r="BC118" s="171"/>
      <c r="BD118" s="171"/>
      <c r="BE118" s="175">
        <f t="shared" si="0"/>
        <v>0</v>
      </c>
      <c r="BF118" s="175">
        <f t="shared" si="1"/>
        <v>0</v>
      </c>
      <c r="BG118" s="175">
        <f t="shared" si="2"/>
        <v>0</v>
      </c>
      <c r="BH118" s="175">
        <f t="shared" si="3"/>
        <v>0</v>
      </c>
      <c r="BI118" s="175">
        <f t="shared" si="4"/>
        <v>0</v>
      </c>
      <c r="BJ118" s="174" t="s">
        <v>85</v>
      </c>
      <c r="BK118" s="171"/>
      <c r="BL118" s="171"/>
      <c r="BM118" s="171"/>
    </row>
    <row r="119" spans="1:65" s="2" customFormat="1" ht="18" hidden="1" customHeight="1">
      <c r="A119" s="34"/>
      <c r="B119" s="35"/>
      <c r="C119" s="36"/>
      <c r="D119" s="279" t="s">
        <v>127</v>
      </c>
      <c r="E119" s="280"/>
      <c r="F119" s="280"/>
      <c r="G119" s="36"/>
      <c r="H119" s="36"/>
      <c r="I119" s="36"/>
      <c r="J119" s="105">
        <v>0</v>
      </c>
      <c r="K119" s="36"/>
      <c r="L119" s="170"/>
      <c r="M119" s="171"/>
      <c r="N119" s="172" t="s">
        <v>45</v>
      </c>
      <c r="O119" s="171"/>
      <c r="P119" s="171"/>
      <c r="Q119" s="171"/>
      <c r="R119" s="171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4" t="s">
        <v>124</v>
      </c>
      <c r="AZ119" s="171"/>
      <c r="BA119" s="171"/>
      <c r="BB119" s="171"/>
      <c r="BC119" s="171"/>
      <c r="BD119" s="171"/>
      <c r="BE119" s="175">
        <f t="shared" si="0"/>
        <v>0</v>
      </c>
      <c r="BF119" s="175">
        <f t="shared" si="1"/>
        <v>0</v>
      </c>
      <c r="BG119" s="175">
        <f t="shared" si="2"/>
        <v>0</v>
      </c>
      <c r="BH119" s="175">
        <f t="shared" si="3"/>
        <v>0</v>
      </c>
      <c r="BI119" s="175">
        <f t="shared" si="4"/>
        <v>0</v>
      </c>
      <c r="BJ119" s="174" t="s">
        <v>85</v>
      </c>
      <c r="BK119" s="171"/>
      <c r="BL119" s="171"/>
      <c r="BM119" s="171"/>
    </row>
    <row r="120" spans="1:65" s="2" customFormat="1" ht="18" hidden="1" customHeight="1">
      <c r="A120" s="34"/>
      <c r="B120" s="35"/>
      <c r="C120" s="36"/>
      <c r="D120" s="279" t="s">
        <v>128</v>
      </c>
      <c r="E120" s="280"/>
      <c r="F120" s="280"/>
      <c r="G120" s="36"/>
      <c r="H120" s="36"/>
      <c r="I120" s="36"/>
      <c r="J120" s="105">
        <v>0</v>
      </c>
      <c r="K120" s="36"/>
      <c r="L120" s="170"/>
      <c r="M120" s="171"/>
      <c r="N120" s="172" t="s">
        <v>45</v>
      </c>
      <c r="O120" s="171"/>
      <c r="P120" s="171"/>
      <c r="Q120" s="171"/>
      <c r="R120" s="171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4" t="s">
        <v>124</v>
      </c>
      <c r="AZ120" s="171"/>
      <c r="BA120" s="171"/>
      <c r="BB120" s="171"/>
      <c r="BC120" s="171"/>
      <c r="BD120" s="171"/>
      <c r="BE120" s="175">
        <f t="shared" si="0"/>
        <v>0</v>
      </c>
      <c r="BF120" s="175">
        <f t="shared" si="1"/>
        <v>0</v>
      </c>
      <c r="BG120" s="175">
        <f t="shared" si="2"/>
        <v>0</v>
      </c>
      <c r="BH120" s="175">
        <f t="shared" si="3"/>
        <v>0</v>
      </c>
      <c r="BI120" s="175">
        <f t="shared" si="4"/>
        <v>0</v>
      </c>
      <c r="BJ120" s="174" t="s">
        <v>85</v>
      </c>
      <c r="BK120" s="171"/>
      <c r="BL120" s="171"/>
      <c r="BM120" s="171"/>
    </row>
    <row r="121" spans="1:65" s="2" customFormat="1" ht="18" hidden="1" customHeight="1">
      <c r="A121" s="34"/>
      <c r="B121" s="35"/>
      <c r="C121" s="36"/>
      <c r="D121" s="104" t="s">
        <v>129</v>
      </c>
      <c r="E121" s="36"/>
      <c r="F121" s="36"/>
      <c r="G121" s="36"/>
      <c r="H121" s="36"/>
      <c r="I121" s="36"/>
      <c r="J121" s="105">
        <f>ROUND(J28*T121,2)</f>
        <v>0</v>
      </c>
      <c r="K121" s="36"/>
      <c r="L121" s="170"/>
      <c r="M121" s="171"/>
      <c r="N121" s="172" t="s">
        <v>45</v>
      </c>
      <c r="O121" s="171"/>
      <c r="P121" s="171"/>
      <c r="Q121" s="171"/>
      <c r="R121" s="171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4" t="s">
        <v>130</v>
      </c>
      <c r="AZ121" s="171"/>
      <c r="BA121" s="171"/>
      <c r="BB121" s="171"/>
      <c r="BC121" s="171"/>
      <c r="BD121" s="171"/>
      <c r="BE121" s="175">
        <f t="shared" si="0"/>
        <v>0</v>
      </c>
      <c r="BF121" s="175">
        <f t="shared" si="1"/>
        <v>0</v>
      </c>
      <c r="BG121" s="175">
        <f t="shared" si="2"/>
        <v>0</v>
      </c>
      <c r="BH121" s="175">
        <f t="shared" si="3"/>
        <v>0</v>
      </c>
      <c r="BI121" s="175">
        <f t="shared" si="4"/>
        <v>0</v>
      </c>
      <c r="BJ121" s="174" t="s">
        <v>85</v>
      </c>
      <c r="BK121" s="171"/>
      <c r="BL121" s="171"/>
      <c r="BM121" s="171"/>
    </row>
    <row r="122" spans="1:65" s="2" customFormat="1" hidden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65" s="2" customFormat="1" ht="29.25" hidden="1" customHeight="1">
      <c r="A123" s="34"/>
      <c r="B123" s="35"/>
      <c r="C123" s="113" t="s">
        <v>95</v>
      </c>
      <c r="D123" s="114"/>
      <c r="E123" s="114"/>
      <c r="F123" s="114"/>
      <c r="G123" s="114"/>
      <c r="H123" s="114"/>
      <c r="I123" s="114"/>
      <c r="J123" s="115">
        <f>ROUND(J94+J115,2)</f>
        <v>0</v>
      </c>
      <c r="K123" s="114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65" s="2" customFormat="1" ht="6.9" hidden="1" customHeight="1">
      <c r="A124" s="34"/>
      <c r="B124" s="54"/>
      <c r="C124" s="55"/>
      <c r="D124" s="55"/>
      <c r="E124" s="55"/>
      <c r="F124" s="55"/>
      <c r="G124" s="55"/>
      <c r="H124" s="55"/>
      <c r="I124" s="55"/>
      <c r="J124" s="55"/>
      <c r="K124" s="55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65" hidden="1"/>
    <row r="126" spans="1:65" hidden="1"/>
    <row r="127" spans="1:65" hidden="1"/>
    <row r="128" spans="1:65" s="2" customFormat="1" ht="6.9" customHeight="1">
      <c r="A128" s="34"/>
      <c r="B128" s="56"/>
      <c r="C128" s="57"/>
      <c r="D128" s="57"/>
      <c r="E128" s="57"/>
      <c r="F128" s="57"/>
      <c r="G128" s="57"/>
      <c r="H128" s="57"/>
      <c r="I128" s="57"/>
      <c r="J128" s="57"/>
      <c r="K128" s="57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65" s="2" customFormat="1" ht="24.9" customHeight="1">
      <c r="A129" s="34"/>
      <c r="B129" s="35"/>
      <c r="C129" s="22" t="s">
        <v>131</v>
      </c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65" s="2" customFormat="1" ht="6.9" customHeight="1">
      <c r="A130" s="34"/>
      <c r="B130" s="35"/>
      <c r="C130" s="36"/>
      <c r="D130" s="36"/>
      <c r="E130" s="36"/>
      <c r="F130" s="36"/>
      <c r="G130" s="36"/>
      <c r="H130" s="36"/>
      <c r="I130" s="36"/>
      <c r="J130" s="36"/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65" s="2" customFormat="1" ht="12" customHeight="1">
      <c r="A131" s="34"/>
      <c r="B131" s="35"/>
      <c r="C131" s="28" t="s">
        <v>16</v>
      </c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65" s="2" customFormat="1" ht="30" customHeight="1">
      <c r="A132" s="34"/>
      <c r="B132" s="35"/>
      <c r="C132" s="36"/>
      <c r="D132" s="36"/>
      <c r="E132" s="292" t="str">
        <f>E7</f>
        <v>Sanace zdiva spodní stavby bytového domu Katusická 680 - 682, PRaha 9 Kbely</v>
      </c>
      <c r="F132" s="303"/>
      <c r="G132" s="303"/>
      <c r="H132" s="303"/>
      <c r="I132" s="36"/>
      <c r="J132" s="36"/>
      <c r="K132" s="36"/>
      <c r="L132" s="51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</row>
    <row r="133" spans="1:65" s="2" customFormat="1" ht="6.9" customHeight="1">
      <c r="A133" s="34"/>
      <c r="B133" s="35"/>
      <c r="C133" s="36"/>
      <c r="D133" s="36"/>
      <c r="E133" s="36"/>
      <c r="F133" s="36"/>
      <c r="G133" s="36"/>
      <c r="H133" s="36"/>
      <c r="I133" s="36"/>
      <c r="J133" s="36"/>
      <c r="K133" s="36"/>
      <c r="L133" s="51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</row>
    <row r="134" spans="1:65" s="2" customFormat="1" ht="12" customHeight="1">
      <c r="A134" s="34"/>
      <c r="B134" s="35"/>
      <c r="C134" s="28" t="s">
        <v>20</v>
      </c>
      <c r="D134" s="36"/>
      <c r="E134" s="36"/>
      <c r="F134" s="26" t="str">
        <f>F10</f>
        <v>Kbely</v>
      </c>
      <c r="G134" s="36"/>
      <c r="H134" s="36"/>
      <c r="I134" s="28" t="s">
        <v>22</v>
      </c>
      <c r="J134" s="66" t="str">
        <f>IF(J10="","",J10)</f>
        <v>17. 7. 2020</v>
      </c>
      <c r="K134" s="36"/>
      <c r="L134" s="51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</row>
    <row r="135" spans="1:65" s="2" customFormat="1" ht="6.9" customHeight="1">
      <c r="A135" s="34"/>
      <c r="B135" s="35"/>
      <c r="C135" s="36"/>
      <c r="D135" s="36"/>
      <c r="E135" s="36"/>
      <c r="F135" s="36"/>
      <c r="G135" s="36"/>
      <c r="H135" s="36"/>
      <c r="I135" s="36"/>
      <c r="J135" s="36"/>
      <c r="K135" s="36"/>
      <c r="L135" s="51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</row>
    <row r="136" spans="1:65" s="2" customFormat="1" ht="15.15" customHeight="1">
      <c r="A136" s="34"/>
      <c r="B136" s="35"/>
      <c r="C136" s="28" t="s">
        <v>24</v>
      </c>
      <c r="D136" s="36"/>
      <c r="E136" s="36"/>
      <c r="F136" s="26" t="str">
        <f>E13</f>
        <v>MČ Praha 19</v>
      </c>
      <c r="G136" s="36"/>
      <c r="H136" s="36"/>
      <c r="I136" s="28" t="s">
        <v>30</v>
      </c>
      <c r="J136" s="31" t="str">
        <f>E19</f>
        <v xml:space="preserve"> </v>
      </c>
      <c r="K136" s="36"/>
      <c r="L136" s="51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</row>
    <row r="137" spans="1:65" s="2" customFormat="1" ht="25.65" customHeight="1">
      <c r="A137" s="34"/>
      <c r="B137" s="35"/>
      <c r="C137" s="28" t="s">
        <v>28</v>
      </c>
      <c r="D137" s="36"/>
      <c r="E137" s="36"/>
      <c r="F137" s="26" t="str">
        <f>IF(E16="","",E16)</f>
        <v>Vyplň údaj</v>
      </c>
      <c r="G137" s="36"/>
      <c r="H137" s="36"/>
      <c r="I137" s="28" t="s">
        <v>33</v>
      </c>
      <c r="J137" s="31" t="str">
        <f>E22</f>
        <v>REINVEST spol. s r.o.</v>
      </c>
      <c r="K137" s="36"/>
      <c r="L137" s="51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</row>
    <row r="138" spans="1:65" s="2" customFormat="1" ht="10.35" customHeight="1">
      <c r="A138" s="34"/>
      <c r="B138" s="35"/>
      <c r="C138" s="36"/>
      <c r="D138" s="36"/>
      <c r="E138" s="36"/>
      <c r="F138" s="36"/>
      <c r="G138" s="36"/>
      <c r="H138" s="36"/>
      <c r="I138" s="36"/>
      <c r="J138" s="36"/>
      <c r="K138" s="36"/>
      <c r="L138" s="51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</row>
    <row r="139" spans="1:65" s="11" customFormat="1" ht="29.25" customHeight="1">
      <c r="A139" s="176"/>
      <c r="B139" s="177"/>
      <c r="C139" s="178" t="s">
        <v>132</v>
      </c>
      <c r="D139" s="179" t="s">
        <v>65</v>
      </c>
      <c r="E139" s="179" t="s">
        <v>61</v>
      </c>
      <c r="F139" s="179" t="s">
        <v>62</v>
      </c>
      <c r="G139" s="179" t="s">
        <v>133</v>
      </c>
      <c r="H139" s="179" t="s">
        <v>134</v>
      </c>
      <c r="I139" s="179" t="s">
        <v>135</v>
      </c>
      <c r="J139" s="180" t="s">
        <v>101</v>
      </c>
      <c r="K139" s="181" t="s">
        <v>136</v>
      </c>
      <c r="L139" s="182"/>
      <c r="M139" s="75" t="s">
        <v>1</v>
      </c>
      <c r="N139" s="76" t="s">
        <v>44</v>
      </c>
      <c r="O139" s="76" t="s">
        <v>137</v>
      </c>
      <c r="P139" s="76" t="s">
        <v>138</v>
      </c>
      <c r="Q139" s="76" t="s">
        <v>139</v>
      </c>
      <c r="R139" s="76" t="s">
        <v>140</v>
      </c>
      <c r="S139" s="76" t="s">
        <v>141</v>
      </c>
      <c r="T139" s="77" t="s">
        <v>142</v>
      </c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</row>
    <row r="140" spans="1:65" s="2" customFormat="1" ht="22.95" customHeight="1">
      <c r="A140" s="34"/>
      <c r="B140" s="35"/>
      <c r="C140" s="82" t="s">
        <v>143</v>
      </c>
      <c r="D140" s="36"/>
      <c r="E140" s="36"/>
      <c r="F140" s="36"/>
      <c r="G140" s="36"/>
      <c r="H140" s="36"/>
      <c r="I140" s="36"/>
      <c r="J140" s="183">
        <f>BK140</f>
        <v>0</v>
      </c>
      <c r="K140" s="36"/>
      <c r="L140" s="37"/>
      <c r="M140" s="78"/>
      <c r="N140" s="184"/>
      <c r="O140" s="79"/>
      <c r="P140" s="185">
        <f>P141+P222+P241+P244</f>
        <v>0</v>
      </c>
      <c r="Q140" s="79"/>
      <c r="R140" s="185">
        <f>R141+R222+R241+R244</f>
        <v>172.21907210000001</v>
      </c>
      <c r="S140" s="79"/>
      <c r="T140" s="186">
        <f>T141+T222+T241+T244</f>
        <v>99.792301399999985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6" t="s">
        <v>79</v>
      </c>
      <c r="AU140" s="16" t="s">
        <v>103</v>
      </c>
      <c r="BK140" s="187">
        <f>BK141+BK222+BK241+BK244</f>
        <v>0</v>
      </c>
    </row>
    <row r="141" spans="1:65" s="12" customFormat="1" ht="25.95" customHeight="1">
      <c r="B141" s="188"/>
      <c r="C141" s="189"/>
      <c r="D141" s="190" t="s">
        <v>79</v>
      </c>
      <c r="E141" s="191" t="s">
        <v>144</v>
      </c>
      <c r="F141" s="191" t="s">
        <v>145</v>
      </c>
      <c r="G141" s="189"/>
      <c r="H141" s="189"/>
      <c r="I141" s="192"/>
      <c r="J141" s="193">
        <f>BK141</f>
        <v>0</v>
      </c>
      <c r="K141" s="189"/>
      <c r="L141" s="194"/>
      <c r="M141" s="195"/>
      <c r="N141" s="196"/>
      <c r="O141" s="196"/>
      <c r="P141" s="197">
        <f>P142+P175+P178+P180+P187+P194+P198+P213+P219</f>
        <v>0</v>
      </c>
      <c r="Q141" s="196"/>
      <c r="R141" s="197">
        <f>R142+R175+R178+R180+R187+R194+R198+R213+R219</f>
        <v>170.8576037</v>
      </c>
      <c r="S141" s="196"/>
      <c r="T141" s="198">
        <f>T142+T175+T178+T180+T187+T194+T198+T213+T219</f>
        <v>99.665521399999989</v>
      </c>
      <c r="AR141" s="199" t="s">
        <v>85</v>
      </c>
      <c r="AT141" s="200" t="s">
        <v>79</v>
      </c>
      <c r="AU141" s="200" t="s">
        <v>80</v>
      </c>
      <c r="AY141" s="199" t="s">
        <v>146</v>
      </c>
      <c r="BK141" s="201">
        <f>BK142+BK175+BK178+BK180+BK187+BK194+BK198+BK213+BK219</f>
        <v>0</v>
      </c>
    </row>
    <row r="142" spans="1:65" s="12" customFormat="1" ht="22.95" customHeight="1">
      <c r="B142" s="188"/>
      <c r="C142" s="189"/>
      <c r="D142" s="190" t="s">
        <v>79</v>
      </c>
      <c r="E142" s="202" t="s">
        <v>85</v>
      </c>
      <c r="F142" s="202" t="s">
        <v>147</v>
      </c>
      <c r="G142" s="189"/>
      <c r="H142" s="189"/>
      <c r="I142" s="192"/>
      <c r="J142" s="203">
        <f>BK142</f>
        <v>0</v>
      </c>
      <c r="K142" s="189"/>
      <c r="L142" s="194"/>
      <c r="M142" s="195"/>
      <c r="N142" s="196"/>
      <c r="O142" s="196"/>
      <c r="P142" s="197">
        <f>SUM(P143:P174)</f>
        <v>0</v>
      </c>
      <c r="Q142" s="196"/>
      <c r="R142" s="197">
        <f>SUM(R143:R174)</f>
        <v>101.1354352</v>
      </c>
      <c r="S142" s="196"/>
      <c r="T142" s="198">
        <f>SUM(T143:T174)</f>
        <v>32.232199999999999</v>
      </c>
      <c r="AR142" s="199" t="s">
        <v>85</v>
      </c>
      <c r="AT142" s="200" t="s">
        <v>79</v>
      </c>
      <c r="AU142" s="200" t="s">
        <v>85</v>
      </c>
      <c r="AY142" s="199" t="s">
        <v>146</v>
      </c>
      <c r="BK142" s="201">
        <f>SUM(BK143:BK174)</f>
        <v>0</v>
      </c>
    </row>
    <row r="143" spans="1:65" s="2" customFormat="1" ht="21.75" customHeight="1">
      <c r="A143" s="34"/>
      <c r="B143" s="35"/>
      <c r="C143" s="204" t="s">
        <v>85</v>
      </c>
      <c r="D143" s="204" t="s">
        <v>148</v>
      </c>
      <c r="E143" s="205" t="s">
        <v>149</v>
      </c>
      <c r="F143" s="206" t="s">
        <v>150</v>
      </c>
      <c r="G143" s="207" t="s">
        <v>151</v>
      </c>
      <c r="H143" s="208">
        <v>140.13999999999999</v>
      </c>
      <c r="I143" s="209"/>
      <c r="J143" s="210">
        <f>ROUND(I143*H143,2)</f>
        <v>0</v>
      </c>
      <c r="K143" s="211"/>
      <c r="L143" s="37"/>
      <c r="M143" s="212" t="s">
        <v>1</v>
      </c>
      <c r="N143" s="213" t="s">
        <v>45</v>
      </c>
      <c r="O143" s="71"/>
      <c r="P143" s="214">
        <f>O143*H143</f>
        <v>0</v>
      </c>
      <c r="Q143" s="214">
        <v>0</v>
      </c>
      <c r="R143" s="214">
        <f>Q143*H143</f>
        <v>0</v>
      </c>
      <c r="S143" s="214">
        <v>0.23</v>
      </c>
      <c r="T143" s="215">
        <f>S143*H143</f>
        <v>32.232199999999999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6" t="s">
        <v>152</v>
      </c>
      <c r="AT143" s="216" t="s">
        <v>148</v>
      </c>
      <c r="AU143" s="216" t="s">
        <v>96</v>
      </c>
      <c r="AY143" s="16" t="s">
        <v>146</v>
      </c>
      <c r="BE143" s="109">
        <f>IF(N143="základní",J143,0)</f>
        <v>0</v>
      </c>
      <c r="BF143" s="109">
        <f>IF(N143="snížená",J143,0)</f>
        <v>0</v>
      </c>
      <c r="BG143" s="109">
        <f>IF(N143="zákl. přenesená",J143,0)</f>
        <v>0</v>
      </c>
      <c r="BH143" s="109">
        <f>IF(N143="sníž. přenesená",J143,0)</f>
        <v>0</v>
      </c>
      <c r="BI143" s="109">
        <f>IF(N143="nulová",J143,0)</f>
        <v>0</v>
      </c>
      <c r="BJ143" s="16" t="s">
        <v>85</v>
      </c>
      <c r="BK143" s="109">
        <f>ROUND(I143*H143,2)</f>
        <v>0</v>
      </c>
      <c r="BL143" s="16" t="s">
        <v>152</v>
      </c>
      <c r="BM143" s="216" t="s">
        <v>153</v>
      </c>
    </row>
    <row r="144" spans="1:65" s="13" customFormat="1">
      <c r="B144" s="217"/>
      <c r="C144" s="218"/>
      <c r="D144" s="219" t="s">
        <v>154</v>
      </c>
      <c r="E144" s="220" t="s">
        <v>1</v>
      </c>
      <c r="F144" s="221" t="s">
        <v>155</v>
      </c>
      <c r="G144" s="218"/>
      <c r="H144" s="222">
        <v>140.13999999999999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154</v>
      </c>
      <c r="AU144" s="228" t="s">
        <v>96</v>
      </c>
      <c r="AV144" s="13" t="s">
        <v>96</v>
      </c>
      <c r="AW144" s="13" t="s">
        <v>32</v>
      </c>
      <c r="AX144" s="13" t="s">
        <v>80</v>
      </c>
      <c r="AY144" s="228" t="s">
        <v>146</v>
      </c>
    </row>
    <row r="145" spans="1:65" s="14" customFormat="1">
      <c r="B145" s="229"/>
      <c r="C145" s="230"/>
      <c r="D145" s="219" t="s">
        <v>154</v>
      </c>
      <c r="E145" s="231" t="s">
        <v>1</v>
      </c>
      <c r="F145" s="232" t="s">
        <v>156</v>
      </c>
      <c r="G145" s="230"/>
      <c r="H145" s="233">
        <v>140.13999999999999</v>
      </c>
      <c r="I145" s="234"/>
      <c r="J145" s="230"/>
      <c r="K145" s="230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154</v>
      </c>
      <c r="AU145" s="239" t="s">
        <v>96</v>
      </c>
      <c r="AV145" s="14" t="s">
        <v>152</v>
      </c>
      <c r="AW145" s="14" t="s">
        <v>32</v>
      </c>
      <c r="AX145" s="14" t="s">
        <v>85</v>
      </c>
      <c r="AY145" s="239" t="s">
        <v>146</v>
      </c>
    </row>
    <row r="146" spans="1:65" s="2" customFormat="1" ht="21.75" customHeight="1">
      <c r="A146" s="34"/>
      <c r="B146" s="35"/>
      <c r="C146" s="204" t="s">
        <v>96</v>
      </c>
      <c r="D146" s="204" t="s">
        <v>148</v>
      </c>
      <c r="E146" s="205" t="s">
        <v>157</v>
      </c>
      <c r="F146" s="206" t="s">
        <v>158</v>
      </c>
      <c r="G146" s="207" t="s">
        <v>159</v>
      </c>
      <c r="H146" s="208">
        <v>224.22399999999999</v>
      </c>
      <c r="I146" s="209"/>
      <c r="J146" s="210">
        <f>ROUND(I146*H146,2)</f>
        <v>0</v>
      </c>
      <c r="K146" s="211"/>
      <c r="L146" s="37"/>
      <c r="M146" s="212" t="s">
        <v>1</v>
      </c>
      <c r="N146" s="213" t="s">
        <v>45</v>
      </c>
      <c r="O146" s="71"/>
      <c r="P146" s="214">
        <f>O146*H146</f>
        <v>0</v>
      </c>
      <c r="Q146" s="214">
        <v>0</v>
      </c>
      <c r="R146" s="214">
        <f>Q146*H146</f>
        <v>0</v>
      </c>
      <c r="S146" s="214">
        <v>0</v>
      </c>
      <c r="T146" s="215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6" t="s">
        <v>152</v>
      </c>
      <c r="AT146" s="216" t="s">
        <v>148</v>
      </c>
      <c r="AU146" s="216" t="s">
        <v>96</v>
      </c>
      <c r="AY146" s="16" t="s">
        <v>146</v>
      </c>
      <c r="BE146" s="109">
        <f>IF(N146="základní",J146,0)</f>
        <v>0</v>
      </c>
      <c r="BF146" s="109">
        <f>IF(N146="snížená",J146,0)</f>
        <v>0</v>
      </c>
      <c r="BG146" s="109">
        <f>IF(N146="zákl. přenesená",J146,0)</f>
        <v>0</v>
      </c>
      <c r="BH146" s="109">
        <f>IF(N146="sníž. přenesená",J146,0)</f>
        <v>0</v>
      </c>
      <c r="BI146" s="109">
        <f>IF(N146="nulová",J146,0)</f>
        <v>0</v>
      </c>
      <c r="BJ146" s="16" t="s">
        <v>85</v>
      </c>
      <c r="BK146" s="109">
        <f>ROUND(I146*H146,2)</f>
        <v>0</v>
      </c>
      <c r="BL146" s="16" t="s">
        <v>152</v>
      </c>
      <c r="BM146" s="216" t="s">
        <v>160</v>
      </c>
    </row>
    <row r="147" spans="1:65" s="13" customFormat="1">
      <c r="B147" s="217"/>
      <c r="C147" s="218"/>
      <c r="D147" s="219" t="s">
        <v>154</v>
      </c>
      <c r="E147" s="220" t="s">
        <v>1</v>
      </c>
      <c r="F147" s="221" t="s">
        <v>161</v>
      </c>
      <c r="G147" s="218"/>
      <c r="H147" s="222">
        <v>224.22399999999999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154</v>
      </c>
      <c r="AU147" s="228" t="s">
        <v>96</v>
      </c>
      <c r="AV147" s="13" t="s">
        <v>96</v>
      </c>
      <c r="AW147" s="13" t="s">
        <v>32</v>
      </c>
      <c r="AX147" s="13" t="s">
        <v>80</v>
      </c>
      <c r="AY147" s="228" t="s">
        <v>146</v>
      </c>
    </row>
    <row r="148" spans="1:65" s="14" customFormat="1">
      <c r="B148" s="229"/>
      <c r="C148" s="230"/>
      <c r="D148" s="219" t="s">
        <v>154</v>
      </c>
      <c r="E148" s="231" t="s">
        <v>1</v>
      </c>
      <c r="F148" s="232" t="s">
        <v>156</v>
      </c>
      <c r="G148" s="230"/>
      <c r="H148" s="233">
        <v>224.22399999999999</v>
      </c>
      <c r="I148" s="234"/>
      <c r="J148" s="230"/>
      <c r="K148" s="230"/>
      <c r="L148" s="235"/>
      <c r="M148" s="236"/>
      <c r="N148" s="237"/>
      <c r="O148" s="237"/>
      <c r="P148" s="237"/>
      <c r="Q148" s="237"/>
      <c r="R148" s="237"/>
      <c r="S148" s="237"/>
      <c r="T148" s="238"/>
      <c r="AT148" s="239" t="s">
        <v>154</v>
      </c>
      <c r="AU148" s="239" t="s">
        <v>96</v>
      </c>
      <c r="AV148" s="14" t="s">
        <v>152</v>
      </c>
      <c r="AW148" s="14" t="s">
        <v>32</v>
      </c>
      <c r="AX148" s="14" t="s">
        <v>85</v>
      </c>
      <c r="AY148" s="239" t="s">
        <v>146</v>
      </c>
    </row>
    <row r="149" spans="1:65" s="2" customFormat="1" ht="21.75" customHeight="1">
      <c r="A149" s="34"/>
      <c r="B149" s="35"/>
      <c r="C149" s="204" t="s">
        <v>162</v>
      </c>
      <c r="D149" s="204" t="s">
        <v>148</v>
      </c>
      <c r="E149" s="205" t="s">
        <v>163</v>
      </c>
      <c r="F149" s="206" t="s">
        <v>164</v>
      </c>
      <c r="G149" s="207" t="s">
        <v>165</v>
      </c>
      <c r="H149" s="208">
        <v>280.27999999999997</v>
      </c>
      <c r="I149" s="209"/>
      <c r="J149" s="210">
        <f>ROUND(I149*H149,2)</f>
        <v>0</v>
      </c>
      <c r="K149" s="211"/>
      <c r="L149" s="37"/>
      <c r="M149" s="212" t="s">
        <v>1</v>
      </c>
      <c r="N149" s="213" t="s">
        <v>45</v>
      </c>
      <c r="O149" s="71"/>
      <c r="P149" s="214">
        <f>O149*H149</f>
        <v>0</v>
      </c>
      <c r="Q149" s="214">
        <v>8.4000000000000003E-4</v>
      </c>
      <c r="R149" s="214">
        <f>Q149*H149</f>
        <v>0.23543519999999998</v>
      </c>
      <c r="S149" s="214">
        <v>0</v>
      </c>
      <c r="T149" s="215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6" t="s">
        <v>152</v>
      </c>
      <c r="AT149" s="216" t="s">
        <v>148</v>
      </c>
      <c r="AU149" s="216" t="s">
        <v>96</v>
      </c>
      <c r="AY149" s="16" t="s">
        <v>146</v>
      </c>
      <c r="BE149" s="109">
        <f>IF(N149="základní",J149,0)</f>
        <v>0</v>
      </c>
      <c r="BF149" s="109">
        <f>IF(N149="snížená",J149,0)</f>
        <v>0</v>
      </c>
      <c r="BG149" s="109">
        <f>IF(N149="zákl. přenesená",J149,0)</f>
        <v>0</v>
      </c>
      <c r="BH149" s="109">
        <f>IF(N149="sníž. přenesená",J149,0)</f>
        <v>0</v>
      </c>
      <c r="BI149" s="109">
        <f>IF(N149="nulová",J149,0)</f>
        <v>0</v>
      </c>
      <c r="BJ149" s="16" t="s">
        <v>85</v>
      </c>
      <c r="BK149" s="109">
        <f>ROUND(I149*H149,2)</f>
        <v>0</v>
      </c>
      <c r="BL149" s="16" t="s">
        <v>152</v>
      </c>
      <c r="BM149" s="216" t="s">
        <v>166</v>
      </c>
    </row>
    <row r="150" spans="1:65" s="13" customFormat="1">
      <c r="B150" s="217"/>
      <c r="C150" s="218"/>
      <c r="D150" s="219" t="s">
        <v>154</v>
      </c>
      <c r="E150" s="220" t="s">
        <v>1</v>
      </c>
      <c r="F150" s="221" t="s">
        <v>167</v>
      </c>
      <c r="G150" s="218"/>
      <c r="H150" s="222">
        <v>280.27999999999997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154</v>
      </c>
      <c r="AU150" s="228" t="s">
        <v>96</v>
      </c>
      <c r="AV150" s="13" t="s">
        <v>96</v>
      </c>
      <c r="AW150" s="13" t="s">
        <v>32</v>
      </c>
      <c r="AX150" s="13" t="s">
        <v>80</v>
      </c>
      <c r="AY150" s="228" t="s">
        <v>146</v>
      </c>
    </row>
    <row r="151" spans="1:65" s="14" customFormat="1">
      <c r="B151" s="229"/>
      <c r="C151" s="230"/>
      <c r="D151" s="219" t="s">
        <v>154</v>
      </c>
      <c r="E151" s="231" t="s">
        <v>1</v>
      </c>
      <c r="F151" s="232" t="s">
        <v>156</v>
      </c>
      <c r="G151" s="230"/>
      <c r="H151" s="233">
        <v>280.27999999999997</v>
      </c>
      <c r="I151" s="234"/>
      <c r="J151" s="230"/>
      <c r="K151" s="230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154</v>
      </c>
      <c r="AU151" s="239" t="s">
        <v>96</v>
      </c>
      <c r="AV151" s="14" t="s">
        <v>152</v>
      </c>
      <c r="AW151" s="14" t="s">
        <v>32</v>
      </c>
      <c r="AX151" s="14" t="s">
        <v>85</v>
      </c>
      <c r="AY151" s="239" t="s">
        <v>146</v>
      </c>
    </row>
    <row r="152" spans="1:65" s="2" customFormat="1" ht="21.75" customHeight="1">
      <c r="A152" s="34"/>
      <c r="B152" s="35"/>
      <c r="C152" s="204" t="s">
        <v>152</v>
      </c>
      <c r="D152" s="204" t="s">
        <v>148</v>
      </c>
      <c r="E152" s="205" t="s">
        <v>168</v>
      </c>
      <c r="F152" s="206" t="s">
        <v>169</v>
      </c>
      <c r="G152" s="207" t="s">
        <v>165</v>
      </c>
      <c r="H152" s="208">
        <v>280.27999999999997</v>
      </c>
      <c r="I152" s="209"/>
      <c r="J152" s="210">
        <f>ROUND(I152*H152,2)</f>
        <v>0</v>
      </c>
      <c r="K152" s="211"/>
      <c r="L152" s="37"/>
      <c r="M152" s="212" t="s">
        <v>1</v>
      </c>
      <c r="N152" s="213" t="s">
        <v>45</v>
      </c>
      <c r="O152" s="71"/>
      <c r="P152" s="214">
        <f>O152*H152</f>
        <v>0</v>
      </c>
      <c r="Q152" s="214">
        <v>0</v>
      </c>
      <c r="R152" s="214">
        <f>Q152*H152</f>
        <v>0</v>
      </c>
      <c r="S152" s="214">
        <v>0</v>
      </c>
      <c r="T152" s="215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6" t="s">
        <v>152</v>
      </c>
      <c r="AT152" s="216" t="s">
        <v>148</v>
      </c>
      <c r="AU152" s="216" t="s">
        <v>96</v>
      </c>
      <c r="AY152" s="16" t="s">
        <v>146</v>
      </c>
      <c r="BE152" s="109">
        <f>IF(N152="základní",J152,0)</f>
        <v>0</v>
      </c>
      <c r="BF152" s="109">
        <f>IF(N152="snížená",J152,0)</f>
        <v>0</v>
      </c>
      <c r="BG152" s="109">
        <f>IF(N152="zákl. přenesená",J152,0)</f>
        <v>0</v>
      </c>
      <c r="BH152" s="109">
        <f>IF(N152="sníž. přenesená",J152,0)</f>
        <v>0</v>
      </c>
      <c r="BI152" s="109">
        <f>IF(N152="nulová",J152,0)</f>
        <v>0</v>
      </c>
      <c r="BJ152" s="16" t="s">
        <v>85</v>
      </c>
      <c r="BK152" s="109">
        <f>ROUND(I152*H152,2)</f>
        <v>0</v>
      </c>
      <c r="BL152" s="16" t="s">
        <v>152</v>
      </c>
      <c r="BM152" s="216" t="s">
        <v>170</v>
      </c>
    </row>
    <row r="153" spans="1:65" s="2" customFormat="1" ht="33" customHeight="1">
      <c r="A153" s="34"/>
      <c r="B153" s="35"/>
      <c r="C153" s="204" t="s">
        <v>171</v>
      </c>
      <c r="D153" s="204" t="s">
        <v>148</v>
      </c>
      <c r="E153" s="205" t="s">
        <v>172</v>
      </c>
      <c r="F153" s="206" t="s">
        <v>173</v>
      </c>
      <c r="G153" s="207" t="s">
        <v>159</v>
      </c>
      <c r="H153" s="208">
        <v>224.22399999999999</v>
      </c>
      <c r="I153" s="209"/>
      <c r="J153" s="210">
        <f>ROUND(I153*H153,2)</f>
        <v>0</v>
      </c>
      <c r="K153" s="211"/>
      <c r="L153" s="37"/>
      <c r="M153" s="212" t="s">
        <v>1</v>
      </c>
      <c r="N153" s="213" t="s">
        <v>45</v>
      </c>
      <c r="O153" s="71"/>
      <c r="P153" s="214">
        <f>O153*H153</f>
        <v>0</v>
      </c>
      <c r="Q153" s="214">
        <v>0</v>
      </c>
      <c r="R153" s="214">
        <f>Q153*H153</f>
        <v>0</v>
      </c>
      <c r="S153" s="214">
        <v>0</v>
      </c>
      <c r="T153" s="215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16" t="s">
        <v>152</v>
      </c>
      <c r="AT153" s="216" t="s">
        <v>148</v>
      </c>
      <c r="AU153" s="216" t="s">
        <v>96</v>
      </c>
      <c r="AY153" s="16" t="s">
        <v>146</v>
      </c>
      <c r="BE153" s="109">
        <f>IF(N153="základní",J153,0)</f>
        <v>0</v>
      </c>
      <c r="BF153" s="109">
        <f>IF(N153="snížená",J153,0)</f>
        <v>0</v>
      </c>
      <c r="BG153" s="109">
        <f>IF(N153="zákl. přenesená",J153,0)</f>
        <v>0</v>
      </c>
      <c r="BH153" s="109">
        <f>IF(N153="sníž. přenesená",J153,0)</f>
        <v>0</v>
      </c>
      <c r="BI153" s="109">
        <f>IF(N153="nulová",J153,0)</f>
        <v>0</v>
      </c>
      <c r="BJ153" s="16" t="s">
        <v>85</v>
      </c>
      <c r="BK153" s="109">
        <f>ROUND(I153*H153,2)</f>
        <v>0</v>
      </c>
      <c r="BL153" s="16" t="s">
        <v>152</v>
      </c>
      <c r="BM153" s="216" t="s">
        <v>174</v>
      </c>
    </row>
    <row r="154" spans="1:65" s="2" customFormat="1" ht="33" customHeight="1">
      <c r="A154" s="34"/>
      <c r="B154" s="35"/>
      <c r="C154" s="204" t="s">
        <v>175</v>
      </c>
      <c r="D154" s="204" t="s">
        <v>148</v>
      </c>
      <c r="E154" s="205" t="s">
        <v>176</v>
      </c>
      <c r="F154" s="206" t="s">
        <v>177</v>
      </c>
      <c r="G154" s="207" t="s">
        <v>159</v>
      </c>
      <c r="H154" s="208">
        <v>3363.36</v>
      </c>
      <c r="I154" s="209"/>
      <c r="J154" s="210">
        <f>ROUND(I154*H154,2)</f>
        <v>0</v>
      </c>
      <c r="K154" s="211"/>
      <c r="L154" s="37"/>
      <c r="M154" s="212" t="s">
        <v>1</v>
      </c>
      <c r="N154" s="213" t="s">
        <v>45</v>
      </c>
      <c r="O154" s="71"/>
      <c r="P154" s="214">
        <f>O154*H154</f>
        <v>0</v>
      </c>
      <c r="Q154" s="214">
        <v>0</v>
      </c>
      <c r="R154" s="214">
        <f>Q154*H154</f>
        <v>0</v>
      </c>
      <c r="S154" s="214">
        <v>0</v>
      </c>
      <c r="T154" s="215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6" t="s">
        <v>152</v>
      </c>
      <c r="AT154" s="216" t="s">
        <v>148</v>
      </c>
      <c r="AU154" s="216" t="s">
        <v>96</v>
      </c>
      <c r="AY154" s="16" t="s">
        <v>146</v>
      </c>
      <c r="BE154" s="109">
        <f>IF(N154="základní",J154,0)</f>
        <v>0</v>
      </c>
      <c r="BF154" s="109">
        <f>IF(N154="snížená",J154,0)</f>
        <v>0</v>
      </c>
      <c r="BG154" s="109">
        <f>IF(N154="zákl. přenesená",J154,0)</f>
        <v>0</v>
      </c>
      <c r="BH154" s="109">
        <f>IF(N154="sníž. přenesená",J154,0)</f>
        <v>0</v>
      </c>
      <c r="BI154" s="109">
        <f>IF(N154="nulová",J154,0)</f>
        <v>0</v>
      </c>
      <c r="BJ154" s="16" t="s">
        <v>85</v>
      </c>
      <c r="BK154" s="109">
        <f>ROUND(I154*H154,2)</f>
        <v>0</v>
      </c>
      <c r="BL154" s="16" t="s">
        <v>152</v>
      </c>
      <c r="BM154" s="216" t="s">
        <v>178</v>
      </c>
    </row>
    <row r="155" spans="1:65" s="13" customFormat="1">
      <c r="B155" s="217"/>
      <c r="C155" s="218"/>
      <c r="D155" s="219" t="s">
        <v>154</v>
      </c>
      <c r="E155" s="218"/>
      <c r="F155" s="221" t="s">
        <v>179</v>
      </c>
      <c r="G155" s="218"/>
      <c r="H155" s="222">
        <v>3363.36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154</v>
      </c>
      <c r="AU155" s="228" t="s">
        <v>96</v>
      </c>
      <c r="AV155" s="13" t="s">
        <v>96</v>
      </c>
      <c r="AW155" s="13" t="s">
        <v>4</v>
      </c>
      <c r="AX155" s="13" t="s">
        <v>85</v>
      </c>
      <c r="AY155" s="228" t="s">
        <v>146</v>
      </c>
    </row>
    <row r="156" spans="1:65" s="2" customFormat="1" ht="33" customHeight="1">
      <c r="A156" s="34"/>
      <c r="B156" s="35"/>
      <c r="C156" s="204" t="s">
        <v>180</v>
      </c>
      <c r="D156" s="204" t="s">
        <v>148</v>
      </c>
      <c r="E156" s="205" t="s">
        <v>181</v>
      </c>
      <c r="F156" s="206" t="s">
        <v>182</v>
      </c>
      <c r="G156" s="207" t="s">
        <v>159</v>
      </c>
      <c r="H156" s="208">
        <v>448.44799999999998</v>
      </c>
      <c r="I156" s="209"/>
      <c r="J156" s="210">
        <f>ROUND(I156*H156,2)</f>
        <v>0</v>
      </c>
      <c r="K156" s="211"/>
      <c r="L156" s="37"/>
      <c r="M156" s="212" t="s">
        <v>1</v>
      </c>
      <c r="N156" s="213" t="s">
        <v>45</v>
      </c>
      <c r="O156" s="71"/>
      <c r="P156" s="214">
        <f>O156*H156</f>
        <v>0</v>
      </c>
      <c r="Q156" s="214">
        <v>0</v>
      </c>
      <c r="R156" s="214">
        <f>Q156*H156</f>
        <v>0</v>
      </c>
      <c r="S156" s="214">
        <v>0</v>
      </c>
      <c r="T156" s="215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6" t="s">
        <v>152</v>
      </c>
      <c r="AT156" s="216" t="s">
        <v>148</v>
      </c>
      <c r="AU156" s="216" t="s">
        <v>96</v>
      </c>
      <c r="AY156" s="16" t="s">
        <v>146</v>
      </c>
      <c r="BE156" s="109">
        <f>IF(N156="základní",J156,0)</f>
        <v>0</v>
      </c>
      <c r="BF156" s="109">
        <f>IF(N156="snížená",J156,0)</f>
        <v>0</v>
      </c>
      <c r="BG156" s="109">
        <f>IF(N156="zákl. přenesená",J156,0)</f>
        <v>0</v>
      </c>
      <c r="BH156" s="109">
        <f>IF(N156="sníž. přenesená",J156,0)</f>
        <v>0</v>
      </c>
      <c r="BI156" s="109">
        <f>IF(N156="nulová",J156,0)</f>
        <v>0</v>
      </c>
      <c r="BJ156" s="16" t="s">
        <v>85</v>
      </c>
      <c r="BK156" s="109">
        <f>ROUND(I156*H156,2)</f>
        <v>0</v>
      </c>
      <c r="BL156" s="16" t="s">
        <v>152</v>
      </c>
      <c r="BM156" s="216" t="s">
        <v>183</v>
      </c>
    </row>
    <row r="157" spans="1:65" s="13" customFormat="1">
      <c r="B157" s="217"/>
      <c r="C157" s="218"/>
      <c r="D157" s="219" t="s">
        <v>154</v>
      </c>
      <c r="E157" s="218"/>
      <c r="F157" s="221" t="s">
        <v>184</v>
      </c>
      <c r="G157" s="218"/>
      <c r="H157" s="222">
        <v>448.44799999999998</v>
      </c>
      <c r="I157" s="223"/>
      <c r="J157" s="218"/>
      <c r="K157" s="218"/>
      <c r="L157" s="224"/>
      <c r="M157" s="225"/>
      <c r="N157" s="226"/>
      <c r="O157" s="226"/>
      <c r="P157" s="226"/>
      <c r="Q157" s="226"/>
      <c r="R157" s="226"/>
      <c r="S157" s="226"/>
      <c r="T157" s="227"/>
      <c r="AT157" s="228" t="s">
        <v>154</v>
      </c>
      <c r="AU157" s="228" t="s">
        <v>96</v>
      </c>
      <c r="AV157" s="13" t="s">
        <v>96</v>
      </c>
      <c r="AW157" s="13" t="s">
        <v>4</v>
      </c>
      <c r="AX157" s="13" t="s">
        <v>85</v>
      </c>
      <c r="AY157" s="228" t="s">
        <v>146</v>
      </c>
    </row>
    <row r="158" spans="1:65" s="2" customFormat="1" ht="33" customHeight="1">
      <c r="A158" s="34"/>
      <c r="B158" s="35"/>
      <c r="C158" s="204" t="s">
        <v>185</v>
      </c>
      <c r="D158" s="204" t="s">
        <v>148</v>
      </c>
      <c r="E158" s="205" t="s">
        <v>186</v>
      </c>
      <c r="F158" s="206" t="s">
        <v>187</v>
      </c>
      <c r="G158" s="207" t="s">
        <v>159</v>
      </c>
      <c r="H158" s="208">
        <v>64.463999999999999</v>
      </c>
      <c r="I158" s="209"/>
      <c r="J158" s="210">
        <f>ROUND(I158*H158,2)</f>
        <v>0</v>
      </c>
      <c r="K158" s="211"/>
      <c r="L158" s="37"/>
      <c r="M158" s="212" t="s">
        <v>1</v>
      </c>
      <c r="N158" s="213" t="s">
        <v>45</v>
      </c>
      <c r="O158" s="71"/>
      <c r="P158" s="214">
        <f>O158*H158</f>
        <v>0</v>
      </c>
      <c r="Q158" s="214">
        <v>0</v>
      </c>
      <c r="R158" s="214">
        <f>Q158*H158</f>
        <v>0</v>
      </c>
      <c r="S158" s="214">
        <v>0</v>
      </c>
      <c r="T158" s="215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6" t="s">
        <v>152</v>
      </c>
      <c r="AT158" s="216" t="s">
        <v>148</v>
      </c>
      <c r="AU158" s="216" t="s">
        <v>96</v>
      </c>
      <c r="AY158" s="16" t="s">
        <v>146</v>
      </c>
      <c r="BE158" s="109">
        <f>IF(N158="základní",J158,0)</f>
        <v>0</v>
      </c>
      <c r="BF158" s="109">
        <f>IF(N158="snížená",J158,0)</f>
        <v>0</v>
      </c>
      <c r="BG158" s="109">
        <f>IF(N158="zákl. přenesená",J158,0)</f>
        <v>0</v>
      </c>
      <c r="BH158" s="109">
        <f>IF(N158="sníž. přenesená",J158,0)</f>
        <v>0</v>
      </c>
      <c r="BI158" s="109">
        <f>IF(N158="nulová",J158,0)</f>
        <v>0</v>
      </c>
      <c r="BJ158" s="16" t="s">
        <v>85</v>
      </c>
      <c r="BK158" s="109">
        <f>ROUND(I158*H158,2)</f>
        <v>0</v>
      </c>
      <c r="BL158" s="16" t="s">
        <v>152</v>
      </c>
      <c r="BM158" s="216" t="s">
        <v>188</v>
      </c>
    </row>
    <row r="159" spans="1:65" s="13" customFormat="1">
      <c r="B159" s="217"/>
      <c r="C159" s="218"/>
      <c r="D159" s="219" t="s">
        <v>154</v>
      </c>
      <c r="E159" s="220" t="s">
        <v>1</v>
      </c>
      <c r="F159" s="221" t="s">
        <v>189</v>
      </c>
      <c r="G159" s="218"/>
      <c r="H159" s="222">
        <v>14.013999999999999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154</v>
      </c>
      <c r="AU159" s="228" t="s">
        <v>96</v>
      </c>
      <c r="AV159" s="13" t="s">
        <v>96</v>
      </c>
      <c r="AW159" s="13" t="s">
        <v>32</v>
      </c>
      <c r="AX159" s="13" t="s">
        <v>80</v>
      </c>
      <c r="AY159" s="228" t="s">
        <v>146</v>
      </c>
    </row>
    <row r="160" spans="1:65" s="13" customFormat="1">
      <c r="B160" s="217"/>
      <c r="C160" s="218"/>
      <c r="D160" s="219" t="s">
        <v>154</v>
      </c>
      <c r="E160" s="220" t="s">
        <v>1</v>
      </c>
      <c r="F160" s="221" t="s">
        <v>190</v>
      </c>
      <c r="G160" s="218"/>
      <c r="H160" s="222">
        <v>50.45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154</v>
      </c>
      <c r="AU160" s="228" t="s">
        <v>96</v>
      </c>
      <c r="AV160" s="13" t="s">
        <v>96</v>
      </c>
      <c r="AW160" s="13" t="s">
        <v>32</v>
      </c>
      <c r="AX160" s="13" t="s">
        <v>80</v>
      </c>
      <c r="AY160" s="228" t="s">
        <v>146</v>
      </c>
    </row>
    <row r="161" spans="1:65" s="14" customFormat="1">
      <c r="B161" s="229"/>
      <c r="C161" s="230"/>
      <c r="D161" s="219" t="s">
        <v>154</v>
      </c>
      <c r="E161" s="231" t="s">
        <v>1</v>
      </c>
      <c r="F161" s="232" t="s">
        <v>156</v>
      </c>
      <c r="G161" s="230"/>
      <c r="H161" s="233">
        <v>64.463999999999999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154</v>
      </c>
      <c r="AU161" s="239" t="s">
        <v>96</v>
      </c>
      <c r="AV161" s="14" t="s">
        <v>152</v>
      </c>
      <c r="AW161" s="14" t="s">
        <v>32</v>
      </c>
      <c r="AX161" s="14" t="s">
        <v>85</v>
      </c>
      <c r="AY161" s="239" t="s">
        <v>146</v>
      </c>
    </row>
    <row r="162" spans="1:65" s="2" customFormat="1" ht="33" customHeight="1">
      <c r="A162" s="34"/>
      <c r="B162" s="35"/>
      <c r="C162" s="204" t="s">
        <v>191</v>
      </c>
      <c r="D162" s="204" t="s">
        <v>148</v>
      </c>
      <c r="E162" s="205" t="s">
        <v>192</v>
      </c>
      <c r="F162" s="206" t="s">
        <v>193</v>
      </c>
      <c r="G162" s="207" t="s">
        <v>159</v>
      </c>
      <c r="H162" s="208">
        <v>966.96</v>
      </c>
      <c r="I162" s="209"/>
      <c r="J162" s="210">
        <f>ROUND(I162*H162,2)</f>
        <v>0</v>
      </c>
      <c r="K162" s="211"/>
      <c r="L162" s="37"/>
      <c r="M162" s="212" t="s">
        <v>1</v>
      </c>
      <c r="N162" s="213" t="s">
        <v>45</v>
      </c>
      <c r="O162" s="71"/>
      <c r="P162" s="214">
        <f>O162*H162</f>
        <v>0</v>
      </c>
      <c r="Q162" s="214">
        <v>0</v>
      </c>
      <c r="R162" s="214">
        <f>Q162*H162</f>
        <v>0</v>
      </c>
      <c r="S162" s="214">
        <v>0</v>
      </c>
      <c r="T162" s="215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6" t="s">
        <v>152</v>
      </c>
      <c r="AT162" s="216" t="s">
        <v>148</v>
      </c>
      <c r="AU162" s="216" t="s">
        <v>96</v>
      </c>
      <c r="AY162" s="16" t="s">
        <v>146</v>
      </c>
      <c r="BE162" s="109">
        <f>IF(N162="základní",J162,0)</f>
        <v>0</v>
      </c>
      <c r="BF162" s="109">
        <f>IF(N162="snížená",J162,0)</f>
        <v>0</v>
      </c>
      <c r="BG162" s="109">
        <f>IF(N162="zákl. přenesená",J162,0)</f>
        <v>0</v>
      </c>
      <c r="BH162" s="109">
        <f>IF(N162="sníž. přenesená",J162,0)</f>
        <v>0</v>
      </c>
      <c r="BI162" s="109">
        <f>IF(N162="nulová",J162,0)</f>
        <v>0</v>
      </c>
      <c r="BJ162" s="16" t="s">
        <v>85</v>
      </c>
      <c r="BK162" s="109">
        <f>ROUND(I162*H162,2)</f>
        <v>0</v>
      </c>
      <c r="BL162" s="16" t="s">
        <v>152</v>
      </c>
      <c r="BM162" s="216" t="s">
        <v>194</v>
      </c>
    </row>
    <row r="163" spans="1:65" s="13" customFormat="1">
      <c r="B163" s="217"/>
      <c r="C163" s="218"/>
      <c r="D163" s="219" t="s">
        <v>154</v>
      </c>
      <c r="E163" s="218"/>
      <c r="F163" s="221" t="s">
        <v>195</v>
      </c>
      <c r="G163" s="218"/>
      <c r="H163" s="222">
        <v>966.96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154</v>
      </c>
      <c r="AU163" s="228" t="s">
        <v>96</v>
      </c>
      <c r="AV163" s="13" t="s">
        <v>96</v>
      </c>
      <c r="AW163" s="13" t="s">
        <v>4</v>
      </c>
      <c r="AX163" s="13" t="s">
        <v>85</v>
      </c>
      <c r="AY163" s="228" t="s">
        <v>146</v>
      </c>
    </row>
    <row r="164" spans="1:65" s="2" customFormat="1" ht="21.75" customHeight="1">
      <c r="A164" s="34"/>
      <c r="B164" s="35"/>
      <c r="C164" s="204" t="s">
        <v>196</v>
      </c>
      <c r="D164" s="204" t="s">
        <v>148</v>
      </c>
      <c r="E164" s="205" t="s">
        <v>197</v>
      </c>
      <c r="F164" s="206" t="s">
        <v>198</v>
      </c>
      <c r="G164" s="207" t="s">
        <v>159</v>
      </c>
      <c r="H164" s="208">
        <v>64.463999999999999</v>
      </c>
      <c r="I164" s="209"/>
      <c r="J164" s="210">
        <f>ROUND(I164*H164,2)</f>
        <v>0</v>
      </c>
      <c r="K164" s="211"/>
      <c r="L164" s="37"/>
      <c r="M164" s="212" t="s">
        <v>1</v>
      </c>
      <c r="N164" s="213" t="s">
        <v>45</v>
      </c>
      <c r="O164" s="71"/>
      <c r="P164" s="214">
        <f>O164*H164</f>
        <v>0</v>
      </c>
      <c r="Q164" s="214">
        <v>0</v>
      </c>
      <c r="R164" s="214">
        <f>Q164*H164</f>
        <v>0</v>
      </c>
      <c r="S164" s="214">
        <v>0</v>
      </c>
      <c r="T164" s="215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6" t="s">
        <v>152</v>
      </c>
      <c r="AT164" s="216" t="s">
        <v>148</v>
      </c>
      <c r="AU164" s="216" t="s">
        <v>96</v>
      </c>
      <c r="AY164" s="16" t="s">
        <v>146</v>
      </c>
      <c r="BE164" s="109">
        <f>IF(N164="základní",J164,0)</f>
        <v>0</v>
      </c>
      <c r="BF164" s="109">
        <f>IF(N164="snížená",J164,0)</f>
        <v>0</v>
      </c>
      <c r="BG164" s="109">
        <f>IF(N164="zákl. přenesená",J164,0)</f>
        <v>0</v>
      </c>
      <c r="BH164" s="109">
        <f>IF(N164="sníž. přenesená",J164,0)</f>
        <v>0</v>
      </c>
      <c r="BI164" s="109">
        <f>IF(N164="nulová",J164,0)</f>
        <v>0</v>
      </c>
      <c r="BJ164" s="16" t="s">
        <v>85</v>
      </c>
      <c r="BK164" s="109">
        <f>ROUND(I164*H164,2)</f>
        <v>0</v>
      </c>
      <c r="BL164" s="16" t="s">
        <v>152</v>
      </c>
      <c r="BM164" s="216" t="s">
        <v>199</v>
      </c>
    </row>
    <row r="165" spans="1:65" s="2" customFormat="1" ht="16.5" customHeight="1">
      <c r="A165" s="34"/>
      <c r="B165" s="35"/>
      <c r="C165" s="204" t="s">
        <v>200</v>
      </c>
      <c r="D165" s="204" t="s">
        <v>148</v>
      </c>
      <c r="E165" s="205" t="s">
        <v>201</v>
      </c>
      <c r="F165" s="206" t="s">
        <v>202</v>
      </c>
      <c r="G165" s="207" t="s">
        <v>159</v>
      </c>
      <c r="H165" s="208">
        <v>64.463999999999999</v>
      </c>
      <c r="I165" s="209"/>
      <c r="J165" s="210">
        <f>ROUND(I165*H165,2)</f>
        <v>0</v>
      </c>
      <c r="K165" s="211"/>
      <c r="L165" s="37"/>
      <c r="M165" s="212" t="s">
        <v>1</v>
      </c>
      <c r="N165" s="213" t="s">
        <v>45</v>
      </c>
      <c r="O165" s="71"/>
      <c r="P165" s="214">
        <f>O165*H165</f>
        <v>0</v>
      </c>
      <c r="Q165" s="214">
        <v>0</v>
      </c>
      <c r="R165" s="214">
        <f>Q165*H165</f>
        <v>0</v>
      </c>
      <c r="S165" s="214">
        <v>0</v>
      </c>
      <c r="T165" s="215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6" t="s">
        <v>152</v>
      </c>
      <c r="AT165" s="216" t="s">
        <v>148</v>
      </c>
      <c r="AU165" s="216" t="s">
        <v>96</v>
      </c>
      <c r="AY165" s="16" t="s">
        <v>146</v>
      </c>
      <c r="BE165" s="109">
        <f>IF(N165="základní",J165,0)</f>
        <v>0</v>
      </c>
      <c r="BF165" s="109">
        <f>IF(N165="snížená",J165,0)</f>
        <v>0</v>
      </c>
      <c r="BG165" s="109">
        <f>IF(N165="zákl. přenesená",J165,0)</f>
        <v>0</v>
      </c>
      <c r="BH165" s="109">
        <f>IF(N165="sníž. přenesená",J165,0)</f>
        <v>0</v>
      </c>
      <c r="BI165" s="109">
        <f>IF(N165="nulová",J165,0)</f>
        <v>0</v>
      </c>
      <c r="BJ165" s="16" t="s">
        <v>85</v>
      </c>
      <c r="BK165" s="109">
        <f>ROUND(I165*H165,2)</f>
        <v>0</v>
      </c>
      <c r="BL165" s="16" t="s">
        <v>152</v>
      </c>
      <c r="BM165" s="216" t="s">
        <v>203</v>
      </c>
    </row>
    <row r="166" spans="1:65" s="2" customFormat="1" ht="21.75" customHeight="1">
      <c r="A166" s="34"/>
      <c r="B166" s="35"/>
      <c r="C166" s="204" t="s">
        <v>204</v>
      </c>
      <c r="D166" s="204" t="s">
        <v>148</v>
      </c>
      <c r="E166" s="205" t="s">
        <v>205</v>
      </c>
      <c r="F166" s="206" t="s">
        <v>206</v>
      </c>
      <c r="G166" s="207" t="s">
        <v>207</v>
      </c>
      <c r="H166" s="208">
        <v>64.463999999999999</v>
      </c>
      <c r="I166" s="209"/>
      <c r="J166" s="210">
        <f>ROUND(I166*H166,2)</f>
        <v>0</v>
      </c>
      <c r="K166" s="211"/>
      <c r="L166" s="37"/>
      <c r="M166" s="212" t="s">
        <v>1</v>
      </c>
      <c r="N166" s="213" t="s">
        <v>45</v>
      </c>
      <c r="O166" s="71"/>
      <c r="P166" s="214">
        <f>O166*H166</f>
        <v>0</v>
      </c>
      <c r="Q166" s="214">
        <v>0</v>
      </c>
      <c r="R166" s="214">
        <f>Q166*H166</f>
        <v>0</v>
      </c>
      <c r="S166" s="214">
        <v>0</v>
      </c>
      <c r="T166" s="215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6" t="s">
        <v>152</v>
      </c>
      <c r="AT166" s="216" t="s">
        <v>148</v>
      </c>
      <c r="AU166" s="216" t="s">
        <v>96</v>
      </c>
      <c r="AY166" s="16" t="s">
        <v>146</v>
      </c>
      <c r="BE166" s="109">
        <f>IF(N166="základní",J166,0)</f>
        <v>0</v>
      </c>
      <c r="BF166" s="109">
        <f>IF(N166="snížená",J166,0)</f>
        <v>0</v>
      </c>
      <c r="BG166" s="109">
        <f>IF(N166="zákl. přenesená",J166,0)</f>
        <v>0</v>
      </c>
      <c r="BH166" s="109">
        <f>IF(N166="sníž. přenesená",J166,0)</f>
        <v>0</v>
      </c>
      <c r="BI166" s="109">
        <f>IF(N166="nulová",J166,0)</f>
        <v>0</v>
      </c>
      <c r="BJ166" s="16" t="s">
        <v>85</v>
      </c>
      <c r="BK166" s="109">
        <f>ROUND(I166*H166,2)</f>
        <v>0</v>
      </c>
      <c r="BL166" s="16" t="s">
        <v>152</v>
      </c>
      <c r="BM166" s="216" t="s">
        <v>208</v>
      </c>
    </row>
    <row r="167" spans="1:65" s="2" customFormat="1" ht="21.75" customHeight="1">
      <c r="A167" s="34"/>
      <c r="B167" s="35"/>
      <c r="C167" s="204" t="s">
        <v>209</v>
      </c>
      <c r="D167" s="204" t="s">
        <v>148</v>
      </c>
      <c r="E167" s="205" t="s">
        <v>210</v>
      </c>
      <c r="F167" s="206" t="s">
        <v>211</v>
      </c>
      <c r="G167" s="207" t="s">
        <v>159</v>
      </c>
      <c r="H167" s="208">
        <v>159.76</v>
      </c>
      <c r="I167" s="209"/>
      <c r="J167" s="210">
        <f>ROUND(I167*H167,2)</f>
        <v>0</v>
      </c>
      <c r="K167" s="211"/>
      <c r="L167" s="37"/>
      <c r="M167" s="212" t="s">
        <v>1</v>
      </c>
      <c r="N167" s="213" t="s">
        <v>45</v>
      </c>
      <c r="O167" s="71"/>
      <c r="P167" s="214">
        <f>O167*H167</f>
        <v>0</v>
      </c>
      <c r="Q167" s="214">
        <v>0</v>
      </c>
      <c r="R167" s="214">
        <f>Q167*H167</f>
        <v>0</v>
      </c>
      <c r="S167" s="214">
        <v>0</v>
      </c>
      <c r="T167" s="215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6" t="s">
        <v>152</v>
      </c>
      <c r="AT167" s="216" t="s">
        <v>148</v>
      </c>
      <c r="AU167" s="216" t="s">
        <v>96</v>
      </c>
      <c r="AY167" s="16" t="s">
        <v>146</v>
      </c>
      <c r="BE167" s="109">
        <f>IF(N167="základní",J167,0)</f>
        <v>0</v>
      </c>
      <c r="BF167" s="109">
        <f>IF(N167="snížená",J167,0)</f>
        <v>0</v>
      </c>
      <c r="BG167" s="109">
        <f>IF(N167="zákl. přenesená",J167,0)</f>
        <v>0</v>
      </c>
      <c r="BH167" s="109">
        <f>IF(N167="sníž. přenesená",J167,0)</f>
        <v>0</v>
      </c>
      <c r="BI167" s="109">
        <f>IF(N167="nulová",J167,0)</f>
        <v>0</v>
      </c>
      <c r="BJ167" s="16" t="s">
        <v>85</v>
      </c>
      <c r="BK167" s="109">
        <f>ROUND(I167*H167,2)</f>
        <v>0</v>
      </c>
      <c r="BL167" s="16" t="s">
        <v>152</v>
      </c>
      <c r="BM167" s="216" t="s">
        <v>212</v>
      </c>
    </row>
    <row r="168" spans="1:65" s="13" customFormat="1">
      <c r="B168" s="217"/>
      <c r="C168" s="218"/>
      <c r="D168" s="219" t="s">
        <v>154</v>
      </c>
      <c r="E168" s="220" t="s">
        <v>1</v>
      </c>
      <c r="F168" s="221" t="s">
        <v>213</v>
      </c>
      <c r="G168" s="218"/>
      <c r="H168" s="222">
        <v>159.76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154</v>
      </c>
      <c r="AU168" s="228" t="s">
        <v>96</v>
      </c>
      <c r="AV168" s="13" t="s">
        <v>96</v>
      </c>
      <c r="AW168" s="13" t="s">
        <v>32</v>
      </c>
      <c r="AX168" s="13" t="s">
        <v>80</v>
      </c>
      <c r="AY168" s="228" t="s">
        <v>146</v>
      </c>
    </row>
    <row r="169" spans="1:65" s="14" customFormat="1">
      <c r="B169" s="229"/>
      <c r="C169" s="230"/>
      <c r="D169" s="219" t="s">
        <v>154</v>
      </c>
      <c r="E169" s="231" t="s">
        <v>1</v>
      </c>
      <c r="F169" s="232" t="s">
        <v>156</v>
      </c>
      <c r="G169" s="230"/>
      <c r="H169" s="233">
        <v>159.76</v>
      </c>
      <c r="I169" s="234"/>
      <c r="J169" s="230"/>
      <c r="K169" s="230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154</v>
      </c>
      <c r="AU169" s="239" t="s">
        <v>96</v>
      </c>
      <c r="AV169" s="14" t="s">
        <v>152</v>
      </c>
      <c r="AW169" s="14" t="s">
        <v>32</v>
      </c>
      <c r="AX169" s="14" t="s">
        <v>85</v>
      </c>
      <c r="AY169" s="239" t="s">
        <v>146</v>
      </c>
    </row>
    <row r="170" spans="1:65" s="2" customFormat="1" ht="21.75" customHeight="1">
      <c r="A170" s="34"/>
      <c r="B170" s="35"/>
      <c r="C170" s="204" t="s">
        <v>214</v>
      </c>
      <c r="D170" s="204" t="s">
        <v>148</v>
      </c>
      <c r="E170" s="205" t="s">
        <v>215</v>
      </c>
      <c r="F170" s="206" t="s">
        <v>216</v>
      </c>
      <c r="G170" s="207" t="s">
        <v>159</v>
      </c>
      <c r="H170" s="208">
        <v>50.45</v>
      </c>
      <c r="I170" s="209"/>
      <c r="J170" s="210">
        <f>ROUND(I170*H170,2)</f>
        <v>0</v>
      </c>
      <c r="K170" s="211"/>
      <c r="L170" s="37"/>
      <c r="M170" s="212" t="s">
        <v>1</v>
      </c>
      <c r="N170" s="213" t="s">
        <v>45</v>
      </c>
      <c r="O170" s="71"/>
      <c r="P170" s="214">
        <f>O170*H170</f>
        <v>0</v>
      </c>
      <c r="Q170" s="214">
        <v>0</v>
      </c>
      <c r="R170" s="214">
        <f>Q170*H170</f>
        <v>0</v>
      </c>
      <c r="S170" s="214">
        <v>0</v>
      </c>
      <c r="T170" s="215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6" t="s">
        <v>152</v>
      </c>
      <c r="AT170" s="216" t="s">
        <v>148</v>
      </c>
      <c r="AU170" s="216" t="s">
        <v>96</v>
      </c>
      <c r="AY170" s="16" t="s">
        <v>146</v>
      </c>
      <c r="BE170" s="109">
        <f>IF(N170="základní",J170,0)</f>
        <v>0</v>
      </c>
      <c r="BF170" s="109">
        <f>IF(N170="snížená",J170,0)</f>
        <v>0</v>
      </c>
      <c r="BG170" s="109">
        <f>IF(N170="zákl. přenesená",J170,0)</f>
        <v>0</v>
      </c>
      <c r="BH170" s="109">
        <f>IF(N170="sníž. přenesená",J170,0)</f>
        <v>0</v>
      </c>
      <c r="BI170" s="109">
        <f>IF(N170="nulová",J170,0)</f>
        <v>0</v>
      </c>
      <c r="BJ170" s="16" t="s">
        <v>85</v>
      </c>
      <c r="BK170" s="109">
        <f>ROUND(I170*H170,2)</f>
        <v>0</v>
      </c>
      <c r="BL170" s="16" t="s">
        <v>152</v>
      </c>
      <c r="BM170" s="216" t="s">
        <v>217</v>
      </c>
    </row>
    <row r="171" spans="1:65" s="13" customFormat="1">
      <c r="B171" s="217"/>
      <c r="C171" s="218"/>
      <c r="D171" s="219" t="s">
        <v>154</v>
      </c>
      <c r="E171" s="220" t="s">
        <v>1</v>
      </c>
      <c r="F171" s="221" t="s">
        <v>190</v>
      </c>
      <c r="G171" s="218"/>
      <c r="H171" s="222">
        <v>50.45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154</v>
      </c>
      <c r="AU171" s="228" t="s">
        <v>96</v>
      </c>
      <c r="AV171" s="13" t="s">
        <v>96</v>
      </c>
      <c r="AW171" s="13" t="s">
        <v>32</v>
      </c>
      <c r="AX171" s="13" t="s">
        <v>80</v>
      </c>
      <c r="AY171" s="228" t="s">
        <v>146</v>
      </c>
    </row>
    <row r="172" spans="1:65" s="14" customFormat="1">
      <c r="B172" s="229"/>
      <c r="C172" s="230"/>
      <c r="D172" s="219" t="s">
        <v>154</v>
      </c>
      <c r="E172" s="231" t="s">
        <v>1</v>
      </c>
      <c r="F172" s="232" t="s">
        <v>156</v>
      </c>
      <c r="G172" s="230"/>
      <c r="H172" s="233">
        <v>50.45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154</v>
      </c>
      <c r="AU172" s="239" t="s">
        <v>96</v>
      </c>
      <c r="AV172" s="14" t="s">
        <v>152</v>
      </c>
      <c r="AW172" s="14" t="s">
        <v>32</v>
      </c>
      <c r="AX172" s="14" t="s">
        <v>85</v>
      </c>
      <c r="AY172" s="239" t="s">
        <v>146</v>
      </c>
    </row>
    <row r="173" spans="1:65" s="2" customFormat="1" ht="16.5" customHeight="1">
      <c r="A173" s="34"/>
      <c r="B173" s="35"/>
      <c r="C173" s="240" t="s">
        <v>8</v>
      </c>
      <c r="D173" s="240" t="s">
        <v>218</v>
      </c>
      <c r="E173" s="241" t="s">
        <v>219</v>
      </c>
      <c r="F173" s="242" t="s">
        <v>220</v>
      </c>
      <c r="G173" s="243" t="s">
        <v>207</v>
      </c>
      <c r="H173" s="244">
        <v>100.9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45</v>
      </c>
      <c r="O173" s="71"/>
      <c r="P173" s="214">
        <f>O173*H173</f>
        <v>0</v>
      </c>
      <c r="Q173" s="214">
        <v>1</v>
      </c>
      <c r="R173" s="214">
        <f>Q173*H173</f>
        <v>100.9</v>
      </c>
      <c r="S173" s="214">
        <v>0</v>
      </c>
      <c r="T173" s="215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16" t="s">
        <v>185</v>
      </c>
      <c r="AT173" s="216" t="s">
        <v>218</v>
      </c>
      <c r="AU173" s="216" t="s">
        <v>96</v>
      </c>
      <c r="AY173" s="16" t="s">
        <v>146</v>
      </c>
      <c r="BE173" s="109">
        <f>IF(N173="základní",J173,0)</f>
        <v>0</v>
      </c>
      <c r="BF173" s="109">
        <f>IF(N173="snížená",J173,0)</f>
        <v>0</v>
      </c>
      <c r="BG173" s="109">
        <f>IF(N173="zákl. přenesená",J173,0)</f>
        <v>0</v>
      </c>
      <c r="BH173" s="109">
        <f>IF(N173="sníž. přenesená",J173,0)</f>
        <v>0</v>
      </c>
      <c r="BI173" s="109">
        <f>IF(N173="nulová",J173,0)</f>
        <v>0</v>
      </c>
      <c r="BJ173" s="16" t="s">
        <v>85</v>
      </c>
      <c r="BK173" s="109">
        <f>ROUND(I173*H173,2)</f>
        <v>0</v>
      </c>
      <c r="BL173" s="16" t="s">
        <v>152</v>
      </c>
      <c r="BM173" s="216" t="s">
        <v>221</v>
      </c>
    </row>
    <row r="174" spans="1:65" s="13" customFormat="1">
      <c r="B174" s="217"/>
      <c r="C174" s="218"/>
      <c r="D174" s="219" t="s">
        <v>154</v>
      </c>
      <c r="E174" s="218"/>
      <c r="F174" s="221" t="s">
        <v>222</v>
      </c>
      <c r="G174" s="218"/>
      <c r="H174" s="222">
        <v>100.9</v>
      </c>
      <c r="I174" s="223"/>
      <c r="J174" s="218"/>
      <c r="K174" s="218"/>
      <c r="L174" s="224"/>
      <c r="M174" s="225"/>
      <c r="N174" s="226"/>
      <c r="O174" s="226"/>
      <c r="P174" s="226"/>
      <c r="Q174" s="226"/>
      <c r="R174" s="226"/>
      <c r="S174" s="226"/>
      <c r="T174" s="227"/>
      <c r="AT174" s="228" t="s">
        <v>154</v>
      </c>
      <c r="AU174" s="228" t="s">
        <v>96</v>
      </c>
      <c r="AV174" s="13" t="s">
        <v>96</v>
      </c>
      <c r="AW174" s="13" t="s">
        <v>4</v>
      </c>
      <c r="AX174" s="13" t="s">
        <v>85</v>
      </c>
      <c r="AY174" s="228" t="s">
        <v>146</v>
      </c>
    </row>
    <row r="175" spans="1:65" s="12" customFormat="1" ht="22.95" customHeight="1">
      <c r="B175" s="188"/>
      <c r="C175" s="189"/>
      <c r="D175" s="190" t="s">
        <v>79</v>
      </c>
      <c r="E175" s="202" t="s">
        <v>162</v>
      </c>
      <c r="F175" s="202" t="s">
        <v>223</v>
      </c>
      <c r="G175" s="189"/>
      <c r="H175" s="189"/>
      <c r="I175" s="192"/>
      <c r="J175" s="203">
        <f>BK175</f>
        <v>0</v>
      </c>
      <c r="K175" s="189"/>
      <c r="L175" s="194"/>
      <c r="M175" s="195"/>
      <c r="N175" s="196"/>
      <c r="O175" s="196"/>
      <c r="P175" s="197">
        <f>SUM(P176:P177)</f>
        <v>0</v>
      </c>
      <c r="Q175" s="196"/>
      <c r="R175" s="197">
        <f>SUM(R176:R177)</f>
        <v>1.4379105999999999</v>
      </c>
      <c r="S175" s="196"/>
      <c r="T175" s="198">
        <f>SUM(T176:T177)</f>
        <v>1.8201400000000003E-2</v>
      </c>
      <c r="AR175" s="199" t="s">
        <v>85</v>
      </c>
      <c r="AT175" s="200" t="s">
        <v>79</v>
      </c>
      <c r="AU175" s="200" t="s">
        <v>85</v>
      </c>
      <c r="AY175" s="199" t="s">
        <v>146</v>
      </c>
      <c r="BK175" s="201">
        <f>SUM(BK176:BK177)</f>
        <v>0</v>
      </c>
    </row>
    <row r="176" spans="1:65" s="2" customFormat="1" ht="21.75" customHeight="1">
      <c r="A176" s="34"/>
      <c r="B176" s="35"/>
      <c r="C176" s="204" t="s">
        <v>224</v>
      </c>
      <c r="D176" s="204" t="s">
        <v>148</v>
      </c>
      <c r="E176" s="205" t="s">
        <v>225</v>
      </c>
      <c r="F176" s="206" t="s">
        <v>226</v>
      </c>
      <c r="G176" s="207" t="s">
        <v>151</v>
      </c>
      <c r="H176" s="208">
        <v>140.13999999999999</v>
      </c>
      <c r="I176" s="209"/>
      <c r="J176" s="210">
        <f>ROUND(I176*H176,2)</f>
        <v>0</v>
      </c>
      <c r="K176" s="211"/>
      <c r="L176" s="37"/>
      <c r="M176" s="212" t="s">
        <v>1</v>
      </c>
      <c r="N176" s="213" t="s">
        <v>45</v>
      </c>
      <c r="O176" s="71"/>
      <c r="P176" s="214">
        <f>O176*H176</f>
        <v>0</v>
      </c>
      <c r="Q176" s="214">
        <v>7.9000000000000001E-4</v>
      </c>
      <c r="R176" s="214">
        <f>Q176*H176</f>
        <v>0.11071059999999999</v>
      </c>
      <c r="S176" s="214">
        <v>1.0000000000000001E-5</v>
      </c>
      <c r="T176" s="215">
        <f>S176*H176</f>
        <v>1.4013999999999999E-3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6" t="s">
        <v>152</v>
      </c>
      <c r="AT176" s="216" t="s">
        <v>148</v>
      </c>
      <c r="AU176" s="216" t="s">
        <v>96</v>
      </c>
      <c r="AY176" s="16" t="s">
        <v>146</v>
      </c>
      <c r="BE176" s="109">
        <f>IF(N176="základní",J176,0)</f>
        <v>0</v>
      </c>
      <c r="BF176" s="109">
        <f>IF(N176="snížená",J176,0)</f>
        <v>0</v>
      </c>
      <c r="BG176" s="109">
        <f>IF(N176="zákl. přenesená",J176,0)</f>
        <v>0</v>
      </c>
      <c r="BH176" s="109">
        <f>IF(N176="sníž. přenesená",J176,0)</f>
        <v>0</v>
      </c>
      <c r="BI176" s="109">
        <f>IF(N176="nulová",J176,0)</f>
        <v>0</v>
      </c>
      <c r="BJ176" s="16" t="s">
        <v>85</v>
      </c>
      <c r="BK176" s="109">
        <f>ROUND(I176*H176,2)</f>
        <v>0</v>
      </c>
      <c r="BL176" s="16" t="s">
        <v>152</v>
      </c>
      <c r="BM176" s="216" t="s">
        <v>227</v>
      </c>
    </row>
    <row r="177" spans="1:65" s="2" customFormat="1" ht="21.75" customHeight="1">
      <c r="A177" s="34"/>
      <c r="B177" s="35"/>
      <c r="C177" s="204" t="s">
        <v>228</v>
      </c>
      <c r="D177" s="204" t="s">
        <v>148</v>
      </c>
      <c r="E177" s="205" t="s">
        <v>229</v>
      </c>
      <c r="F177" s="206" t="s">
        <v>230</v>
      </c>
      <c r="G177" s="207" t="s">
        <v>231</v>
      </c>
      <c r="H177" s="208">
        <v>1680</v>
      </c>
      <c r="I177" s="209"/>
      <c r="J177" s="210">
        <f>ROUND(I177*H177,2)</f>
        <v>0</v>
      </c>
      <c r="K177" s="211"/>
      <c r="L177" s="37"/>
      <c r="M177" s="212" t="s">
        <v>1</v>
      </c>
      <c r="N177" s="213" t="s">
        <v>45</v>
      </c>
      <c r="O177" s="71"/>
      <c r="P177" s="214">
        <f>O177*H177</f>
        <v>0</v>
      </c>
      <c r="Q177" s="214">
        <v>7.9000000000000001E-4</v>
      </c>
      <c r="R177" s="214">
        <f>Q177*H177</f>
        <v>1.3271999999999999</v>
      </c>
      <c r="S177" s="214">
        <v>1.0000000000000001E-5</v>
      </c>
      <c r="T177" s="215">
        <f>S177*H177</f>
        <v>1.6800000000000002E-2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6" t="s">
        <v>152</v>
      </c>
      <c r="AT177" s="216" t="s">
        <v>148</v>
      </c>
      <c r="AU177" s="216" t="s">
        <v>96</v>
      </c>
      <c r="AY177" s="16" t="s">
        <v>146</v>
      </c>
      <c r="BE177" s="109">
        <f>IF(N177="základní",J177,0)</f>
        <v>0</v>
      </c>
      <c r="BF177" s="109">
        <f>IF(N177="snížená",J177,0)</f>
        <v>0</v>
      </c>
      <c r="BG177" s="109">
        <f>IF(N177="zákl. přenesená",J177,0)</f>
        <v>0</v>
      </c>
      <c r="BH177" s="109">
        <f>IF(N177="sníž. přenesená",J177,0)</f>
        <v>0</v>
      </c>
      <c r="BI177" s="109">
        <f>IF(N177="nulová",J177,0)</f>
        <v>0</v>
      </c>
      <c r="BJ177" s="16" t="s">
        <v>85</v>
      </c>
      <c r="BK177" s="109">
        <f>ROUND(I177*H177,2)</f>
        <v>0</v>
      </c>
      <c r="BL177" s="16" t="s">
        <v>152</v>
      </c>
      <c r="BM177" s="216" t="s">
        <v>232</v>
      </c>
    </row>
    <row r="178" spans="1:65" s="12" customFormat="1" ht="22.95" customHeight="1">
      <c r="B178" s="188"/>
      <c r="C178" s="189"/>
      <c r="D178" s="190" t="s">
        <v>79</v>
      </c>
      <c r="E178" s="202" t="s">
        <v>152</v>
      </c>
      <c r="F178" s="202" t="s">
        <v>233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P179</f>
        <v>0</v>
      </c>
      <c r="Q178" s="196"/>
      <c r="R178" s="197">
        <f>R179</f>
        <v>0.52356000000000003</v>
      </c>
      <c r="S178" s="196"/>
      <c r="T178" s="198">
        <f>T179</f>
        <v>0</v>
      </c>
      <c r="AR178" s="199" t="s">
        <v>85</v>
      </c>
      <c r="AT178" s="200" t="s">
        <v>79</v>
      </c>
      <c r="AU178" s="200" t="s">
        <v>85</v>
      </c>
      <c r="AY178" s="199" t="s">
        <v>146</v>
      </c>
      <c r="BK178" s="201">
        <f>BK179</f>
        <v>0</v>
      </c>
    </row>
    <row r="179" spans="1:65" s="2" customFormat="1" ht="16.5" customHeight="1">
      <c r="A179" s="34"/>
      <c r="B179" s="35"/>
      <c r="C179" s="204" t="s">
        <v>234</v>
      </c>
      <c r="D179" s="204" t="s">
        <v>148</v>
      </c>
      <c r="E179" s="205" t="s">
        <v>235</v>
      </c>
      <c r="F179" s="206" t="s">
        <v>236</v>
      </c>
      <c r="G179" s="207" t="s">
        <v>237</v>
      </c>
      <c r="H179" s="208">
        <v>6</v>
      </c>
      <c r="I179" s="209"/>
      <c r="J179" s="210">
        <f>ROUND(I179*H179,2)</f>
        <v>0</v>
      </c>
      <c r="K179" s="211"/>
      <c r="L179" s="37"/>
      <c r="M179" s="212" t="s">
        <v>1</v>
      </c>
      <c r="N179" s="213" t="s">
        <v>45</v>
      </c>
      <c r="O179" s="71"/>
      <c r="P179" s="214">
        <f>O179*H179</f>
        <v>0</v>
      </c>
      <c r="Q179" s="214">
        <v>8.7260000000000004E-2</v>
      </c>
      <c r="R179" s="214">
        <f>Q179*H179</f>
        <v>0.52356000000000003</v>
      </c>
      <c r="S179" s="214">
        <v>0</v>
      </c>
      <c r="T179" s="215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6" t="s">
        <v>152</v>
      </c>
      <c r="AT179" s="216" t="s">
        <v>148</v>
      </c>
      <c r="AU179" s="216" t="s">
        <v>96</v>
      </c>
      <c r="AY179" s="16" t="s">
        <v>146</v>
      </c>
      <c r="BE179" s="109">
        <f>IF(N179="základní",J179,0)</f>
        <v>0</v>
      </c>
      <c r="BF179" s="109">
        <f>IF(N179="snížená",J179,0)</f>
        <v>0</v>
      </c>
      <c r="BG179" s="109">
        <f>IF(N179="zákl. přenesená",J179,0)</f>
        <v>0</v>
      </c>
      <c r="BH179" s="109">
        <f>IF(N179="sníž. přenesená",J179,0)</f>
        <v>0</v>
      </c>
      <c r="BI179" s="109">
        <f>IF(N179="nulová",J179,0)</f>
        <v>0</v>
      </c>
      <c r="BJ179" s="16" t="s">
        <v>85</v>
      </c>
      <c r="BK179" s="109">
        <f>ROUND(I179*H179,2)</f>
        <v>0</v>
      </c>
      <c r="BL179" s="16" t="s">
        <v>152</v>
      </c>
      <c r="BM179" s="216" t="s">
        <v>238</v>
      </c>
    </row>
    <row r="180" spans="1:65" s="12" customFormat="1" ht="22.95" customHeight="1">
      <c r="B180" s="188"/>
      <c r="C180" s="189"/>
      <c r="D180" s="190" t="s">
        <v>79</v>
      </c>
      <c r="E180" s="202" t="s">
        <v>171</v>
      </c>
      <c r="F180" s="202" t="s">
        <v>239</v>
      </c>
      <c r="G180" s="189"/>
      <c r="H180" s="189"/>
      <c r="I180" s="192"/>
      <c r="J180" s="203">
        <f>BK180</f>
        <v>0</v>
      </c>
      <c r="K180" s="189"/>
      <c r="L180" s="194"/>
      <c r="M180" s="195"/>
      <c r="N180" s="196"/>
      <c r="O180" s="196"/>
      <c r="P180" s="197">
        <f>SUM(P181:P186)</f>
        <v>0</v>
      </c>
      <c r="Q180" s="196"/>
      <c r="R180" s="197">
        <f>SUM(R181:R186)</f>
        <v>22.234750000000002</v>
      </c>
      <c r="S180" s="196"/>
      <c r="T180" s="198">
        <f>SUM(T181:T186)</f>
        <v>0</v>
      </c>
      <c r="AR180" s="199" t="s">
        <v>85</v>
      </c>
      <c r="AT180" s="200" t="s">
        <v>79</v>
      </c>
      <c r="AU180" s="200" t="s">
        <v>85</v>
      </c>
      <c r="AY180" s="199" t="s">
        <v>146</v>
      </c>
      <c r="BK180" s="201">
        <f>SUM(BK181:BK186)</f>
        <v>0</v>
      </c>
    </row>
    <row r="181" spans="1:65" s="2" customFormat="1" ht="21.75" customHeight="1">
      <c r="A181" s="34"/>
      <c r="B181" s="35"/>
      <c r="C181" s="204" t="s">
        <v>240</v>
      </c>
      <c r="D181" s="204" t="s">
        <v>148</v>
      </c>
      <c r="E181" s="205" t="s">
        <v>241</v>
      </c>
      <c r="F181" s="206" t="s">
        <v>242</v>
      </c>
      <c r="G181" s="207" t="s">
        <v>165</v>
      </c>
      <c r="H181" s="208">
        <v>95</v>
      </c>
      <c r="I181" s="209"/>
      <c r="J181" s="210">
        <f>ROUND(I181*H181,2)</f>
        <v>0</v>
      </c>
      <c r="K181" s="211"/>
      <c r="L181" s="37"/>
      <c r="M181" s="212" t="s">
        <v>1</v>
      </c>
      <c r="N181" s="213" t="s">
        <v>45</v>
      </c>
      <c r="O181" s="71"/>
      <c r="P181" s="214">
        <f>O181*H181</f>
        <v>0</v>
      </c>
      <c r="Q181" s="214">
        <v>0</v>
      </c>
      <c r="R181" s="214">
        <f>Q181*H181</f>
        <v>0</v>
      </c>
      <c r="S181" s="214">
        <v>0</v>
      </c>
      <c r="T181" s="215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6" t="s">
        <v>152</v>
      </c>
      <c r="AT181" s="216" t="s">
        <v>148</v>
      </c>
      <c r="AU181" s="216" t="s">
        <v>96</v>
      </c>
      <c r="AY181" s="16" t="s">
        <v>146</v>
      </c>
      <c r="BE181" s="109">
        <f>IF(N181="základní",J181,0)</f>
        <v>0</v>
      </c>
      <c r="BF181" s="109">
        <f>IF(N181="snížená",J181,0)</f>
        <v>0</v>
      </c>
      <c r="BG181" s="109">
        <f>IF(N181="zákl. přenesená",J181,0)</f>
        <v>0</v>
      </c>
      <c r="BH181" s="109">
        <f>IF(N181="sníž. přenesená",J181,0)</f>
        <v>0</v>
      </c>
      <c r="BI181" s="109">
        <f>IF(N181="nulová",J181,0)</f>
        <v>0</v>
      </c>
      <c r="BJ181" s="16" t="s">
        <v>85</v>
      </c>
      <c r="BK181" s="109">
        <f>ROUND(I181*H181,2)</f>
        <v>0</v>
      </c>
      <c r="BL181" s="16" t="s">
        <v>152</v>
      </c>
      <c r="BM181" s="216" t="s">
        <v>243</v>
      </c>
    </row>
    <row r="182" spans="1:65" s="2" customFormat="1" ht="16.5" customHeight="1">
      <c r="A182" s="34"/>
      <c r="B182" s="35"/>
      <c r="C182" s="204" t="s">
        <v>244</v>
      </c>
      <c r="D182" s="204" t="s">
        <v>148</v>
      </c>
      <c r="E182" s="205" t="s">
        <v>245</v>
      </c>
      <c r="F182" s="206" t="s">
        <v>246</v>
      </c>
      <c r="G182" s="207" t="s">
        <v>165</v>
      </c>
      <c r="H182" s="208">
        <v>95</v>
      </c>
      <c r="I182" s="209"/>
      <c r="J182" s="210">
        <f>ROUND(I182*H182,2)</f>
        <v>0</v>
      </c>
      <c r="K182" s="211"/>
      <c r="L182" s="37"/>
      <c r="M182" s="212" t="s">
        <v>1</v>
      </c>
      <c r="N182" s="213" t="s">
        <v>45</v>
      </c>
      <c r="O182" s="71"/>
      <c r="P182" s="214">
        <f>O182*H182</f>
        <v>0</v>
      </c>
      <c r="Q182" s="214">
        <v>0</v>
      </c>
      <c r="R182" s="214">
        <f>Q182*H182</f>
        <v>0</v>
      </c>
      <c r="S182" s="214">
        <v>0</v>
      </c>
      <c r="T182" s="215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16" t="s">
        <v>152</v>
      </c>
      <c r="AT182" s="216" t="s">
        <v>148</v>
      </c>
      <c r="AU182" s="216" t="s">
        <v>96</v>
      </c>
      <c r="AY182" s="16" t="s">
        <v>146</v>
      </c>
      <c r="BE182" s="109">
        <f>IF(N182="základní",J182,0)</f>
        <v>0</v>
      </c>
      <c r="BF182" s="109">
        <f>IF(N182="snížená",J182,0)</f>
        <v>0</v>
      </c>
      <c r="BG182" s="109">
        <f>IF(N182="zákl. přenesená",J182,0)</f>
        <v>0</v>
      </c>
      <c r="BH182" s="109">
        <f>IF(N182="sníž. přenesená",J182,0)</f>
        <v>0</v>
      </c>
      <c r="BI182" s="109">
        <f>IF(N182="nulová",J182,0)</f>
        <v>0</v>
      </c>
      <c r="BJ182" s="16" t="s">
        <v>85</v>
      </c>
      <c r="BK182" s="109">
        <f>ROUND(I182*H182,2)</f>
        <v>0</v>
      </c>
      <c r="BL182" s="16" t="s">
        <v>152</v>
      </c>
      <c r="BM182" s="216" t="s">
        <v>247</v>
      </c>
    </row>
    <row r="183" spans="1:65" s="2" customFormat="1" ht="16.5" customHeight="1">
      <c r="A183" s="34"/>
      <c r="B183" s="35"/>
      <c r="C183" s="204" t="s">
        <v>248</v>
      </c>
      <c r="D183" s="204" t="s">
        <v>148</v>
      </c>
      <c r="E183" s="205" t="s">
        <v>249</v>
      </c>
      <c r="F183" s="206" t="s">
        <v>250</v>
      </c>
      <c r="G183" s="207" t="s">
        <v>165</v>
      </c>
      <c r="H183" s="208">
        <v>95</v>
      </c>
      <c r="I183" s="209"/>
      <c r="J183" s="210">
        <f>ROUND(I183*H183,2)</f>
        <v>0</v>
      </c>
      <c r="K183" s="211"/>
      <c r="L183" s="37"/>
      <c r="M183" s="212" t="s">
        <v>1</v>
      </c>
      <c r="N183" s="213" t="s">
        <v>45</v>
      </c>
      <c r="O183" s="71"/>
      <c r="P183" s="214">
        <f>O183*H183</f>
        <v>0</v>
      </c>
      <c r="Q183" s="214">
        <v>0</v>
      </c>
      <c r="R183" s="214">
        <f>Q183*H183</f>
        <v>0</v>
      </c>
      <c r="S183" s="214">
        <v>0</v>
      </c>
      <c r="T183" s="215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6" t="s">
        <v>152</v>
      </c>
      <c r="AT183" s="216" t="s">
        <v>148</v>
      </c>
      <c r="AU183" s="216" t="s">
        <v>96</v>
      </c>
      <c r="AY183" s="16" t="s">
        <v>146</v>
      </c>
      <c r="BE183" s="109">
        <f>IF(N183="základní",J183,0)</f>
        <v>0</v>
      </c>
      <c r="BF183" s="109">
        <f>IF(N183="snížená",J183,0)</f>
        <v>0</v>
      </c>
      <c r="BG183" s="109">
        <f>IF(N183="zákl. přenesená",J183,0)</f>
        <v>0</v>
      </c>
      <c r="BH183" s="109">
        <f>IF(N183="sníž. přenesená",J183,0)</f>
        <v>0</v>
      </c>
      <c r="BI183" s="109">
        <f>IF(N183="nulová",J183,0)</f>
        <v>0</v>
      </c>
      <c r="BJ183" s="16" t="s">
        <v>85</v>
      </c>
      <c r="BK183" s="109">
        <f>ROUND(I183*H183,2)</f>
        <v>0</v>
      </c>
      <c r="BL183" s="16" t="s">
        <v>152</v>
      </c>
      <c r="BM183" s="216" t="s">
        <v>251</v>
      </c>
    </row>
    <row r="184" spans="1:65" s="2" customFormat="1" ht="21.75" customHeight="1">
      <c r="A184" s="34"/>
      <c r="B184" s="35"/>
      <c r="C184" s="204" t="s">
        <v>7</v>
      </c>
      <c r="D184" s="204" t="s">
        <v>148</v>
      </c>
      <c r="E184" s="205" t="s">
        <v>252</v>
      </c>
      <c r="F184" s="206" t="s">
        <v>253</v>
      </c>
      <c r="G184" s="207" t="s">
        <v>165</v>
      </c>
      <c r="H184" s="208">
        <v>95</v>
      </c>
      <c r="I184" s="209"/>
      <c r="J184" s="210">
        <f>ROUND(I184*H184,2)</f>
        <v>0</v>
      </c>
      <c r="K184" s="211"/>
      <c r="L184" s="37"/>
      <c r="M184" s="212" t="s">
        <v>1</v>
      </c>
      <c r="N184" s="213" t="s">
        <v>45</v>
      </c>
      <c r="O184" s="71"/>
      <c r="P184" s="214">
        <f>O184*H184</f>
        <v>0</v>
      </c>
      <c r="Q184" s="214">
        <v>8.4250000000000005E-2</v>
      </c>
      <c r="R184" s="214">
        <f>Q184*H184</f>
        <v>8.0037500000000001</v>
      </c>
      <c r="S184" s="214">
        <v>0</v>
      </c>
      <c r="T184" s="215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16" t="s">
        <v>152</v>
      </c>
      <c r="AT184" s="216" t="s">
        <v>148</v>
      </c>
      <c r="AU184" s="216" t="s">
        <v>96</v>
      </c>
      <c r="AY184" s="16" t="s">
        <v>146</v>
      </c>
      <c r="BE184" s="109">
        <f>IF(N184="základní",J184,0)</f>
        <v>0</v>
      </c>
      <c r="BF184" s="109">
        <f>IF(N184="snížená",J184,0)</f>
        <v>0</v>
      </c>
      <c r="BG184" s="109">
        <f>IF(N184="zákl. přenesená",J184,0)</f>
        <v>0</v>
      </c>
      <c r="BH184" s="109">
        <f>IF(N184="sníž. přenesená",J184,0)</f>
        <v>0</v>
      </c>
      <c r="BI184" s="109">
        <f>IF(N184="nulová",J184,0)</f>
        <v>0</v>
      </c>
      <c r="BJ184" s="16" t="s">
        <v>85</v>
      </c>
      <c r="BK184" s="109">
        <f>ROUND(I184*H184,2)</f>
        <v>0</v>
      </c>
      <c r="BL184" s="16" t="s">
        <v>152</v>
      </c>
      <c r="BM184" s="216" t="s">
        <v>254</v>
      </c>
    </row>
    <row r="185" spans="1:65" s="2" customFormat="1" ht="16.5" customHeight="1">
      <c r="A185" s="34"/>
      <c r="B185" s="35"/>
      <c r="C185" s="240" t="s">
        <v>255</v>
      </c>
      <c r="D185" s="240" t="s">
        <v>218</v>
      </c>
      <c r="E185" s="241" t="s">
        <v>256</v>
      </c>
      <c r="F185" s="242" t="s">
        <v>257</v>
      </c>
      <c r="G185" s="243" t="s">
        <v>165</v>
      </c>
      <c r="H185" s="244">
        <v>101.65</v>
      </c>
      <c r="I185" s="245"/>
      <c r="J185" s="246">
        <f>ROUND(I185*H185,2)</f>
        <v>0</v>
      </c>
      <c r="K185" s="247"/>
      <c r="L185" s="248"/>
      <c r="M185" s="249" t="s">
        <v>1</v>
      </c>
      <c r="N185" s="250" t="s">
        <v>45</v>
      </c>
      <c r="O185" s="71"/>
      <c r="P185" s="214">
        <f>O185*H185</f>
        <v>0</v>
      </c>
      <c r="Q185" s="214">
        <v>0.14000000000000001</v>
      </c>
      <c r="R185" s="214">
        <f>Q185*H185</f>
        <v>14.231000000000002</v>
      </c>
      <c r="S185" s="214">
        <v>0</v>
      </c>
      <c r="T185" s="215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6" t="s">
        <v>185</v>
      </c>
      <c r="AT185" s="216" t="s">
        <v>218</v>
      </c>
      <c r="AU185" s="216" t="s">
        <v>96</v>
      </c>
      <c r="AY185" s="16" t="s">
        <v>146</v>
      </c>
      <c r="BE185" s="109">
        <f>IF(N185="základní",J185,0)</f>
        <v>0</v>
      </c>
      <c r="BF185" s="109">
        <f>IF(N185="snížená",J185,0)</f>
        <v>0</v>
      </c>
      <c r="BG185" s="109">
        <f>IF(N185="zákl. přenesená",J185,0)</f>
        <v>0</v>
      </c>
      <c r="BH185" s="109">
        <f>IF(N185="sníž. přenesená",J185,0)</f>
        <v>0</v>
      </c>
      <c r="BI185" s="109">
        <f>IF(N185="nulová",J185,0)</f>
        <v>0</v>
      </c>
      <c r="BJ185" s="16" t="s">
        <v>85</v>
      </c>
      <c r="BK185" s="109">
        <f>ROUND(I185*H185,2)</f>
        <v>0</v>
      </c>
      <c r="BL185" s="16" t="s">
        <v>152</v>
      </c>
      <c r="BM185" s="216" t="s">
        <v>258</v>
      </c>
    </row>
    <row r="186" spans="1:65" s="13" customFormat="1">
      <c r="B186" s="217"/>
      <c r="C186" s="218"/>
      <c r="D186" s="219" t="s">
        <v>154</v>
      </c>
      <c r="E186" s="218"/>
      <c r="F186" s="221" t="s">
        <v>259</v>
      </c>
      <c r="G186" s="218"/>
      <c r="H186" s="222">
        <v>101.65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154</v>
      </c>
      <c r="AU186" s="228" t="s">
        <v>96</v>
      </c>
      <c r="AV186" s="13" t="s">
        <v>96</v>
      </c>
      <c r="AW186" s="13" t="s">
        <v>4</v>
      </c>
      <c r="AX186" s="13" t="s">
        <v>85</v>
      </c>
      <c r="AY186" s="228" t="s">
        <v>146</v>
      </c>
    </row>
    <row r="187" spans="1:65" s="12" customFormat="1" ht="22.95" customHeight="1">
      <c r="B187" s="188"/>
      <c r="C187" s="189"/>
      <c r="D187" s="190" t="s">
        <v>79</v>
      </c>
      <c r="E187" s="202" t="s">
        <v>175</v>
      </c>
      <c r="F187" s="202" t="s">
        <v>260</v>
      </c>
      <c r="G187" s="189"/>
      <c r="H187" s="189"/>
      <c r="I187" s="192"/>
      <c r="J187" s="203">
        <f>BK187</f>
        <v>0</v>
      </c>
      <c r="K187" s="189"/>
      <c r="L187" s="194"/>
      <c r="M187" s="195"/>
      <c r="N187" s="196"/>
      <c r="O187" s="196"/>
      <c r="P187" s="197">
        <f>SUM(P188:P193)</f>
        <v>0</v>
      </c>
      <c r="Q187" s="196"/>
      <c r="R187" s="197">
        <f>SUM(R188:R193)</f>
        <v>22.3136841</v>
      </c>
      <c r="S187" s="196"/>
      <c r="T187" s="198">
        <f>SUM(T188:T193)</f>
        <v>0</v>
      </c>
      <c r="AR187" s="199" t="s">
        <v>85</v>
      </c>
      <c r="AT187" s="200" t="s">
        <v>79</v>
      </c>
      <c r="AU187" s="200" t="s">
        <v>85</v>
      </c>
      <c r="AY187" s="199" t="s">
        <v>146</v>
      </c>
      <c r="BK187" s="201">
        <f>SUM(BK188:BK193)</f>
        <v>0</v>
      </c>
    </row>
    <row r="188" spans="1:65" s="2" customFormat="1" ht="21.75" customHeight="1">
      <c r="A188" s="34"/>
      <c r="B188" s="35"/>
      <c r="C188" s="204" t="s">
        <v>261</v>
      </c>
      <c r="D188" s="204" t="s">
        <v>148</v>
      </c>
      <c r="E188" s="205" t="s">
        <v>262</v>
      </c>
      <c r="F188" s="206" t="s">
        <v>263</v>
      </c>
      <c r="G188" s="207" t="s">
        <v>165</v>
      </c>
      <c r="H188" s="208">
        <v>207.51</v>
      </c>
      <c r="I188" s="209"/>
      <c r="J188" s="210">
        <f>ROUND(I188*H188,2)</f>
        <v>0</v>
      </c>
      <c r="K188" s="211"/>
      <c r="L188" s="37"/>
      <c r="M188" s="212" t="s">
        <v>1</v>
      </c>
      <c r="N188" s="213" t="s">
        <v>45</v>
      </c>
      <c r="O188" s="71"/>
      <c r="P188" s="214">
        <f>O188*H188</f>
        <v>0</v>
      </c>
      <c r="Q188" s="214">
        <v>5.7099999999999998E-3</v>
      </c>
      <c r="R188" s="214">
        <f>Q188*H188</f>
        <v>1.1848820999999998</v>
      </c>
      <c r="S188" s="214">
        <v>0</v>
      </c>
      <c r="T188" s="215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16" t="s">
        <v>152</v>
      </c>
      <c r="AT188" s="216" t="s">
        <v>148</v>
      </c>
      <c r="AU188" s="216" t="s">
        <v>96</v>
      </c>
      <c r="AY188" s="16" t="s">
        <v>146</v>
      </c>
      <c r="BE188" s="109">
        <f>IF(N188="základní",J188,0)</f>
        <v>0</v>
      </c>
      <c r="BF188" s="109">
        <f>IF(N188="snížená",J188,0)</f>
        <v>0</v>
      </c>
      <c r="BG188" s="109">
        <f>IF(N188="zákl. přenesená",J188,0)</f>
        <v>0</v>
      </c>
      <c r="BH188" s="109">
        <f>IF(N188="sníž. přenesená",J188,0)</f>
        <v>0</v>
      </c>
      <c r="BI188" s="109">
        <f>IF(N188="nulová",J188,0)</f>
        <v>0</v>
      </c>
      <c r="BJ188" s="16" t="s">
        <v>85</v>
      </c>
      <c r="BK188" s="109">
        <f>ROUND(I188*H188,2)</f>
        <v>0</v>
      </c>
      <c r="BL188" s="16" t="s">
        <v>152</v>
      </c>
      <c r="BM188" s="216" t="s">
        <v>264</v>
      </c>
    </row>
    <row r="189" spans="1:65" s="2" customFormat="1" ht="33" customHeight="1">
      <c r="A189" s="34"/>
      <c r="B189" s="35"/>
      <c r="C189" s="204" t="s">
        <v>265</v>
      </c>
      <c r="D189" s="204" t="s">
        <v>148</v>
      </c>
      <c r="E189" s="205" t="s">
        <v>266</v>
      </c>
      <c r="F189" s="206" t="s">
        <v>267</v>
      </c>
      <c r="G189" s="207" t="s">
        <v>165</v>
      </c>
      <c r="H189" s="208">
        <v>207.51</v>
      </c>
      <c r="I189" s="209"/>
      <c r="J189" s="210">
        <f>ROUND(I189*H189,2)</f>
        <v>0</v>
      </c>
      <c r="K189" s="211"/>
      <c r="L189" s="37"/>
      <c r="M189" s="212" t="s">
        <v>1</v>
      </c>
      <c r="N189" s="213" t="s">
        <v>45</v>
      </c>
      <c r="O189" s="71"/>
      <c r="P189" s="214">
        <f>O189*H189</f>
        <v>0</v>
      </c>
      <c r="Q189" s="214">
        <v>3.4500000000000003E-2</v>
      </c>
      <c r="R189" s="214">
        <f>Q189*H189</f>
        <v>7.1590950000000007</v>
      </c>
      <c r="S189" s="214">
        <v>0</v>
      </c>
      <c r="T189" s="215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6" t="s">
        <v>152</v>
      </c>
      <c r="AT189" s="216" t="s">
        <v>148</v>
      </c>
      <c r="AU189" s="216" t="s">
        <v>96</v>
      </c>
      <c r="AY189" s="16" t="s">
        <v>146</v>
      </c>
      <c r="BE189" s="109">
        <f>IF(N189="základní",J189,0)</f>
        <v>0</v>
      </c>
      <c r="BF189" s="109">
        <f>IF(N189="snížená",J189,0)</f>
        <v>0</v>
      </c>
      <c r="BG189" s="109">
        <f>IF(N189="zákl. přenesená",J189,0)</f>
        <v>0</v>
      </c>
      <c r="BH189" s="109">
        <f>IF(N189="sníž. přenesená",J189,0)</f>
        <v>0</v>
      </c>
      <c r="BI189" s="109">
        <f>IF(N189="nulová",J189,0)</f>
        <v>0</v>
      </c>
      <c r="BJ189" s="16" t="s">
        <v>85</v>
      </c>
      <c r="BK189" s="109">
        <f>ROUND(I189*H189,2)</f>
        <v>0</v>
      </c>
      <c r="BL189" s="16" t="s">
        <v>152</v>
      </c>
      <c r="BM189" s="216" t="s">
        <v>268</v>
      </c>
    </row>
    <row r="190" spans="1:65" s="2" customFormat="1" ht="33" customHeight="1">
      <c r="A190" s="34"/>
      <c r="B190" s="35"/>
      <c r="C190" s="204" t="s">
        <v>269</v>
      </c>
      <c r="D190" s="204" t="s">
        <v>148</v>
      </c>
      <c r="E190" s="205" t="s">
        <v>270</v>
      </c>
      <c r="F190" s="206" t="s">
        <v>271</v>
      </c>
      <c r="G190" s="207" t="s">
        <v>165</v>
      </c>
      <c r="H190" s="208">
        <v>208.28</v>
      </c>
      <c r="I190" s="209"/>
      <c r="J190" s="210">
        <f>ROUND(I190*H190,2)</f>
        <v>0</v>
      </c>
      <c r="K190" s="211"/>
      <c r="L190" s="37"/>
      <c r="M190" s="212" t="s">
        <v>1</v>
      </c>
      <c r="N190" s="213" t="s">
        <v>45</v>
      </c>
      <c r="O190" s="71"/>
      <c r="P190" s="214">
        <f>O190*H190</f>
        <v>0</v>
      </c>
      <c r="Q190" s="214">
        <v>8.3499999999999998E-3</v>
      </c>
      <c r="R190" s="214">
        <f>Q190*H190</f>
        <v>1.7391380000000001</v>
      </c>
      <c r="S190" s="214">
        <v>0</v>
      </c>
      <c r="T190" s="215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16" t="s">
        <v>152</v>
      </c>
      <c r="AT190" s="216" t="s">
        <v>148</v>
      </c>
      <c r="AU190" s="216" t="s">
        <v>96</v>
      </c>
      <c r="AY190" s="16" t="s">
        <v>146</v>
      </c>
      <c r="BE190" s="109">
        <f>IF(N190="základní",J190,0)</f>
        <v>0</v>
      </c>
      <c r="BF190" s="109">
        <f>IF(N190="snížená",J190,0)</f>
        <v>0</v>
      </c>
      <c r="BG190" s="109">
        <f>IF(N190="zákl. přenesená",J190,0)</f>
        <v>0</v>
      </c>
      <c r="BH190" s="109">
        <f>IF(N190="sníž. přenesená",J190,0)</f>
        <v>0</v>
      </c>
      <c r="BI190" s="109">
        <f>IF(N190="nulová",J190,0)</f>
        <v>0</v>
      </c>
      <c r="BJ190" s="16" t="s">
        <v>85</v>
      </c>
      <c r="BK190" s="109">
        <f>ROUND(I190*H190,2)</f>
        <v>0</v>
      </c>
      <c r="BL190" s="16" t="s">
        <v>152</v>
      </c>
      <c r="BM190" s="216" t="s">
        <v>272</v>
      </c>
    </row>
    <row r="191" spans="1:65" s="2" customFormat="1" ht="21.75" customHeight="1">
      <c r="A191" s="34"/>
      <c r="B191" s="35"/>
      <c r="C191" s="240" t="s">
        <v>273</v>
      </c>
      <c r="D191" s="240" t="s">
        <v>218</v>
      </c>
      <c r="E191" s="241" t="s">
        <v>274</v>
      </c>
      <c r="F191" s="242" t="s">
        <v>275</v>
      </c>
      <c r="G191" s="243" t="s">
        <v>165</v>
      </c>
      <c r="H191" s="244">
        <v>212.446</v>
      </c>
      <c r="I191" s="245"/>
      <c r="J191" s="246">
        <f>ROUND(I191*H191,2)</f>
        <v>0</v>
      </c>
      <c r="K191" s="247"/>
      <c r="L191" s="248"/>
      <c r="M191" s="249" t="s">
        <v>1</v>
      </c>
      <c r="N191" s="250" t="s">
        <v>45</v>
      </c>
      <c r="O191" s="71"/>
      <c r="P191" s="214">
        <f>O191*H191</f>
        <v>0</v>
      </c>
      <c r="Q191" s="214">
        <v>1.5E-3</v>
      </c>
      <c r="R191" s="214">
        <f>Q191*H191</f>
        <v>0.31866899999999998</v>
      </c>
      <c r="S191" s="214">
        <v>0</v>
      </c>
      <c r="T191" s="215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6" t="s">
        <v>185</v>
      </c>
      <c r="AT191" s="216" t="s">
        <v>218</v>
      </c>
      <c r="AU191" s="216" t="s">
        <v>96</v>
      </c>
      <c r="AY191" s="16" t="s">
        <v>146</v>
      </c>
      <c r="BE191" s="109">
        <f>IF(N191="základní",J191,0)</f>
        <v>0</v>
      </c>
      <c r="BF191" s="109">
        <f>IF(N191="snížená",J191,0)</f>
        <v>0</v>
      </c>
      <c r="BG191" s="109">
        <f>IF(N191="zákl. přenesená",J191,0)</f>
        <v>0</v>
      </c>
      <c r="BH191" s="109">
        <f>IF(N191="sníž. přenesená",J191,0)</f>
        <v>0</v>
      </c>
      <c r="BI191" s="109">
        <f>IF(N191="nulová",J191,0)</f>
        <v>0</v>
      </c>
      <c r="BJ191" s="16" t="s">
        <v>85</v>
      </c>
      <c r="BK191" s="109">
        <f>ROUND(I191*H191,2)</f>
        <v>0</v>
      </c>
      <c r="BL191" s="16" t="s">
        <v>152</v>
      </c>
      <c r="BM191" s="216" t="s">
        <v>276</v>
      </c>
    </row>
    <row r="192" spans="1:65" s="13" customFormat="1">
      <c r="B192" s="217"/>
      <c r="C192" s="218"/>
      <c r="D192" s="219" t="s">
        <v>154</v>
      </c>
      <c r="E192" s="218"/>
      <c r="F192" s="221" t="s">
        <v>277</v>
      </c>
      <c r="G192" s="218"/>
      <c r="H192" s="222">
        <v>212.446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154</v>
      </c>
      <c r="AU192" s="228" t="s">
        <v>96</v>
      </c>
      <c r="AV192" s="13" t="s">
        <v>96</v>
      </c>
      <c r="AW192" s="13" t="s">
        <v>4</v>
      </c>
      <c r="AX192" s="13" t="s">
        <v>85</v>
      </c>
      <c r="AY192" s="228" t="s">
        <v>146</v>
      </c>
    </row>
    <row r="193" spans="1:65" s="2" customFormat="1" ht="33" customHeight="1">
      <c r="A193" s="34"/>
      <c r="B193" s="35"/>
      <c r="C193" s="204" t="s">
        <v>278</v>
      </c>
      <c r="D193" s="204" t="s">
        <v>148</v>
      </c>
      <c r="E193" s="205" t="s">
        <v>279</v>
      </c>
      <c r="F193" s="206" t="s">
        <v>280</v>
      </c>
      <c r="G193" s="207" t="s">
        <v>165</v>
      </c>
      <c r="H193" s="208">
        <v>280.27999999999997</v>
      </c>
      <c r="I193" s="209"/>
      <c r="J193" s="210">
        <f>ROUND(I193*H193,2)</f>
        <v>0</v>
      </c>
      <c r="K193" s="211"/>
      <c r="L193" s="37"/>
      <c r="M193" s="212" t="s">
        <v>1</v>
      </c>
      <c r="N193" s="213" t="s">
        <v>45</v>
      </c>
      <c r="O193" s="71"/>
      <c r="P193" s="214">
        <f>O193*H193</f>
        <v>0</v>
      </c>
      <c r="Q193" s="214">
        <v>4.2500000000000003E-2</v>
      </c>
      <c r="R193" s="214">
        <f>Q193*H193</f>
        <v>11.911899999999999</v>
      </c>
      <c r="S193" s="214">
        <v>0</v>
      </c>
      <c r="T193" s="215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6" t="s">
        <v>152</v>
      </c>
      <c r="AT193" s="216" t="s">
        <v>148</v>
      </c>
      <c r="AU193" s="216" t="s">
        <v>96</v>
      </c>
      <c r="AY193" s="16" t="s">
        <v>146</v>
      </c>
      <c r="BE193" s="109">
        <f>IF(N193="základní",J193,0)</f>
        <v>0</v>
      </c>
      <c r="BF193" s="109">
        <f>IF(N193="snížená",J193,0)</f>
        <v>0</v>
      </c>
      <c r="BG193" s="109">
        <f>IF(N193="zákl. přenesená",J193,0)</f>
        <v>0</v>
      </c>
      <c r="BH193" s="109">
        <f>IF(N193="sníž. přenesená",J193,0)</f>
        <v>0</v>
      </c>
      <c r="BI193" s="109">
        <f>IF(N193="nulová",J193,0)</f>
        <v>0</v>
      </c>
      <c r="BJ193" s="16" t="s">
        <v>85</v>
      </c>
      <c r="BK193" s="109">
        <f>ROUND(I193*H193,2)</f>
        <v>0</v>
      </c>
      <c r="BL193" s="16" t="s">
        <v>152</v>
      </c>
      <c r="BM193" s="216" t="s">
        <v>281</v>
      </c>
    </row>
    <row r="194" spans="1:65" s="12" customFormat="1" ht="22.95" customHeight="1">
      <c r="B194" s="188"/>
      <c r="C194" s="189"/>
      <c r="D194" s="190" t="s">
        <v>79</v>
      </c>
      <c r="E194" s="202" t="s">
        <v>185</v>
      </c>
      <c r="F194" s="202" t="s">
        <v>282</v>
      </c>
      <c r="G194" s="189"/>
      <c r="H194" s="189"/>
      <c r="I194" s="192"/>
      <c r="J194" s="203">
        <f>BK194</f>
        <v>0</v>
      </c>
      <c r="K194" s="189"/>
      <c r="L194" s="194"/>
      <c r="M194" s="195"/>
      <c r="N194" s="196"/>
      <c r="O194" s="196"/>
      <c r="P194" s="197">
        <f>SUM(P195:P197)</f>
        <v>0</v>
      </c>
      <c r="Q194" s="196"/>
      <c r="R194" s="197">
        <f>SUM(R195:R197)</f>
        <v>6.5340000000000009E-2</v>
      </c>
      <c r="S194" s="196"/>
      <c r="T194" s="198">
        <f>SUM(T195:T197)</f>
        <v>0</v>
      </c>
      <c r="AR194" s="199" t="s">
        <v>85</v>
      </c>
      <c r="AT194" s="200" t="s">
        <v>79</v>
      </c>
      <c r="AU194" s="200" t="s">
        <v>85</v>
      </c>
      <c r="AY194" s="199" t="s">
        <v>146</v>
      </c>
      <c r="BK194" s="201">
        <f>SUM(BK195:BK197)</f>
        <v>0</v>
      </c>
    </row>
    <row r="195" spans="1:65" s="2" customFormat="1" ht="33" customHeight="1">
      <c r="A195" s="34"/>
      <c r="B195" s="35"/>
      <c r="C195" s="204" t="s">
        <v>283</v>
      </c>
      <c r="D195" s="204" t="s">
        <v>148</v>
      </c>
      <c r="E195" s="205" t="s">
        <v>284</v>
      </c>
      <c r="F195" s="206" t="s">
        <v>285</v>
      </c>
      <c r="G195" s="207" t="s">
        <v>151</v>
      </c>
      <c r="H195" s="208">
        <v>45</v>
      </c>
      <c r="I195" s="209"/>
      <c r="J195" s="210">
        <f>ROUND(I195*H195,2)</f>
        <v>0</v>
      </c>
      <c r="K195" s="211"/>
      <c r="L195" s="37"/>
      <c r="M195" s="212" t="s">
        <v>1</v>
      </c>
      <c r="N195" s="213" t="s">
        <v>45</v>
      </c>
      <c r="O195" s="71"/>
      <c r="P195" s="214">
        <f>O195*H195</f>
        <v>0</v>
      </c>
      <c r="Q195" s="214">
        <v>1.0000000000000001E-5</v>
      </c>
      <c r="R195" s="214">
        <f>Q195*H195</f>
        <v>4.5000000000000004E-4</v>
      </c>
      <c r="S195" s="214">
        <v>0</v>
      </c>
      <c r="T195" s="215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6" t="s">
        <v>152</v>
      </c>
      <c r="AT195" s="216" t="s">
        <v>148</v>
      </c>
      <c r="AU195" s="216" t="s">
        <v>96</v>
      </c>
      <c r="AY195" s="16" t="s">
        <v>146</v>
      </c>
      <c r="BE195" s="109">
        <f>IF(N195="základní",J195,0)</f>
        <v>0</v>
      </c>
      <c r="BF195" s="109">
        <f>IF(N195="snížená",J195,0)</f>
        <v>0</v>
      </c>
      <c r="BG195" s="109">
        <f>IF(N195="zákl. přenesená",J195,0)</f>
        <v>0</v>
      </c>
      <c r="BH195" s="109">
        <f>IF(N195="sníž. přenesená",J195,0)</f>
        <v>0</v>
      </c>
      <c r="BI195" s="109">
        <f>IF(N195="nulová",J195,0)</f>
        <v>0</v>
      </c>
      <c r="BJ195" s="16" t="s">
        <v>85</v>
      </c>
      <c r="BK195" s="109">
        <f>ROUND(I195*H195,2)</f>
        <v>0</v>
      </c>
      <c r="BL195" s="16" t="s">
        <v>152</v>
      </c>
      <c r="BM195" s="216" t="s">
        <v>286</v>
      </c>
    </row>
    <row r="196" spans="1:65" s="2" customFormat="1" ht="16.5" customHeight="1">
      <c r="A196" s="34"/>
      <c r="B196" s="35"/>
      <c r="C196" s="240" t="s">
        <v>287</v>
      </c>
      <c r="D196" s="240" t="s">
        <v>218</v>
      </c>
      <c r="E196" s="241" t="s">
        <v>288</v>
      </c>
      <c r="F196" s="242" t="s">
        <v>289</v>
      </c>
      <c r="G196" s="243" t="s">
        <v>151</v>
      </c>
      <c r="H196" s="244">
        <v>46.35</v>
      </c>
      <c r="I196" s="245"/>
      <c r="J196" s="246">
        <f>ROUND(I196*H196,2)</f>
        <v>0</v>
      </c>
      <c r="K196" s="247"/>
      <c r="L196" s="248"/>
      <c r="M196" s="249" t="s">
        <v>1</v>
      </c>
      <c r="N196" s="250" t="s">
        <v>45</v>
      </c>
      <c r="O196" s="71"/>
      <c r="P196" s="214">
        <f>O196*H196</f>
        <v>0</v>
      </c>
      <c r="Q196" s="214">
        <v>1.4E-3</v>
      </c>
      <c r="R196" s="214">
        <f>Q196*H196</f>
        <v>6.4890000000000003E-2</v>
      </c>
      <c r="S196" s="214">
        <v>0</v>
      </c>
      <c r="T196" s="215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16" t="s">
        <v>185</v>
      </c>
      <c r="AT196" s="216" t="s">
        <v>218</v>
      </c>
      <c r="AU196" s="216" t="s">
        <v>96</v>
      </c>
      <c r="AY196" s="16" t="s">
        <v>146</v>
      </c>
      <c r="BE196" s="109">
        <f>IF(N196="základní",J196,0)</f>
        <v>0</v>
      </c>
      <c r="BF196" s="109">
        <f>IF(N196="snížená",J196,0)</f>
        <v>0</v>
      </c>
      <c r="BG196" s="109">
        <f>IF(N196="zákl. přenesená",J196,0)</f>
        <v>0</v>
      </c>
      <c r="BH196" s="109">
        <f>IF(N196="sníž. přenesená",J196,0)</f>
        <v>0</v>
      </c>
      <c r="BI196" s="109">
        <f>IF(N196="nulová",J196,0)</f>
        <v>0</v>
      </c>
      <c r="BJ196" s="16" t="s">
        <v>85</v>
      </c>
      <c r="BK196" s="109">
        <f>ROUND(I196*H196,2)</f>
        <v>0</v>
      </c>
      <c r="BL196" s="16" t="s">
        <v>152</v>
      </c>
      <c r="BM196" s="216" t="s">
        <v>290</v>
      </c>
    </row>
    <row r="197" spans="1:65" s="13" customFormat="1">
      <c r="B197" s="217"/>
      <c r="C197" s="218"/>
      <c r="D197" s="219" t="s">
        <v>154</v>
      </c>
      <c r="E197" s="218"/>
      <c r="F197" s="221" t="s">
        <v>291</v>
      </c>
      <c r="G197" s="218"/>
      <c r="H197" s="222">
        <v>46.35</v>
      </c>
      <c r="I197" s="223"/>
      <c r="J197" s="218"/>
      <c r="K197" s="218"/>
      <c r="L197" s="224"/>
      <c r="M197" s="225"/>
      <c r="N197" s="226"/>
      <c r="O197" s="226"/>
      <c r="P197" s="226"/>
      <c r="Q197" s="226"/>
      <c r="R197" s="226"/>
      <c r="S197" s="226"/>
      <c r="T197" s="227"/>
      <c r="AT197" s="228" t="s">
        <v>154</v>
      </c>
      <c r="AU197" s="228" t="s">
        <v>96</v>
      </c>
      <c r="AV197" s="13" t="s">
        <v>96</v>
      </c>
      <c r="AW197" s="13" t="s">
        <v>4</v>
      </c>
      <c r="AX197" s="13" t="s">
        <v>85</v>
      </c>
      <c r="AY197" s="228" t="s">
        <v>146</v>
      </c>
    </row>
    <row r="198" spans="1:65" s="12" customFormat="1" ht="22.95" customHeight="1">
      <c r="B198" s="188"/>
      <c r="C198" s="189"/>
      <c r="D198" s="190" t="s">
        <v>79</v>
      </c>
      <c r="E198" s="202" t="s">
        <v>191</v>
      </c>
      <c r="F198" s="202" t="s">
        <v>292</v>
      </c>
      <c r="G198" s="189"/>
      <c r="H198" s="189"/>
      <c r="I198" s="192"/>
      <c r="J198" s="203">
        <f>BK198</f>
        <v>0</v>
      </c>
      <c r="K198" s="189"/>
      <c r="L198" s="194"/>
      <c r="M198" s="195"/>
      <c r="N198" s="196"/>
      <c r="O198" s="196"/>
      <c r="P198" s="197">
        <f>SUM(P199:P212)</f>
        <v>0</v>
      </c>
      <c r="Q198" s="196"/>
      <c r="R198" s="197">
        <f>SUM(R199:R212)</f>
        <v>23.1469238</v>
      </c>
      <c r="S198" s="196"/>
      <c r="T198" s="198">
        <f>SUM(T199:T212)</f>
        <v>67.415119999999987</v>
      </c>
      <c r="AR198" s="199" t="s">
        <v>85</v>
      </c>
      <c r="AT198" s="200" t="s">
        <v>79</v>
      </c>
      <c r="AU198" s="200" t="s">
        <v>85</v>
      </c>
      <c r="AY198" s="199" t="s">
        <v>146</v>
      </c>
      <c r="BK198" s="201">
        <f>SUM(BK199:BK212)</f>
        <v>0</v>
      </c>
    </row>
    <row r="199" spans="1:65" s="2" customFormat="1" ht="33" customHeight="1">
      <c r="A199" s="34"/>
      <c r="B199" s="35"/>
      <c r="C199" s="204" t="s">
        <v>293</v>
      </c>
      <c r="D199" s="204" t="s">
        <v>148</v>
      </c>
      <c r="E199" s="205" t="s">
        <v>294</v>
      </c>
      <c r="F199" s="206" t="s">
        <v>295</v>
      </c>
      <c r="G199" s="207" t="s">
        <v>151</v>
      </c>
      <c r="H199" s="208">
        <v>140.13999999999999</v>
      </c>
      <c r="I199" s="209"/>
      <c r="J199" s="210">
        <f t="shared" ref="J199:J205" si="5">ROUND(I199*H199,2)</f>
        <v>0</v>
      </c>
      <c r="K199" s="211"/>
      <c r="L199" s="37"/>
      <c r="M199" s="212" t="s">
        <v>1</v>
      </c>
      <c r="N199" s="213" t="s">
        <v>45</v>
      </c>
      <c r="O199" s="71"/>
      <c r="P199" s="214">
        <f t="shared" ref="P199:P205" si="6">O199*H199</f>
        <v>0</v>
      </c>
      <c r="Q199" s="214">
        <v>0.11934</v>
      </c>
      <c r="R199" s="214">
        <f t="shared" ref="R199:R205" si="7">Q199*H199</f>
        <v>16.724307599999999</v>
      </c>
      <c r="S199" s="214">
        <v>0</v>
      </c>
      <c r="T199" s="215">
        <f t="shared" ref="T199:T205" si="8"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6" t="s">
        <v>152</v>
      </c>
      <c r="AT199" s="216" t="s">
        <v>148</v>
      </c>
      <c r="AU199" s="216" t="s">
        <v>96</v>
      </c>
      <c r="AY199" s="16" t="s">
        <v>146</v>
      </c>
      <c r="BE199" s="109">
        <f t="shared" ref="BE199:BE205" si="9">IF(N199="základní",J199,0)</f>
        <v>0</v>
      </c>
      <c r="BF199" s="109">
        <f t="shared" ref="BF199:BF205" si="10">IF(N199="snížená",J199,0)</f>
        <v>0</v>
      </c>
      <c r="BG199" s="109">
        <f t="shared" ref="BG199:BG205" si="11">IF(N199="zákl. přenesená",J199,0)</f>
        <v>0</v>
      </c>
      <c r="BH199" s="109">
        <f t="shared" ref="BH199:BH205" si="12">IF(N199="sníž. přenesená",J199,0)</f>
        <v>0</v>
      </c>
      <c r="BI199" s="109">
        <f t="shared" ref="BI199:BI205" si="13">IF(N199="nulová",J199,0)</f>
        <v>0</v>
      </c>
      <c r="BJ199" s="16" t="s">
        <v>85</v>
      </c>
      <c r="BK199" s="109">
        <f t="shared" ref="BK199:BK205" si="14">ROUND(I199*H199,2)</f>
        <v>0</v>
      </c>
      <c r="BL199" s="16" t="s">
        <v>152</v>
      </c>
      <c r="BM199" s="216" t="s">
        <v>296</v>
      </c>
    </row>
    <row r="200" spans="1:65" s="2" customFormat="1" ht="16.5" customHeight="1">
      <c r="A200" s="34"/>
      <c r="B200" s="35"/>
      <c r="C200" s="240" t="s">
        <v>297</v>
      </c>
      <c r="D200" s="240" t="s">
        <v>218</v>
      </c>
      <c r="E200" s="241" t="s">
        <v>298</v>
      </c>
      <c r="F200" s="242" t="s">
        <v>299</v>
      </c>
      <c r="G200" s="243" t="s">
        <v>151</v>
      </c>
      <c r="H200" s="244">
        <v>140.13999999999999</v>
      </c>
      <c r="I200" s="245"/>
      <c r="J200" s="246">
        <f t="shared" si="5"/>
        <v>0</v>
      </c>
      <c r="K200" s="247"/>
      <c r="L200" s="248"/>
      <c r="M200" s="249" t="s">
        <v>1</v>
      </c>
      <c r="N200" s="250" t="s">
        <v>45</v>
      </c>
      <c r="O200" s="71"/>
      <c r="P200" s="214">
        <f t="shared" si="6"/>
        <v>0</v>
      </c>
      <c r="Q200" s="214">
        <v>2.8000000000000001E-2</v>
      </c>
      <c r="R200" s="214">
        <f t="shared" si="7"/>
        <v>3.9239199999999999</v>
      </c>
      <c r="S200" s="214">
        <v>0</v>
      </c>
      <c r="T200" s="215">
        <f t="shared" si="8"/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16" t="s">
        <v>185</v>
      </c>
      <c r="AT200" s="216" t="s">
        <v>218</v>
      </c>
      <c r="AU200" s="216" t="s">
        <v>96</v>
      </c>
      <c r="AY200" s="16" t="s">
        <v>146</v>
      </c>
      <c r="BE200" s="109">
        <f t="shared" si="9"/>
        <v>0</v>
      </c>
      <c r="BF200" s="109">
        <f t="shared" si="10"/>
        <v>0</v>
      </c>
      <c r="BG200" s="109">
        <f t="shared" si="11"/>
        <v>0</v>
      </c>
      <c r="BH200" s="109">
        <f t="shared" si="12"/>
        <v>0</v>
      </c>
      <c r="BI200" s="109">
        <f t="shared" si="13"/>
        <v>0</v>
      </c>
      <c r="BJ200" s="16" t="s">
        <v>85</v>
      </c>
      <c r="BK200" s="109">
        <f t="shared" si="14"/>
        <v>0</v>
      </c>
      <c r="BL200" s="16" t="s">
        <v>152</v>
      </c>
      <c r="BM200" s="216" t="s">
        <v>300</v>
      </c>
    </row>
    <row r="201" spans="1:65" s="2" customFormat="1" ht="21.75" customHeight="1">
      <c r="A201" s="34"/>
      <c r="B201" s="35"/>
      <c r="C201" s="204" t="s">
        <v>301</v>
      </c>
      <c r="D201" s="204" t="s">
        <v>148</v>
      </c>
      <c r="E201" s="205" t="s">
        <v>302</v>
      </c>
      <c r="F201" s="206" t="s">
        <v>303</v>
      </c>
      <c r="G201" s="207" t="s">
        <v>151</v>
      </c>
      <c r="H201" s="208">
        <v>140.13999999999999</v>
      </c>
      <c r="I201" s="209"/>
      <c r="J201" s="210">
        <f t="shared" si="5"/>
        <v>0</v>
      </c>
      <c r="K201" s="211"/>
      <c r="L201" s="37"/>
      <c r="M201" s="212" t="s">
        <v>1</v>
      </c>
      <c r="N201" s="213" t="s">
        <v>45</v>
      </c>
      <c r="O201" s="71"/>
      <c r="P201" s="214">
        <f t="shared" si="6"/>
        <v>0</v>
      </c>
      <c r="Q201" s="214">
        <v>3.0000000000000001E-5</v>
      </c>
      <c r="R201" s="214">
        <f t="shared" si="7"/>
        <v>4.2042E-3</v>
      </c>
      <c r="S201" s="214">
        <v>0</v>
      </c>
      <c r="T201" s="215">
        <f t="shared" si="8"/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6" t="s">
        <v>152</v>
      </c>
      <c r="AT201" s="216" t="s">
        <v>148</v>
      </c>
      <c r="AU201" s="216" t="s">
        <v>96</v>
      </c>
      <c r="AY201" s="16" t="s">
        <v>146</v>
      </c>
      <c r="BE201" s="109">
        <f t="shared" si="9"/>
        <v>0</v>
      </c>
      <c r="BF201" s="109">
        <f t="shared" si="10"/>
        <v>0</v>
      </c>
      <c r="BG201" s="109">
        <f t="shared" si="11"/>
        <v>0</v>
      </c>
      <c r="BH201" s="109">
        <f t="shared" si="12"/>
        <v>0</v>
      </c>
      <c r="BI201" s="109">
        <f t="shared" si="13"/>
        <v>0</v>
      </c>
      <c r="BJ201" s="16" t="s">
        <v>85</v>
      </c>
      <c r="BK201" s="109">
        <f t="shared" si="14"/>
        <v>0</v>
      </c>
      <c r="BL201" s="16" t="s">
        <v>152</v>
      </c>
      <c r="BM201" s="216" t="s">
        <v>304</v>
      </c>
    </row>
    <row r="202" spans="1:65" s="2" customFormat="1" ht="16.5" customHeight="1">
      <c r="A202" s="34"/>
      <c r="B202" s="35"/>
      <c r="C202" s="204" t="s">
        <v>305</v>
      </c>
      <c r="D202" s="204" t="s">
        <v>148</v>
      </c>
      <c r="E202" s="205" t="s">
        <v>306</v>
      </c>
      <c r="F202" s="206" t="s">
        <v>307</v>
      </c>
      <c r="G202" s="207" t="s">
        <v>237</v>
      </c>
      <c r="H202" s="208">
        <v>6</v>
      </c>
      <c r="I202" s="209"/>
      <c r="J202" s="210">
        <f t="shared" si="5"/>
        <v>0</v>
      </c>
      <c r="K202" s="211"/>
      <c r="L202" s="37"/>
      <c r="M202" s="212" t="s">
        <v>1</v>
      </c>
      <c r="N202" s="213" t="s">
        <v>45</v>
      </c>
      <c r="O202" s="71"/>
      <c r="P202" s="214">
        <f t="shared" si="6"/>
        <v>0</v>
      </c>
      <c r="Q202" s="214">
        <v>0</v>
      </c>
      <c r="R202" s="214">
        <f t="shared" si="7"/>
        <v>0</v>
      </c>
      <c r="S202" s="214">
        <v>0.33800000000000002</v>
      </c>
      <c r="T202" s="215">
        <f t="shared" si="8"/>
        <v>2.028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16" t="s">
        <v>152</v>
      </c>
      <c r="AT202" s="216" t="s">
        <v>148</v>
      </c>
      <c r="AU202" s="216" t="s">
        <v>96</v>
      </c>
      <c r="AY202" s="16" t="s">
        <v>146</v>
      </c>
      <c r="BE202" s="109">
        <f t="shared" si="9"/>
        <v>0</v>
      </c>
      <c r="BF202" s="109">
        <f t="shared" si="10"/>
        <v>0</v>
      </c>
      <c r="BG202" s="109">
        <f t="shared" si="11"/>
        <v>0</v>
      </c>
      <c r="BH202" s="109">
        <f t="shared" si="12"/>
        <v>0</v>
      </c>
      <c r="BI202" s="109">
        <f t="shared" si="13"/>
        <v>0</v>
      </c>
      <c r="BJ202" s="16" t="s">
        <v>85</v>
      </c>
      <c r="BK202" s="109">
        <f t="shared" si="14"/>
        <v>0</v>
      </c>
      <c r="BL202" s="16" t="s">
        <v>152</v>
      </c>
      <c r="BM202" s="216" t="s">
        <v>308</v>
      </c>
    </row>
    <row r="203" spans="1:65" s="2" customFormat="1" ht="33" customHeight="1">
      <c r="A203" s="34"/>
      <c r="B203" s="35"/>
      <c r="C203" s="204" t="s">
        <v>309</v>
      </c>
      <c r="D203" s="204" t="s">
        <v>148</v>
      </c>
      <c r="E203" s="205" t="s">
        <v>310</v>
      </c>
      <c r="F203" s="206" t="s">
        <v>311</v>
      </c>
      <c r="G203" s="207" t="s">
        <v>159</v>
      </c>
      <c r="H203" s="208">
        <v>10.5</v>
      </c>
      <c r="I203" s="209"/>
      <c r="J203" s="210">
        <f t="shared" si="5"/>
        <v>0</v>
      </c>
      <c r="K203" s="211"/>
      <c r="L203" s="37"/>
      <c r="M203" s="212" t="s">
        <v>1</v>
      </c>
      <c r="N203" s="213" t="s">
        <v>45</v>
      </c>
      <c r="O203" s="71"/>
      <c r="P203" s="214">
        <f t="shared" si="6"/>
        <v>0</v>
      </c>
      <c r="Q203" s="214">
        <v>0</v>
      </c>
      <c r="R203" s="214">
        <f t="shared" si="7"/>
        <v>0</v>
      </c>
      <c r="S203" s="214">
        <v>2.2000000000000002</v>
      </c>
      <c r="T203" s="215">
        <f t="shared" si="8"/>
        <v>23.1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6" t="s">
        <v>152</v>
      </c>
      <c r="AT203" s="216" t="s">
        <v>148</v>
      </c>
      <c r="AU203" s="216" t="s">
        <v>96</v>
      </c>
      <c r="AY203" s="16" t="s">
        <v>146</v>
      </c>
      <c r="BE203" s="109">
        <f t="shared" si="9"/>
        <v>0</v>
      </c>
      <c r="BF203" s="109">
        <f t="shared" si="10"/>
        <v>0</v>
      </c>
      <c r="BG203" s="109">
        <f t="shared" si="11"/>
        <v>0</v>
      </c>
      <c r="BH203" s="109">
        <f t="shared" si="12"/>
        <v>0</v>
      </c>
      <c r="BI203" s="109">
        <f t="shared" si="13"/>
        <v>0</v>
      </c>
      <c r="BJ203" s="16" t="s">
        <v>85</v>
      </c>
      <c r="BK203" s="109">
        <f t="shared" si="14"/>
        <v>0</v>
      </c>
      <c r="BL203" s="16" t="s">
        <v>152</v>
      </c>
      <c r="BM203" s="216" t="s">
        <v>312</v>
      </c>
    </row>
    <row r="204" spans="1:65" s="2" customFormat="1" ht="33" customHeight="1">
      <c r="A204" s="34"/>
      <c r="B204" s="35"/>
      <c r="C204" s="204" t="s">
        <v>313</v>
      </c>
      <c r="D204" s="204" t="s">
        <v>148</v>
      </c>
      <c r="E204" s="205" t="s">
        <v>314</v>
      </c>
      <c r="F204" s="206" t="s">
        <v>315</v>
      </c>
      <c r="G204" s="207" t="s">
        <v>165</v>
      </c>
      <c r="H204" s="208">
        <v>70</v>
      </c>
      <c r="I204" s="209"/>
      <c r="J204" s="210">
        <f t="shared" si="5"/>
        <v>0</v>
      </c>
      <c r="K204" s="211"/>
      <c r="L204" s="37"/>
      <c r="M204" s="212" t="s">
        <v>1</v>
      </c>
      <c r="N204" s="213" t="s">
        <v>45</v>
      </c>
      <c r="O204" s="71"/>
      <c r="P204" s="214">
        <f t="shared" si="6"/>
        <v>0</v>
      </c>
      <c r="Q204" s="214">
        <v>0</v>
      </c>
      <c r="R204" s="214">
        <f t="shared" si="7"/>
        <v>0</v>
      </c>
      <c r="S204" s="214">
        <v>0.19</v>
      </c>
      <c r="T204" s="215">
        <f t="shared" si="8"/>
        <v>13.3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16" t="s">
        <v>152</v>
      </c>
      <c r="AT204" s="216" t="s">
        <v>148</v>
      </c>
      <c r="AU204" s="216" t="s">
        <v>96</v>
      </c>
      <c r="AY204" s="16" t="s">
        <v>146</v>
      </c>
      <c r="BE204" s="109">
        <f t="shared" si="9"/>
        <v>0</v>
      </c>
      <c r="BF204" s="109">
        <f t="shared" si="10"/>
        <v>0</v>
      </c>
      <c r="BG204" s="109">
        <f t="shared" si="11"/>
        <v>0</v>
      </c>
      <c r="BH204" s="109">
        <f t="shared" si="12"/>
        <v>0</v>
      </c>
      <c r="BI204" s="109">
        <f t="shared" si="13"/>
        <v>0</v>
      </c>
      <c r="BJ204" s="16" t="s">
        <v>85</v>
      </c>
      <c r="BK204" s="109">
        <f t="shared" si="14"/>
        <v>0</v>
      </c>
      <c r="BL204" s="16" t="s">
        <v>152</v>
      </c>
      <c r="BM204" s="216" t="s">
        <v>316</v>
      </c>
    </row>
    <row r="205" spans="1:65" s="2" customFormat="1" ht="33" customHeight="1">
      <c r="A205" s="34"/>
      <c r="B205" s="35"/>
      <c r="C205" s="204" t="s">
        <v>317</v>
      </c>
      <c r="D205" s="204" t="s">
        <v>148</v>
      </c>
      <c r="E205" s="205" t="s">
        <v>318</v>
      </c>
      <c r="F205" s="206" t="s">
        <v>319</v>
      </c>
      <c r="G205" s="207" t="s">
        <v>165</v>
      </c>
      <c r="H205" s="208">
        <v>207.51</v>
      </c>
      <c r="I205" s="209"/>
      <c r="J205" s="210">
        <f t="shared" si="5"/>
        <v>0</v>
      </c>
      <c r="K205" s="211"/>
      <c r="L205" s="37"/>
      <c r="M205" s="212" t="s">
        <v>1</v>
      </c>
      <c r="N205" s="213" t="s">
        <v>45</v>
      </c>
      <c r="O205" s="71"/>
      <c r="P205" s="214">
        <f t="shared" si="6"/>
        <v>0</v>
      </c>
      <c r="Q205" s="214">
        <v>0</v>
      </c>
      <c r="R205" s="214">
        <f t="shared" si="7"/>
        <v>0</v>
      </c>
      <c r="S205" s="214">
        <v>4.5999999999999999E-2</v>
      </c>
      <c r="T205" s="215">
        <f t="shared" si="8"/>
        <v>9.5454600000000003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6" t="s">
        <v>152</v>
      </c>
      <c r="AT205" s="216" t="s">
        <v>148</v>
      </c>
      <c r="AU205" s="216" t="s">
        <v>96</v>
      </c>
      <c r="AY205" s="16" t="s">
        <v>146</v>
      </c>
      <c r="BE205" s="109">
        <f t="shared" si="9"/>
        <v>0</v>
      </c>
      <c r="BF205" s="109">
        <f t="shared" si="10"/>
        <v>0</v>
      </c>
      <c r="BG205" s="109">
        <f t="shared" si="11"/>
        <v>0</v>
      </c>
      <c r="BH205" s="109">
        <f t="shared" si="12"/>
        <v>0</v>
      </c>
      <c r="BI205" s="109">
        <f t="shared" si="13"/>
        <v>0</v>
      </c>
      <c r="BJ205" s="16" t="s">
        <v>85</v>
      </c>
      <c r="BK205" s="109">
        <f t="shared" si="14"/>
        <v>0</v>
      </c>
      <c r="BL205" s="16" t="s">
        <v>152</v>
      </c>
      <c r="BM205" s="216" t="s">
        <v>320</v>
      </c>
    </row>
    <row r="206" spans="1:65" s="13" customFormat="1">
      <c r="B206" s="217"/>
      <c r="C206" s="218"/>
      <c r="D206" s="219" t="s">
        <v>154</v>
      </c>
      <c r="E206" s="220" t="s">
        <v>1</v>
      </c>
      <c r="F206" s="221" t="s">
        <v>321</v>
      </c>
      <c r="G206" s="218"/>
      <c r="H206" s="222">
        <v>207.51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154</v>
      </c>
      <c r="AU206" s="228" t="s">
        <v>96</v>
      </c>
      <c r="AV206" s="13" t="s">
        <v>96</v>
      </c>
      <c r="AW206" s="13" t="s">
        <v>32</v>
      </c>
      <c r="AX206" s="13" t="s">
        <v>80</v>
      </c>
      <c r="AY206" s="228" t="s">
        <v>146</v>
      </c>
    </row>
    <row r="207" spans="1:65" s="14" customFormat="1">
      <c r="B207" s="229"/>
      <c r="C207" s="230"/>
      <c r="D207" s="219" t="s">
        <v>154</v>
      </c>
      <c r="E207" s="231" t="s">
        <v>1</v>
      </c>
      <c r="F207" s="232" t="s">
        <v>156</v>
      </c>
      <c r="G207" s="230"/>
      <c r="H207" s="233">
        <v>207.51</v>
      </c>
      <c r="I207" s="234"/>
      <c r="J207" s="230"/>
      <c r="K207" s="230"/>
      <c r="L207" s="235"/>
      <c r="M207" s="236"/>
      <c r="N207" s="237"/>
      <c r="O207" s="237"/>
      <c r="P207" s="237"/>
      <c r="Q207" s="237"/>
      <c r="R207" s="237"/>
      <c r="S207" s="237"/>
      <c r="T207" s="238"/>
      <c r="AT207" s="239" t="s">
        <v>154</v>
      </c>
      <c r="AU207" s="239" t="s">
        <v>96</v>
      </c>
      <c r="AV207" s="14" t="s">
        <v>152</v>
      </c>
      <c r="AW207" s="14" t="s">
        <v>32</v>
      </c>
      <c r="AX207" s="14" t="s">
        <v>85</v>
      </c>
      <c r="AY207" s="239" t="s">
        <v>146</v>
      </c>
    </row>
    <row r="208" spans="1:65" s="2" customFormat="1" ht="33" customHeight="1">
      <c r="A208" s="34"/>
      <c r="B208" s="35"/>
      <c r="C208" s="204" t="s">
        <v>322</v>
      </c>
      <c r="D208" s="204" t="s">
        <v>148</v>
      </c>
      <c r="E208" s="205" t="s">
        <v>323</v>
      </c>
      <c r="F208" s="206" t="s">
        <v>324</v>
      </c>
      <c r="G208" s="207" t="s">
        <v>165</v>
      </c>
      <c r="H208" s="208">
        <v>280.27999999999997</v>
      </c>
      <c r="I208" s="209"/>
      <c r="J208" s="210">
        <f>ROUND(I208*H208,2)</f>
        <v>0</v>
      </c>
      <c r="K208" s="211"/>
      <c r="L208" s="37"/>
      <c r="M208" s="212" t="s">
        <v>1</v>
      </c>
      <c r="N208" s="213" t="s">
        <v>45</v>
      </c>
      <c r="O208" s="71"/>
      <c r="P208" s="214">
        <f>O208*H208</f>
        <v>0</v>
      </c>
      <c r="Q208" s="214">
        <v>0</v>
      </c>
      <c r="R208" s="214">
        <f>Q208*H208</f>
        <v>0</v>
      </c>
      <c r="S208" s="214">
        <v>5.8999999999999997E-2</v>
      </c>
      <c r="T208" s="215">
        <f>S208*H208</f>
        <v>16.536519999999996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16" t="s">
        <v>152</v>
      </c>
      <c r="AT208" s="216" t="s">
        <v>148</v>
      </c>
      <c r="AU208" s="216" t="s">
        <v>96</v>
      </c>
      <c r="AY208" s="16" t="s">
        <v>146</v>
      </c>
      <c r="BE208" s="109">
        <f>IF(N208="základní",J208,0)</f>
        <v>0</v>
      </c>
      <c r="BF208" s="109">
        <f>IF(N208="snížená",J208,0)</f>
        <v>0</v>
      </c>
      <c r="BG208" s="109">
        <f>IF(N208="zákl. přenesená",J208,0)</f>
        <v>0</v>
      </c>
      <c r="BH208" s="109">
        <f>IF(N208="sníž. přenesená",J208,0)</f>
        <v>0</v>
      </c>
      <c r="BI208" s="109">
        <f>IF(N208="nulová",J208,0)</f>
        <v>0</v>
      </c>
      <c r="BJ208" s="16" t="s">
        <v>85</v>
      </c>
      <c r="BK208" s="109">
        <f>ROUND(I208*H208,2)</f>
        <v>0</v>
      </c>
      <c r="BL208" s="16" t="s">
        <v>152</v>
      </c>
      <c r="BM208" s="216" t="s">
        <v>325</v>
      </c>
    </row>
    <row r="209" spans="1:65" s="13" customFormat="1">
      <c r="B209" s="217"/>
      <c r="C209" s="218"/>
      <c r="D209" s="219" t="s">
        <v>154</v>
      </c>
      <c r="E209" s="220" t="s">
        <v>1</v>
      </c>
      <c r="F209" s="221" t="s">
        <v>326</v>
      </c>
      <c r="G209" s="218"/>
      <c r="H209" s="222">
        <v>280.27999999999997</v>
      </c>
      <c r="I209" s="223"/>
      <c r="J209" s="218"/>
      <c r="K209" s="218"/>
      <c r="L209" s="224"/>
      <c r="M209" s="225"/>
      <c r="N209" s="226"/>
      <c r="O209" s="226"/>
      <c r="P209" s="226"/>
      <c r="Q209" s="226"/>
      <c r="R209" s="226"/>
      <c r="S209" s="226"/>
      <c r="T209" s="227"/>
      <c r="AT209" s="228" t="s">
        <v>154</v>
      </c>
      <c r="AU209" s="228" t="s">
        <v>96</v>
      </c>
      <c r="AV209" s="13" t="s">
        <v>96</v>
      </c>
      <c r="AW209" s="13" t="s">
        <v>32</v>
      </c>
      <c r="AX209" s="13" t="s">
        <v>80</v>
      </c>
      <c r="AY209" s="228" t="s">
        <v>146</v>
      </c>
    </row>
    <row r="210" spans="1:65" s="14" customFormat="1">
      <c r="B210" s="229"/>
      <c r="C210" s="230"/>
      <c r="D210" s="219" t="s">
        <v>154</v>
      </c>
      <c r="E210" s="231" t="s">
        <v>1</v>
      </c>
      <c r="F210" s="232" t="s">
        <v>156</v>
      </c>
      <c r="G210" s="230"/>
      <c r="H210" s="233">
        <v>280.27999999999997</v>
      </c>
      <c r="I210" s="234"/>
      <c r="J210" s="230"/>
      <c r="K210" s="230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154</v>
      </c>
      <c r="AU210" s="239" t="s">
        <v>96</v>
      </c>
      <c r="AV210" s="14" t="s">
        <v>152</v>
      </c>
      <c r="AW210" s="14" t="s">
        <v>32</v>
      </c>
      <c r="AX210" s="14" t="s">
        <v>85</v>
      </c>
      <c r="AY210" s="239" t="s">
        <v>146</v>
      </c>
    </row>
    <row r="211" spans="1:65" s="2" customFormat="1" ht="21.75" customHeight="1">
      <c r="A211" s="34"/>
      <c r="B211" s="35"/>
      <c r="C211" s="204" t="s">
        <v>327</v>
      </c>
      <c r="D211" s="204" t="s">
        <v>148</v>
      </c>
      <c r="E211" s="205" t="s">
        <v>328</v>
      </c>
      <c r="F211" s="206" t="s">
        <v>329</v>
      </c>
      <c r="G211" s="207" t="s">
        <v>165</v>
      </c>
      <c r="H211" s="208">
        <v>207.51</v>
      </c>
      <c r="I211" s="209"/>
      <c r="J211" s="210">
        <f>ROUND(I211*H211,2)</f>
        <v>0</v>
      </c>
      <c r="K211" s="211"/>
      <c r="L211" s="37"/>
      <c r="M211" s="212" t="s">
        <v>1</v>
      </c>
      <c r="N211" s="213" t="s">
        <v>45</v>
      </c>
      <c r="O211" s="71"/>
      <c r="P211" s="214">
        <f>O211*H211</f>
        <v>0</v>
      </c>
      <c r="Q211" s="214">
        <v>0</v>
      </c>
      <c r="R211" s="214">
        <f>Q211*H211</f>
        <v>0</v>
      </c>
      <c r="S211" s="214">
        <v>1.4E-2</v>
      </c>
      <c r="T211" s="215">
        <f>S211*H211</f>
        <v>2.9051399999999998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6" t="s">
        <v>152</v>
      </c>
      <c r="AT211" s="216" t="s">
        <v>148</v>
      </c>
      <c r="AU211" s="216" t="s">
        <v>96</v>
      </c>
      <c r="AY211" s="16" t="s">
        <v>146</v>
      </c>
      <c r="BE211" s="109">
        <f>IF(N211="základní",J211,0)</f>
        <v>0</v>
      </c>
      <c r="BF211" s="109">
        <f>IF(N211="snížená",J211,0)</f>
        <v>0</v>
      </c>
      <c r="BG211" s="109">
        <f>IF(N211="zákl. přenesená",J211,0)</f>
        <v>0</v>
      </c>
      <c r="BH211" s="109">
        <f>IF(N211="sníž. přenesená",J211,0)</f>
        <v>0</v>
      </c>
      <c r="BI211" s="109">
        <f>IF(N211="nulová",J211,0)</f>
        <v>0</v>
      </c>
      <c r="BJ211" s="16" t="s">
        <v>85</v>
      </c>
      <c r="BK211" s="109">
        <f>ROUND(I211*H211,2)</f>
        <v>0</v>
      </c>
      <c r="BL211" s="16" t="s">
        <v>152</v>
      </c>
      <c r="BM211" s="216" t="s">
        <v>330</v>
      </c>
    </row>
    <row r="212" spans="1:65" s="2" customFormat="1" ht="21.75" customHeight="1">
      <c r="A212" s="34"/>
      <c r="B212" s="35"/>
      <c r="C212" s="204" t="s">
        <v>331</v>
      </c>
      <c r="D212" s="204" t="s">
        <v>148</v>
      </c>
      <c r="E212" s="205" t="s">
        <v>332</v>
      </c>
      <c r="F212" s="206" t="s">
        <v>333</v>
      </c>
      <c r="G212" s="207" t="s">
        <v>165</v>
      </c>
      <c r="H212" s="208">
        <v>280.27999999999997</v>
      </c>
      <c r="I212" s="209"/>
      <c r="J212" s="210">
        <f>ROUND(I212*H212,2)</f>
        <v>0</v>
      </c>
      <c r="K212" s="211"/>
      <c r="L212" s="37"/>
      <c r="M212" s="212" t="s">
        <v>1</v>
      </c>
      <c r="N212" s="213" t="s">
        <v>45</v>
      </c>
      <c r="O212" s="71"/>
      <c r="P212" s="214">
        <f>O212*H212</f>
        <v>0</v>
      </c>
      <c r="Q212" s="214">
        <v>8.8999999999999999E-3</v>
      </c>
      <c r="R212" s="214">
        <f>Q212*H212</f>
        <v>2.4944919999999997</v>
      </c>
      <c r="S212" s="214">
        <v>0</v>
      </c>
      <c r="T212" s="215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16" t="s">
        <v>152</v>
      </c>
      <c r="AT212" s="216" t="s">
        <v>148</v>
      </c>
      <c r="AU212" s="216" t="s">
        <v>96</v>
      </c>
      <c r="AY212" s="16" t="s">
        <v>146</v>
      </c>
      <c r="BE212" s="109">
        <f>IF(N212="základní",J212,0)</f>
        <v>0</v>
      </c>
      <c r="BF212" s="109">
        <f>IF(N212="snížená",J212,0)</f>
        <v>0</v>
      </c>
      <c r="BG212" s="109">
        <f>IF(N212="zákl. přenesená",J212,0)</f>
        <v>0</v>
      </c>
      <c r="BH212" s="109">
        <f>IF(N212="sníž. přenesená",J212,0)</f>
        <v>0</v>
      </c>
      <c r="BI212" s="109">
        <f>IF(N212="nulová",J212,0)</f>
        <v>0</v>
      </c>
      <c r="BJ212" s="16" t="s">
        <v>85</v>
      </c>
      <c r="BK212" s="109">
        <f>ROUND(I212*H212,2)</f>
        <v>0</v>
      </c>
      <c r="BL212" s="16" t="s">
        <v>152</v>
      </c>
      <c r="BM212" s="216" t="s">
        <v>334</v>
      </c>
    </row>
    <row r="213" spans="1:65" s="12" customFormat="1" ht="22.95" customHeight="1">
      <c r="B213" s="188"/>
      <c r="C213" s="189"/>
      <c r="D213" s="190" t="s">
        <v>79</v>
      </c>
      <c r="E213" s="202" t="s">
        <v>335</v>
      </c>
      <c r="F213" s="202" t="s">
        <v>336</v>
      </c>
      <c r="G213" s="189"/>
      <c r="H213" s="189"/>
      <c r="I213" s="192"/>
      <c r="J213" s="203">
        <f>BK213</f>
        <v>0</v>
      </c>
      <c r="K213" s="189"/>
      <c r="L213" s="194"/>
      <c r="M213" s="195"/>
      <c r="N213" s="196"/>
      <c r="O213" s="196"/>
      <c r="P213" s="197">
        <f>SUM(P214:P218)</f>
        <v>0</v>
      </c>
      <c r="Q213" s="196"/>
      <c r="R213" s="197">
        <f>SUM(R214:R218)</f>
        <v>0</v>
      </c>
      <c r="S213" s="196"/>
      <c r="T213" s="198">
        <f>SUM(T214:T218)</f>
        <v>0</v>
      </c>
      <c r="AR213" s="199" t="s">
        <v>85</v>
      </c>
      <c r="AT213" s="200" t="s">
        <v>79</v>
      </c>
      <c r="AU213" s="200" t="s">
        <v>85</v>
      </c>
      <c r="AY213" s="199" t="s">
        <v>146</v>
      </c>
      <c r="BK213" s="201">
        <f>SUM(BK214:BK218)</f>
        <v>0</v>
      </c>
    </row>
    <row r="214" spans="1:65" s="2" customFormat="1" ht="21.75" customHeight="1">
      <c r="A214" s="34"/>
      <c r="B214" s="35"/>
      <c r="C214" s="204" t="s">
        <v>337</v>
      </c>
      <c r="D214" s="204" t="s">
        <v>148</v>
      </c>
      <c r="E214" s="205" t="s">
        <v>338</v>
      </c>
      <c r="F214" s="206" t="s">
        <v>339</v>
      </c>
      <c r="G214" s="207" t="s">
        <v>207</v>
      </c>
      <c r="H214" s="208">
        <v>99.792000000000002</v>
      </c>
      <c r="I214" s="209"/>
      <c r="J214" s="210">
        <f>ROUND(I214*H214,2)</f>
        <v>0</v>
      </c>
      <c r="K214" s="211"/>
      <c r="L214" s="37"/>
      <c r="M214" s="212" t="s">
        <v>1</v>
      </c>
      <c r="N214" s="213" t="s">
        <v>45</v>
      </c>
      <c r="O214" s="71"/>
      <c r="P214" s="214">
        <f>O214*H214</f>
        <v>0</v>
      </c>
      <c r="Q214" s="214">
        <v>0</v>
      </c>
      <c r="R214" s="214">
        <f>Q214*H214</f>
        <v>0</v>
      </c>
      <c r="S214" s="214">
        <v>0</v>
      </c>
      <c r="T214" s="215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16" t="s">
        <v>152</v>
      </c>
      <c r="AT214" s="216" t="s">
        <v>148</v>
      </c>
      <c r="AU214" s="216" t="s">
        <v>96</v>
      </c>
      <c r="AY214" s="16" t="s">
        <v>146</v>
      </c>
      <c r="BE214" s="109">
        <f>IF(N214="základní",J214,0)</f>
        <v>0</v>
      </c>
      <c r="BF214" s="109">
        <f>IF(N214="snížená",J214,0)</f>
        <v>0</v>
      </c>
      <c r="BG214" s="109">
        <f>IF(N214="zákl. přenesená",J214,0)</f>
        <v>0</v>
      </c>
      <c r="BH214" s="109">
        <f>IF(N214="sníž. přenesená",J214,0)</f>
        <v>0</v>
      </c>
      <c r="BI214" s="109">
        <f>IF(N214="nulová",J214,0)</f>
        <v>0</v>
      </c>
      <c r="BJ214" s="16" t="s">
        <v>85</v>
      </c>
      <c r="BK214" s="109">
        <f>ROUND(I214*H214,2)</f>
        <v>0</v>
      </c>
      <c r="BL214" s="16" t="s">
        <v>152</v>
      </c>
      <c r="BM214" s="216" t="s">
        <v>340</v>
      </c>
    </row>
    <row r="215" spans="1:65" s="2" customFormat="1" ht="21.75" customHeight="1">
      <c r="A215" s="34"/>
      <c r="B215" s="35"/>
      <c r="C215" s="204" t="s">
        <v>341</v>
      </c>
      <c r="D215" s="204" t="s">
        <v>148</v>
      </c>
      <c r="E215" s="205" t="s">
        <v>342</v>
      </c>
      <c r="F215" s="206" t="s">
        <v>343</v>
      </c>
      <c r="G215" s="207" t="s">
        <v>207</v>
      </c>
      <c r="H215" s="208">
        <v>1995.84</v>
      </c>
      <c r="I215" s="209"/>
      <c r="J215" s="210">
        <f>ROUND(I215*H215,2)</f>
        <v>0</v>
      </c>
      <c r="K215" s="211"/>
      <c r="L215" s="37"/>
      <c r="M215" s="212" t="s">
        <v>1</v>
      </c>
      <c r="N215" s="213" t="s">
        <v>45</v>
      </c>
      <c r="O215" s="71"/>
      <c r="P215" s="214">
        <f>O215*H215</f>
        <v>0</v>
      </c>
      <c r="Q215" s="214">
        <v>0</v>
      </c>
      <c r="R215" s="214">
        <f>Q215*H215</f>
        <v>0</v>
      </c>
      <c r="S215" s="214">
        <v>0</v>
      </c>
      <c r="T215" s="215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16" t="s">
        <v>152</v>
      </c>
      <c r="AT215" s="216" t="s">
        <v>148</v>
      </c>
      <c r="AU215" s="216" t="s">
        <v>96</v>
      </c>
      <c r="AY215" s="16" t="s">
        <v>146</v>
      </c>
      <c r="BE215" s="109">
        <f>IF(N215="základní",J215,0)</f>
        <v>0</v>
      </c>
      <c r="BF215" s="109">
        <f>IF(N215="snížená",J215,0)</f>
        <v>0</v>
      </c>
      <c r="BG215" s="109">
        <f>IF(N215="zákl. přenesená",J215,0)</f>
        <v>0</v>
      </c>
      <c r="BH215" s="109">
        <f>IF(N215="sníž. přenesená",J215,0)</f>
        <v>0</v>
      </c>
      <c r="BI215" s="109">
        <f>IF(N215="nulová",J215,0)</f>
        <v>0</v>
      </c>
      <c r="BJ215" s="16" t="s">
        <v>85</v>
      </c>
      <c r="BK215" s="109">
        <f>ROUND(I215*H215,2)</f>
        <v>0</v>
      </c>
      <c r="BL215" s="16" t="s">
        <v>152</v>
      </c>
      <c r="BM215" s="216" t="s">
        <v>344</v>
      </c>
    </row>
    <row r="216" spans="1:65" s="13" customFormat="1">
      <c r="B216" s="217"/>
      <c r="C216" s="218"/>
      <c r="D216" s="219" t="s">
        <v>154</v>
      </c>
      <c r="E216" s="218"/>
      <c r="F216" s="221" t="s">
        <v>345</v>
      </c>
      <c r="G216" s="218"/>
      <c r="H216" s="222">
        <v>1995.84</v>
      </c>
      <c r="I216" s="223"/>
      <c r="J216" s="218"/>
      <c r="K216" s="218"/>
      <c r="L216" s="224"/>
      <c r="M216" s="225"/>
      <c r="N216" s="226"/>
      <c r="O216" s="226"/>
      <c r="P216" s="226"/>
      <c r="Q216" s="226"/>
      <c r="R216" s="226"/>
      <c r="S216" s="226"/>
      <c r="T216" s="227"/>
      <c r="AT216" s="228" t="s">
        <v>154</v>
      </c>
      <c r="AU216" s="228" t="s">
        <v>96</v>
      </c>
      <c r="AV216" s="13" t="s">
        <v>96</v>
      </c>
      <c r="AW216" s="13" t="s">
        <v>4</v>
      </c>
      <c r="AX216" s="13" t="s">
        <v>85</v>
      </c>
      <c r="AY216" s="228" t="s">
        <v>146</v>
      </c>
    </row>
    <row r="217" spans="1:65" s="2" customFormat="1" ht="21.75" customHeight="1">
      <c r="A217" s="34"/>
      <c r="B217" s="35"/>
      <c r="C217" s="204" t="s">
        <v>346</v>
      </c>
      <c r="D217" s="204" t="s">
        <v>148</v>
      </c>
      <c r="E217" s="205" t="s">
        <v>347</v>
      </c>
      <c r="F217" s="206" t="s">
        <v>348</v>
      </c>
      <c r="G217" s="207" t="s">
        <v>207</v>
      </c>
      <c r="H217" s="208">
        <v>99.792000000000002</v>
      </c>
      <c r="I217" s="209"/>
      <c r="J217" s="210">
        <f>ROUND(I217*H217,2)</f>
        <v>0</v>
      </c>
      <c r="K217" s="211"/>
      <c r="L217" s="37"/>
      <c r="M217" s="212" t="s">
        <v>1</v>
      </c>
      <c r="N217" s="213" t="s">
        <v>45</v>
      </c>
      <c r="O217" s="71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6" t="s">
        <v>152</v>
      </c>
      <c r="AT217" s="216" t="s">
        <v>148</v>
      </c>
      <c r="AU217" s="216" t="s">
        <v>96</v>
      </c>
      <c r="AY217" s="16" t="s">
        <v>146</v>
      </c>
      <c r="BE217" s="109">
        <f>IF(N217="základní",J217,0)</f>
        <v>0</v>
      </c>
      <c r="BF217" s="109">
        <f>IF(N217="snížená",J217,0)</f>
        <v>0</v>
      </c>
      <c r="BG217" s="109">
        <f>IF(N217="zákl. přenesená",J217,0)</f>
        <v>0</v>
      </c>
      <c r="BH217" s="109">
        <f>IF(N217="sníž. přenesená",J217,0)</f>
        <v>0</v>
      </c>
      <c r="BI217" s="109">
        <f>IF(N217="nulová",J217,0)</f>
        <v>0</v>
      </c>
      <c r="BJ217" s="16" t="s">
        <v>85</v>
      </c>
      <c r="BK217" s="109">
        <f>ROUND(I217*H217,2)</f>
        <v>0</v>
      </c>
      <c r="BL217" s="16" t="s">
        <v>152</v>
      </c>
      <c r="BM217" s="216" t="s">
        <v>349</v>
      </c>
    </row>
    <row r="218" spans="1:65" s="2" customFormat="1" ht="33" customHeight="1">
      <c r="A218" s="34"/>
      <c r="B218" s="35"/>
      <c r="C218" s="204" t="s">
        <v>350</v>
      </c>
      <c r="D218" s="204" t="s">
        <v>148</v>
      </c>
      <c r="E218" s="205" t="s">
        <v>351</v>
      </c>
      <c r="F218" s="206" t="s">
        <v>352</v>
      </c>
      <c r="G218" s="207" t="s">
        <v>207</v>
      </c>
      <c r="H218" s="208">
        <v>99.792000000000002</v>
      </c>
      <c r="I218" s="209"/>
      <c r="J218" s="210">
        <f>ROUND(I218*H218,2)</f>
        <v>0</v>
      </c>
      <c r="K218" s="211"/>
      <c r="L218" s="37"/>
      <c r="M218" s="212" t="s">
        <v>1</v>
      </c>
      <c r="N218" s="213" t="s">
        <v>45</v>
      </c>
      <c r="O218" s="71"/>
      <c r="P218" s="214">
        <f>O218*H218</f>
        <v>0</v>
      </c>
      <c r="Q218" s="214">
        <v>0</v>
      </c>
      <c r="R218" s="214">
        <f>Q218*H218</f>
        <v>0</v>
      </c>
      <c r="S218" s="214">
        <v>0</v>
      </c>
      <c r="T218" s="215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6" t="s">
        <v>152</v>
      </c>
      <c r="AT218" s="216" t="s">
        <v>148</v>
      </c>
      <c r="AU218" s="216" t="s">
        <v>96</v>
      </c>
      <c r="AY218" s="16" t="s">
        <v>146</v>
      </c>
      <c r="BE218" s="109">
        <f>IF(N218="základní",J218,0)</f>
        <v>0</v>
      </c>
      <c r="BF218" s="109">
        <f>IF(N218="snížená",J218,0)</f>
        <v>0</v>
      </c>
      <c r="BG218" s="109">
        <f>IF(N218="zákl. přenesená",J218,0)</f>
        <v>0</v>
      </c>
      <c r="BH218" s="109">
        <f>IF(N218="sníž. přenesená",J218,0)</f>
        <v>0</v>
      </c>
      <c r="BI218" s="109">
        <f>IF(N218="nulová",J218,0)</f>
        <v>0</v>
      </c>
      <c r="BJ218" s="16" t="s">
        <v>85</v>
      </c>
      <c r="BK218" s="109">
        <f>ROUND(I218*H218,2)</f>
        <v>0</v>
      </c>
      <c r="BL218" s="16" t="s">
        <v>152</v>
      </c>
      <c r="BM218" s="216" t="s">
        <v>353</v>
      </c>
    </row>
    <row r="219" spans="1:65" s="12" customFormat="1" ht="22.95" customHeight="1">
      <c r="B219" s="188"/>
      <c r="C219" s="189"/>
      <c r="D219" s="190" t="s">
        <v>79</v>
      </c>
      <c r="E219" s="202" t="s">
        <v>354</v>
      </c>
      <c r="F219" s="202" t="s">
        <v>355</v>
      </c>
      <c r="G219" s="189"/>
      <c r="H219" s="189"/>
      <c r="I219" s="192"/>
      <c r="J219" s="203">
        <f>BK219</f>
        <v>0</v>
      </c>
      <c r="K219" s="189"/>
      <c r="L219" s="194"/>
      <c r="M219" s="195"/>
      <c r="N219" s="196"/>
      <c r="O219" s="196"/>
      <c r="P219" s="197">
        <f>SUM(P220:P221)</f>
        <v>0</v>
      </c>
      <c r="Q219" s="196"/>
      <c r="R219" s="197">
        <f>SUM(R220:R221)</f>
        <v>0</v>
      </c>
      <c r="S219" s="196"/>
      <c r="T219" s="198">
        <f>SUM(T220:T221)</f>
        <v>0</v>
      </c>
      <c r="AR219" s="199" t="s">
        <v>85</v>
      </c>
      <c r="AT219" s="200" t="s">
        <v>79</v>
      </c>
      <c r="AU219" s="200" t="s">
        <v>85</v>
      </c>
      <c r="AY219" s="199" t="s">
        <v>146</v>
      </c>
      <c r="BK219" s="201">
        <f>SUM(BK220:BK221)</f>
        <v>0</v>
      </c>
    </row>
    <row r="220" spans="1:65" s="2" customFormat="1" ht="16.5" customHeight="1">
      <c r="A220" s="34"/>
      <c r="B220" s="35"/>
      <c r="C220" s="204" t="s">
        <v>356</v>
      </c>
      <c r="D220" s="204" t="s">
        <v>148</v>
      </c>
      <c r="E220" s="205" t="s">
        <v>357</v>
      </c>
      <c r="F220" s="206" t="s">
        <v>358</v>
      </c>
      <c r="G220" s="207" t="s">
        <v>207</v>
      </c>
      <c r="H220" s="208">
        <v>15.6</v>
      </c>
      <c r="I220" s="209"/>
      <c r="J220" s="210">
        <f>ROUND(I220*H220,2)</f>
        <v>0</v>
      </c>
      <c r="K220" s="211"/>
      <c r="L220" s="37"/>
      <c r="M220" s="212" t="s">
        <v>1</v>
      </c>
      <c r="N220" s="213" t="s">
        <v>45</v>
      </c>
      <c r="O220" s="71"/>
      <c r="P220" s="214">
        <f>O220*H220</f>
        <v>0</v>
      </c>
      <c r="Q220" s="214">
        <v>0</v>
      </c>
      <c r="R220" s="214">
        <f>Q220*H220</f>
        <v>0</v>
      </c>
      <c r="S220" s="214">
        <v>0</v>
      </c>
      <c r="T220" s="215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16" t="s">
        <v>152</v>
      </c>
      <c r="AT220" s="216" t="s">
        <v>148</v>
      </c>
      <c r="AU220" s="216" t="s">
        <v>96</v>
      </c>
      <c r="AY220" s="16" t="s">
        <v>146</v>
      </c>
      <c r="BE220" s="109">
        <f>IF(N220="základní",J220,0)</f>
        <v>0</v>
      </c>
      <c r="BF220" s="109">
        <f>IF(N220="snížená",J220,0)</f>
        <v>0</v>
      </c>
      <c r="BG220" s="109">
        <f>IF(N220="zákl. přenesená",J220,0)</f>
        <v>0</v>
      </c>
      <c r="BH220" s="109">
        <f>IF(N220="sníž. přenesená",J220,0)</f>
        <v>0</v>
      </c>
      <c r="BI220" s="109">
        <f>IF(N220="nulová",J220,0)</f>
        <v>0</v>
      </c>
      <c r="BJ220" s="16" t="s">
        <v>85</v>
      </c>
      <c r="BK220" s="109">
        <f>ROUND(I220*H220,2)</f>
        <v>0</v>
      </c>
      <c r="BL220" s="16" t="s">
        <v>152</v>
      </c>
      <c r="BM220" s="216" t="s">
        <v>359</v>
      </c>
    </row>
    <row r="221" spans="1:65" s="2" customFormat="1" ht="21.75" customHeight="1">
      <c r="A221" s="34"/>
      <c r="B221" s="35"/>
      <c r="C221" s="204" t="s">
        <v>360</v>
      </c>
      <c r="D221" s="204" t="s">
        <v>148</v>
      </c>
      <c r="E221" s="205" t="s">
        <v>361</v>
      </c>
      <c r="F221" s="206" t="s">
        <v>362</v>
      </c>
      <c r="G221" s="207" t="s">
        <v>207</v>
      </c>
      <c r="H221" s="208">
        <v>170.97</v>
      </c>
      <c r="I221" s="209"/>
      <c r="J221" s="210">
        <f>ROUND(I221*H221,2)</f>
        <v>0</v>
      </c>
      <c r="K221" s="211"/>
      <c r="L221" s="37"/>
      <c r="M221" s="212" t="s">
        <v>1</v>
      </c>
      <c r="N221" s="213" t="s">
        <v>45</v>
      </c>
      <c r="O221" s="71"/>
      <c r="P221" s="214">
        <f>O221*H221</f>
        <v>0</v>
      </c>
      <c r="Q221" s="214">
        <v>0</v>
      </c>
      <c r="R221" s="214">
        <f>Q221*H221</f>
        <v>0</v>
      </c>
      <c r="S221" s="214">
        <v>0</v>
      </c>
      <c r="T221" s="215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16" t="s">
        <v>152</v>
      </c>
      <c r="AT221" s="216" t="s">
        <v>148</v>
      </c>
      <c r="AU221" s="216" t="s">
        <v>96</v>
      </c>
      <c r="AY221" s="16" t="s">
        <v>146</v>
      </c>
      <c r="BE221" s="109">
        <f>IF(N221="základní",J221,0)</f>
        <v>0</v>
      </c>
      <c r="BF221" s="109">
        <f>IF(N221="snížená",J221,0)</f>
        <v>0</v>
      </c>
      <c r="BG221" s="109">
        <f>IF(N221="zákl. přenesená",J221,0)</f>
        <v>0</v>
      </c>
      <c r="BH221" s="109">
        <f>IF(N221="sníž. přenesená",J221,0)</f>
        <v>0</v>
      </c>
      <c r="BI221" s="109">
        <f>IF(N221="nulová",J221,0)</f>
        <v>0</v>
      </c>
      <c r="BJ221" s="16" t="s">
        <v>85</v>
      </c>
      <c r="BK221" s="109">
        <f>ROUND(I221*H221,2)</f>
        <v>0</v>
      </c>
      <c r="BL221" s="16" t="s">
        <v>152</v>
      </c>
      <c r="BM221" s="216" t="s">
        <v>363</v>
      </c>
    </row>
    <row r="222" spans="1:65" s="12" customFormat="1" ht="25.95" customHeight="1">
      <c r="B222" s="188"/>
      <c r="C222" s="189"/>
      <c r="D222" s="190" t="s">
        <v>79</v>
      </c>
      <c r="E222" s="191" t="s">
        <v>364</v>
      </c>
      <c r="F222" s="191" t="s">
        <v>365</v>
      </c>
      <c r="G222" s="189"/>
      <c r="H222" s="189"/>
      <c r="I222" s="192"/>
      <c r="J222" s="193">
        <f>BK222</f>
        <v>0</v>
      </c>
      <c r="K222" s="189"/>
      <c r="L222" s="194"/>
      <c r="M222" s="195"/>
      <c r="N222" s="196"/>
      <c r="O222" s="196"/>
      <c r="P222" s="197">
        <f>P223+P234+P237</f>
        <v>0</v>
      </c>
      <c r="Q222" s="196"/>
      <c r="R222" s="197">
        <f>R223+R234+R237</f>
        <v>1.3614683999999999</v>
      </c>
      <c r="S222" s="196"/>
      <c r="T222" s="198">
        <f>T223+T234+T237</f>
        <v>0.12678</v>
      </c>
      <c r="AR222" s="199" t="s">
        <v>96</v>
      </c>
      <c r="AT222" s="200" t="s">
        <v>79</v>
      </c>
      <c r="AU222" s="200" t="s">
        <v>80</v>
      </c>
      <c r="AY222" s="199" t="s">
        <v>146</v>
      </c>
      <c r="BK222" s="201">
        <f>BK223+BK234+BK237</f>
        <v>0</v>
      </c>
    </row>
    <row r="223" spans="1:65" s="12" customFormat="1" ht="22.95" customHeight="1">
      <c r="B223" s="188"/>
      <c r="C223" s="189"/>
      <c r="D223" s="190" t="s">
        <v>79</v>
      </c>
      <c r="E223" s="202" t="s">
        <v>366</v>
      </c>
      <c r="F223" s="202" t="s">
        <v>367</v>
      </c>
      <c r="G223" s="189"/>
      <c r="H223" s="189"/>
      <c r="I223" s="192"/>
      <c r="J223" s="203">
        <f>BK223</f>
        <v>0</v>
      </c>
      <c r="K223" s="189"/>
      <c r="L223" s="194"/>
      <c r="M223" s="195"/>
      <c r="N223" s="196"/>
      <c r="O223" s="196"/>
      <c r="P223" s="197">
        <f>SUM(P224:P233)</f>
        <v>0</v>
      </c>
      <c r="Q223" s="196"/>
      <c r="R223" s="197">
        <f>SUM(R224:R233)</f>
        <v>1.1989110000000001</v>
      </c>
      <c r="S223" s="196"/>
      <c r="T223" s="198">
        <f>SUM(T224:T233)</f>
        <v>0</v>
      </c>
      <c r="AR223" s="199" t="s">
        <v>96</v>
      </c>
      <c r="AT223" s="200" t="s">
        <v>79</v>
      </c>
      <c r="AU223" s="200" t="s">
        <v>85</v>
      </c>
      <c r="AY223" s="199" t="s">
        <v>146</v>
      </c>
      <c r="BK223" s="201">
        <f>SUM(BK224:BK233)</f>
        <v>0</v>
      </c>
    </row>
    <row r="224" spans="1:65" s="2" customFormat="1" ht="21.75" customHeight="1">
      <c r="A224" s="34"/>
      <c r="B224" s="35"/>
      <c r="C224" s="204" t="s">
        <v>368</v>
      </c>
      <c r="D224" s="204" t="s">
        <v>148</v>
      </c>
      <c r="E224" s="205" t="s">
        <v>369</v>
      </c>
      <c r="F224" s="206" t="s">
        <v>370</v>
      </c>
      <c r="G224" s="207" t="s">
        <v>165</v>
      </c>
      <c r="H224" s="208">
        <v>322.322</v>
      </c>
      <c r="I224" s="209"/>
      <c r="J224" s="210">
        <f>ROUND(I224*H224,2)</f>
        <v>0</v>
      </c>
      <c r="K224" s="211"/>
      <c r="L224" s="37"/>
      <c r="M224" s="212" t="s">
        <v>1</v>
      </c>
      <c r="N224" s="213" t="s">
        <v>45</v>
      </c>
      <c r="O224" s="71"/>
      <c r="P224" s="214">
        <f>O224*H224</f>
        <v>0</v>
      </c>
      <c r="Q224" s="214">
        <v>0</v>
      </c>
      <c r="R224" s="214">
        <f>Q224*H224</f>
        <v>0</v>
      </c>
      <c r="S224" s="214">
        <v>0</v>
      </c>
      <c r="T224" s="215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6" t="s">
        <v>224</v>
      </c>
      <c r="AT224" s="216" t="s">
        <v>148</v>
      </c>
      <c r="AU224" s="216" t="s">
        <v>96</v>
      </c>
      <c r="AY224" s="16" t="s">
        <v>146</v>
      </c>
      <c r="BE224" s="109">
        <f>IF(N224="základní",J224,0)</f>
        <v>0</v>
      </c>
      <c r="BF224" s="109">
        <f>IF(N224="snížená",J224,0)</f>
        <v>0</v>
      </c>
      <c r="BG224" s="109">
        <f>IF(N224="zákl. přenesená",J224,0)</f>
        <v>0</v>
      </c>
      <c r="BH224" s="109">
        <f>IF(N224="sníž. přenesená",J224,0)</f>
        <v>0</v>
      </c>
      <c r="BI224" s="109">
        <f>IF(N224="nulová",J224,0)</f>
        <v>0</v>
      </c>
      <c r="BJ224" s="16" t="s">
        <v>85</v>
      </c>
      <c r="BK224" s="109">
        <f>ROUND(I224*H224,2)</f>
        <v>0</v>
      </c>
      <c r="BL224" s="16" t="s">
        <v>224</v>
      </c>
      <c r="BM224" s="216" t="s">
        <v>371</v>
      </c>
    </row>
    <row r="225" spans="1:65" s="13" customFormat="1">
      <c r="B225" s="217"/>
      <c r="C225" s="218"/>
      <c r="D225" s="219" t="s">
        <v>154</v>
      </c>
      <c r="E225" s="220" t="s">
        <v>1</v>
      </c>
      <c r="F225" s="221" t="s">
        <v>372</v>
      </c>
      <c r="G225" s="218"/>
      <c r="H225" s="222">
        <v>322.322</v>
      </c>
      <c r="I225" s="223"/>
      <c r="J225" s="218"/>
      <c r="K225" s="218"/>
      <c r="L225" s="224"/>
      <c r="M225" s="225"/>
      <c r="N225" s="226"/>
      <c r="O225" s="226"/>
      <c r="P225" s="226"/>
      <c r="Q225" s="226"/>
      <c r="R225" s="226"/>
      <c r="S225" s="226"/>
      <c r="T225" s="227"/>
      <c r="AT225" s="228" t="s">
        <v>154</v>
      </c>
      <c r="AU225" s="228" t="s">
        <v>96</v>
      </c>
      <c r="AV225" s="13" t="s">
        <v>96</v>
      </c>
      <c r="AW225" s="13" t="s">
        <v>32</v>
      </c>
      <c r="AX225" s="13" t="s">
        <v>80</v>
      </c>
      <c r="AY225" s="228" t="s">
        <v>146</v>
      </c>
    </row>
    <row r="226" spans="1:65" s="14" customFormat="1">
      <c r="B226" s="229"/>
      <c r="C226" s="230"/>
      <c r="D226" s="219" t="s">
        <v>154</v>
      </c>
      <c r="E226" s="231" t="s">
        <v>1</v>
      </c>
      <c r="F226" s="232" t="s">
        <v>156</v>
      </c>
      <c r="G226" s="230"/>
      <c r="H226" s="233">
        <v>322.322</v>
      </c>
      <c r="I226" s="234"/>
      <c r="J226" s="230"/>
      <c r="K226" s="230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154</v>
      </c>
      <c r="AU226" s="239" t="s">
        <v>96</v>
      </c>
      <c r="AV226" s="14" t="s">
        <v>152</v>
      </c>
      <c r="AW226" s="14" t="s">
        <v>32</v>
      </c>
      <c r="AX226" s="14" t="s">
        <v>85</v>
      </c>
      <c r="AY226" s="239" t="s">
        <v>146</v>
      </c>
    </row>
    <row r="227" spans="1:65" s="2" customFormat="1" ht="21.75" customHeight="1">
      <c r="A227" s="34"/>
      <c r="B227" s="35"/>
      <c r="C227" s="240" t="s">
        <v>373</v>
      </c>
      <c r="D227" s="240" t="s">
        <v>218</v>
      </c>
      <c r="E227" s="241" t="s">
        <v>374</v>
      </c>
      <c r="F227" s="242" t="s">
        <v>375</v>
      </c>
      <c r="G227" s="243" t="s">
        <v>376</v>
      </c>
      <c r="H227" s="244">
        <v>1063.663</v>
      </c>
      <c r="I227" s="245"/>
      <c r="J227" s="246">
        <f>ROUND(I227*H227,2)</f>
        <v>0</v>
      </c>
      <c r="K227" s="247"/>
      <c r="L227" s="248"/>
      <c r="M227" s="249" t="s">
        <v>1</v>
      </c>
      <c r="N227" s="250" t="s">
        <v>45</v>
      </c>
      <c r="O227" s="71"/>
      <c r="P227" s="214">
        <f>O227*H227</f>
        <v>0</v>
      </c>
      <c r="Q227" s="214">
        <v>1E-3</v>
      </c>
      <c r="R227" s="214">
        <f>Q227*H227</f>
        <v>1.063663</v>
      </c>
      <c r="S227" s="214">
        <v>0</v>
      </c>
      <c r="T227" s="215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6" t="s">
        <v>301</v>
      </c>
      <c r="AT227" s="216" t="s">
        <v>218</v>
      </c>
      <c r="AU227" s="216" t="s">
        <v>96</v>
      </c>
      <c r="AY227" s="16" t="s">
        <v>146</v>
      </c>
      <c r="BE227" s="109">
        <f>IF(N227="základní",J227,0)</f>
        <v>0</v>
      </c>
      <c r="BF227" s="109">
        <f>IF(N227="snížená",J227,0)</f>
        <v>0</v>
      </c>
      <c r="BG227" s="109">
        <f>IF(N227="zákl. přenesená",J227,0)</f>
        <v>0</v>
      </c>
      <c r="BH227" s="109">
        <f>IF(N227="sníž. přenesená",J227,0)</f>
        <v>0</v>
      </c>
      <c r="BI227" s="109">
        <f>IF(N227="nulová",J227,0)</f>
        <v>0</v>
      </c>
      <c r="BJ227" s="16" t="s">
        <v>85</v>
      </c>
      <c r="BK227" s="109">
        <f>ROUND(I227*H227,2)</f>
        <v>0</v>
      </c>
      <c r="BL227" s="16" t="s">
        <v>224</v>
      </c>
      <c r="BM227" s="216" t="s">
        <v>377</v>
      </c>
    </row>
    <row r="228" spans="1:65" s="13" customFormat="1">
      <c r="B228" s="217"/>
      <c r="C228" s="218"/>
      <c r="D228" s="219" t="s">
        <v>154</v>
      </c>
      <c r="E228" s="218"/>
      <c r="F228" s="221" t="s">
        <v>378</v>
      </c>
      <c r="G228" s="218"/>
      <c r="H228" s="222">
        <v>1063.663</v>
      </c>
      <c r="I228" s="223"/>
      <c r="J228" s="218"/>
      <c r="K228" s="218"/>
      <c r="L228" s="224"/>
      <c r="M228" s="225"/>
      <c r="N228" s="226"/>
      <c r="O228" s="226"/>
      <c r="P228" s="226"/>
      <c r="Q228" s="226"/>
      <c r="R228" s="226"/>
      <c r="S228" s="226"/>
      <c r="T228" s="227"/>
      <c r="AT228" s="228" t="s">
        <v>154</v>
      </c>
      <c r="AU228" s="228" t="s">
        <v>96</v>
      </c>
      <c r="AV228" s="13" t="s">
        <v>96</v>
      </c>
      <c r="AW228" s="13" t="s">
        <v>4</v>
      </c>
      <c r="AX228" s="13" t="s">
        <v>85</v>
      </c>
      <c r="AY228" s="228" t="s">
        <v>146</v>
      </c>
    </row>
    <row r="229" spans="1:65" s="2" customFormat="1" ht="21.75" customHeight="1">
      <c r="A229" s="34"/>
      <c r="B229" s="35"/>
      <c r="C229" s="204" t="s">
        <v>379</v>
      </c>
      <c r="D229" s="204" t="s">
        <v>148</v>
      </c>
      <c r="E229" s="205" t="s">
        <v>380</v>
      </c>
      <c r="F229" s="206" t="s">
        <v>381</v>
      </c>
      <c r="G229" s="207" t="s">
        <v>151</v>
      </c>
      <c r="H229" s="208">
        <v>145</v>
      </c>
      <c r="I229" s="209"/>
      <c r="J229" s="210">
        <f>ROUND(I229*H229,2)</f>
        <v>0</v>
      </c>
      <c r="K229" s="211"/>
      <c r="L229" s="37"/>
      <c r="M229" s="212" t="s">
        <v>1</v>
      </c>
      <c r="N229" s="213" t="s">
        <v>45</v>
      </c>
      <c r="O229" s="71"/>
      <c r="P229" s="214">
        <f>O229*H229</f>
        <v>0</v>
      </c>
      <c r="Q229" s="214">
        <v>4.0000000000000003E-5</v>
      </c>
      <c r="R229" s="214">
        <f>Q229*H229</f>
        <v>5.8000000000000005E-3</v>
      </c>
      <c r="S229" s="214">
        <v>0</v>
      </c>
      <c r="T229" s="215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6" t="s">
        <v>224</v>
      </c>
      <c r="AT229" s="216" t="s">
        <v>148</v>
      </c>
      <c r="AU229" s="216" t="s">
        <v>96</v>
      </c>
      <c r="AY229" s="16" t="s">
        <v>146</v>
      </c>
      <c r="BE229" s="109">
        <f>IF(N229="základní",J229,0)</f>
        <v>0</v>
      </c>
      <c r="BF229" s="109">
        <f>IF(N229="snížená",J229,0)</f>
        <v>0</v>
      </c>
      <c r="BG229" s="109">
        <f>IF(N229="zákl. přenesená",J229,0)</f>
        <v>0</v>
      </c>
      <c r="BH229" s="109">
        <f>IF(N229="sníž. přenesená",J229,0)</f>
        <v>0</v>
      </c>
      <c r="BI229" s="109">
        <f>IF(N229="nulová",J229,0)</f>
        <v>0</v>
      </c>
      <c r="BJ229" s="16" t="s">
        <v>85</v>
      </c>
      <c r="BK229" s="109">
        <f>ROUND(I229*H229,2)</f>
        <v>0</v>
      </c>
      <c r="BL229" s="16" t="s">
        <v>224</v>
      </c>
      <c r="BM229" s="216" t="s">
        <v>382</v>
      </c>
    </row>
    <row r="230" spans="1:65" s="2" customFormat="1" ht="21.75" customHeight="1">
      <c r="A230" s="34"/>
      <c r="B230" s="35"/>
      <c r="C230" s="240" t="s">
        <v>383</v>
      </c>
      <c r="D230" s="240" t="s">
        <v>218</v>
      </c>
      <c r="E230" s="241" t="s">
        <v>384</v>
      </c>
      <c r="F230" s="242" t="s">
        <v>385</v>
      </c>
      <c r="G230" s="243" t="s">
        <v>151</v>
      </c>
      <c r="H230" s="244">
        <v>145</v>
      </c>
      <c r="I230" s="245"/>
      <c r="J230" s="246">
        <f>ROUND(I230*H230,2)</f>
        <v>0</v>
      </c>
      <c r="K230" s="247"/>
      <c r="L230" s="248"/>
      <c r="M230" s="249" t="s">
        <v>1</v>
      </c>
      <c r="N230" s="250" t="s">
        <v>45</v>
      </c>
      <c r="O230" s="71"/>
      <c r="P230" s="214">
        <f>O230*H230</f>
        <v>0</v>
      </c>
      <c r="Q230" s="214">
        <v>1.2E-4</v>
      </c>
      <c r="R230" s="214">
        <f>Q230*H230</f>
        <v>1.7399999999999999E-2</v>
      </c>
      <c r="S230" s="214">
        <v>0</v>
      </c>
      <c r="T230" s="215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6" t="s">
        <v>301</v>
      </c>
      <c r="AT230" s="216" t="s">
        <v>218</v>
      </c>
      <c r="AU230" s="216" t="s">
        <v>96</v>
      </c>
      <c r="AY230" s="16" t="s">
        <v>146</v>
      </c>
      <c r="BE230" s="109">
        <f>IF(N230="základní",J230,0)</f>
        <v>0</v>
      </c>
      <c r="BF230" s="109">
        <f>IF(N230="snížená",J230,0)</f>
        <v>0</v>
      </c>
      <c r="BG230" s="109">
        <f>IF(N230="zákl. přenesená",J230,0)</f>
        <v>0</v>
      </c>
      <c r="BH230" s="109">
        <f>IF(N230="sníž. přenesená",J230,0)</f>
        <v>0</v>
      </c>
      <c r="BI230" s="109">
        <f>IF(N230="nulová",J230,0)</f>
        <v>0</v>
      </c>
      <c r="BJ230" s="16" t="s">
        <v>85</v>
      </c>
      <c r="BK230" s="109">
        <f>ROUND(I230*H230,2)</f>
        <v>0</v>
      </c>
      <c r="BL230" s="16" t="s">
        <v>224</v>
      </c>
      <c r="BM230" s="216" t="s">
        <v>386</v>
      </c>
    </row>
    <row r="231" spans="1:65" s="2" customFormat="1" ht="21.75" customHeight="1">
      <c r="A231" s="34"/>
      <c r="B231" s="35"/>
      <c r="C231" s="204" t="s">
        <v>387</v>
      </c>
      <c r="D231" s="204" t="s">
        <v>148</v>
      </c>
      <c r="E231" s="205" t="s">
        <v>388</v>
      </c>
      <c r="F231" s="206" t="s">
        <v>389</v>
      </c>
      <c r="G231" s="207" t="s">
        <v>165</v>
      </c>
      <c r="H231" s="208">
        <v>280.12</v>
      </c>
      <c r="I231" s="209"/>
      <c r="J231" s="210">
        <f>ROUND(I231*H231,2)</f>
        <v>0</v>
      </c>
      <c r="K231" s="211"/>
      <c r="L231" s="37"/>
      <c r="M231" s="212" t="s">
        <v>1</v>
      </c>
      <c r="N231" s="213" t="s">
        <v>45</v>
      </c>
      <c r="O231" s="71"/>
      <c r="P231" s="214">
        <f>O231*H231</f>
        <v>0</v>
      </c>
      <c r="Q231" s="214">
        <v>4.0000000000000003E-5</v>
      </c>
      <c r="R231" s="214">
        <f>Q231*H231</f>
        <v>1.1204800000000001E-2</v>
      </c>
      <c r="S231" s="214">
        <v>0</v>
      </c>
      <c r="T231" s="215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6" t="s">
        <v>152</v>
      </c>
      <c r="AT231" s="216" t="s">
        <v>148</v>
      </c>
      <c r="AU231" s="216" t="s">
        <v>96</v>
      </c>
      <c r="AY231" s="16" t="s">
        <v>146</v>
      </c>
      <c r="BE231" s="109">
        <f>IF(N231="základní",J231,0)</f>
        <v>0</v>
      </c>
      <c r="BF231" s="109">
        <f>IF(N231="snížená",J231,0)</f>
        <v>0</v>
      </c>
      <c r="BG231" s="109">
        <f>IF(N231="zákl. přenesená",J231,0)</f>
        <v>0</v>
      </c>
      <c r="BH231" s="109">
        <f>IF(N231="sníž. přenesená",J231,0)</f>
        <v>0</v>
      </c>
      <c r="BI231" s="109">
        <f>IF(N231="nulová",J231,0)</f>
        <v>0</v>
      </c>
      <c r="BJ231" s="16" t="s">
        <v>85</v>
      </c>
      <c r="BK231" s="109">
        <f>ROUND(I231*H231,2)</f>
        <v>0</v>
      </c>
      <c r="BL231" s="16" t="s">
        <v>152</v>
      </c>
      <c r="BM231" s="216" t="s">
        <v>390</v>
      </c>
    </row>
    <row r="232" spans="1:65" s="2" customFormat="1" ht="21.75" customHeight="1">
      <c r="A232" s="34"/>
      <c r="B232" s="35"/>
      <c r="C232" s="240" t="s">
        <v>391</v>
      </c>
      <c r="D232" s="240" t="s">
        <v>218</v>
      </c>
      <c r="E232" s="241" t="s">
        <v>392</v>
      </c>
      <c r="F232" s="242" t="s">
        <v>393</v>
      </c>
      <c r="G232" s="243" t="s">
        <v>165</v>
      </c>
      <c r="H232" s="244">
        <v>336.14400000000001</v>
      </c>
      <c r="I232" s="245"/>
      <c r="J232" s="246">
        <f>ROUND(I232*H232,2)</f>
        <v>0</v>
      </c>
      <c r="K232" s="247"/>
      <c r="L232" s="248"/>
      <c r="M232" s="249" t="s">
        <v>1</v>
      </c>
      <c r="N232" s="250" t="s">
        <v>45</v>
      </c>
      <c r="O232" s="71"/>
      <c r="P232" s="214">
        <f>O232*H232</f>
        <v>0</v>
      </c>
      <c r="Q232" s="214">
        <v>2.9999999999999997E-4</v>
      </c>
      <c r="R232" s="214">
        <f>Q232*H232</f>
        <v>0.10084319999999999</v>
      </c>
      <c r="S232" s="214">
        <v>0</v>
      </c>
      <c r="T232" s="215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6" t="s">
        <v>185</v>
      </c>
      <c r="AT232" s="216" t="s">
        <v>218</v>
      </c>
      <c r="AU232" s="216" t="s">
        <v>96</v>
      </c>
      <c r="AY232" s="16" t="s">
        <v>146</v>
      </c>
      <c r="BE232" s="109">
        <f>IF(N232="základní",J232,0)</f>
        <v>0</v>
      </c>
      <c r="BF232" s="109">
        <f>IF(N232="snížená",J232,0)</f>
        <v>0</v>
      </c>
      <c r="BG232" s="109">
        <f>IF(N232="zákl. přenesená",J232,0)</f>
        <v>0</v>
      </c>
      <c r="BH232" s="109">
        <f>IF(N232="sníž. přenesená",J232,0)</f>
        <v>0</v>
      </c>
      <c r="BI232" s="109">
        <f>IF(N232="nulová",J232,0)</f>
        <v>0</v>
      </c>
      <c r="BJ232" s="16" t="s">
        <v>85</v>
      </c>
      <c r="BK232" s="109">
        <f>ROUND(I232*H232,2)</f>
        <v>0</v>
      </c>
      <c r="BL232" s="16" t="s">
        <v>152</v>
      </c>
      <c r="BM232" s="216" t="s">
        <v>394</v>
      </c>
    </row>
    <row r="233" spans="1:65" s="13" customFormat="1">
      <c r="B233" s="217"/>
      <c r="C233" s="218"/>
      <c r="D233" s="219" t="s">
        <v>154</v>
      </c>
      <c r="E233" s="218"/>
      <c r="F233" s="221" t="s">
        <v>395</v>
      </c>
      <c r="G233" s="218"/>
      <c r="H233" s="222">
        <v>336.14400000000001</v>
      </c>
      <c r="I233" s="223"/>
      <c r="J233" s="218"/>
      <c r="K233" s="218"/>
      <c r="L233" s="224"/>
      <c r="M233" s="225"/>
      <c r="N233" s="226"/>
      <c r="O233" s="226"/>
      <c r="P233" s="226"/>
      <c r="Q233" s="226"/>
      <c r="R233" s="226"/>
      <c r="S233" s="226"/>
      <c r="T233" s="227"/>
      <c r="AT233" s="228" t="s">
        <v>154</v>
      </c>
      <c r="AU233" s="228" t="s">
        <v>96</v>
      </c>
      <c r="AV233" s="13" t="s">
        <v>96</v>
      </c>
      <c r="AW233" s="13" t="s">
        <v>4</v>
      </c>
      <c r="AX233" s="13" t="s">
        <v>85</v>
      </c>
      <c r="AY233" s="228" t="s">
        <v>146</v>
      </c>
    </row>
    <row r="234" spans="1:65" s="12" customFormat="1" ht="22.95" customHeight="1">
      <c r="B234" s="188"/>
      <c r="C234" s="189"/>
      <c r="D234" s="190" t="s">
        <v>79</v>
      </c>
      <c r="E234" s="202" t="s">
        <v>396</v>
      </c>
      <c r="F234" s="202" t="s">
        <v>397</v>
      </c>
      <c r="G234" s="189"/>
      <c r="H234" s="189"/>
      <c r="I234" s="192"/>
      <c r="J234" s="203">
        <f>BK234</f>
        <v>0</v>
      </c>
      <c r="K234" s="189"/>
      <c r="L234" s="194"/>
      <c r="M234" s="195"/>
      <c r="N234" s="196"/>
      <c r="O234" s="196"/>
      <c r="P234" s="197">
        <f>SUM(P235:P236)</f>
        <v>0</v>
      </c>
      <c r="Q234" s="196"/>
      <c r="R234" s="197">
        <f>SUM(R235:R236)</f>
        <v>9.0000000000000011E-3</v>
      </c>
      <c r="S234" s="196"/>
      <c r="T234" s="198">
        <f>SUM(T235:T236)</f>
        <v>0.12678</v>
      </c>
      <c r="AR234" s="199" t="s">
        <v>96</v>
      </c>
      <c r="AT234" s="200" t="s">
        <v>79</v>
      </c>
      <c r="AU234" s="200" t="s">
        <v>85</v>
      </c>
      <c r="AY234" s="199" t="s">
        <v>146</v>
      </c>
      <c r="BK234" s="201">
        <f>SUM(BK235:BK236)</f>
        <v>0</v>
      </c>
    </row>
    <row r="235" spans="1:65" s="2" customFormat="1" ht="21.75" customHeight="1">
      <c r="A235" s="34"/>
      <c r="B235" s="35"/>
      <c r="C235" s="204" t="s">
        <v>398</v>
      </c>
      <c r="D235" s="204" t="s">
        <v>148</v>
      </c>
      <c r="E235" s="205" t="s">
        <v>399</v>
      </c>
      <c r="F235" s="206" t="s">
        <v>400</v>
      </c>
      <c r="G235" s="207" t="s">
        <v>231</v>
      </c>
      <c r="H235" s="208">
        <v>6</v>
      </c>
      <c r="I235" s="209"/>
      <c r="J235" s="210">
        <f>ROUND(I235*H235,2)</f>
        <v>0</v>
      </c>
      <c r="K235" s="211"/>
      <c r="L235" s="37"/>
      <c r="M235" s="212" t="s">
        <v>1</v>
      </c>
      <c r="N235" s="213" t="s">
        <v>45</v>
      </c>
      <c r="O235" s="71"/>
      <c r="P235" s="214">
        <f>O235*H235</f>
        <v>0</v>
      </c>
      <c r="Q235" s="214">
        <v>1.5E-3</v>
      </c>
      <c r="R235" s="214">
        <f>Q235*H235</f>
        <v>9.0000000000000011E-3</v>
      </c>
      <c r="S235" s="214">
        <v>0</v>
      </c>
      <c r="T235" s="215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6" t="s">
        <v>224</v>
      </c>
      <c r="AT235" s="216" t="s">
        <v>148</v>
      </c>
      <c r="AU235" s="216" t="s">
        <v>96</v>
      </c>
      <c r="AY235" s="16" t="s">
        <v>146</v>
      </c>
      <c r="BE235" s="109">
        <f>IF(N235="základní",J235,0)</f>
        <v>0</v>
      </c>
      <c r="BF235" s="109">
        <f>IF(N235="snížená",J235,0)</f>
        <v>0</v>
      </c>
      <c r="BG235" s="109">
        <f>IF(N235="zákl. přenesená",J235,0)</f>
        <v>0</v>
      </c>
      <c r="BH235" s="109">
        <f>IF(N235="sníž. přenesená",J235,0)</f>
        <v>0</v>
      </c>
      <c r="BI235" s="109">
        <f>IF(N235="nulová",J235,0)</f>
        <v>0</v>
      </c>
      <c r="BJ235" s="16" t="s">
        <v>85</v>
      </c>
      <c r="BK235" s="109">
        <f>ROUND(I235*H235,2)</f>
        <v>0</v>
      </c>
      <c r="BL235" s="16" t="s">
        <v>224</v>
      </c>
      <c r="BM235" s="216" t="s">
        <v>401</v>
      </c>
    </row>
    <row r="236" spans="1:65" s="2" customFormat="1" ht="16.5" customHeight="1">
      <c r="A236" s="34"/>
      <c r="B236" s="35"/>
      <c r="C236" s="204" t="s">
        <v>402</v>
      </c>
      <c r="D236" s="204" t="s">
        <v>148</v>
      </c>
      <c r="E236" s="205" t="s">
        <v>403</v>
      </c>
      <c r="F236" s="206" t="s">
        <v>404</v>
      </c>
      <c r="G236" s="207" t="s">
        <v>231</v>
      </c>
      <c r="H236" s="208">
        <v>6</v>
      </c>
      <c r="I236" s="209"/>
      <c r="J236" s="210">
        <f>ROUND(I236*H236,2)</f>
        <v>0</v>
      </c>
      <c r="K236" s="211"/>
      <c r="L236" s="37"/>
      <c r="M236" s="212" t="s">
        <v>1</v>
      </c>
      <c r="N236" s="213" t="s">
        <v>45</v>
      </c>
      <c r="O236" s="71"/>
      <c r="P236" s="214">
        <f>O236*H236</f>
        <v>0</v>
      </c>
      <c r="Q236" s="214">
        <v>0</v>
      </c>
      <c r="R236" s="214">
        <f>Q236*H236</f>
        <v>0</v>
      </c>
      <c r="S236" s="214">
        <v>2.1129999999999999E-2</v>
      </c>
      <c r="T236" s="215">
        <f>S236*H236</f>
        <v>0.12678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6" t="s">
        <v>224</v>
      </c>
      <c r="AT236" s="216" t="s">
        <v>148</v>
      </c>
      <c r="AU236" s="216" t="s">
        <v>96</v>
      </c>
      <c r="AY236" s="16" t="s">
        <v>146</v>
      </c>
      <c r="BE236" s="109">
        <f>IF(N236="základní",J236,0)</f>
        <v>0</v>
      </c>
      <c r="BF236" s="109">
        <f>IF(N236="snížená",J236,0)</f>
        <v>0</v>
      </c>
      <c r="BG236" s="109">
        <f>IF(N236="zákl. přenesená",J236,0)</f>
        <v>0</v>
      </c>
      <c r="BH236" s="109">
        <f>IF(N236="sníž. přenesená",J236,0)</f>
        <v>0</v>
      </c>
      <c r="BI236" s="109">
        <f>IF(N236="nulová",J236,0)</f>
        <v>0</v>
      </c>
      <c r="BJ236" s="16" t="s">
        <v>85</v>
      </c>
      <c r="BK236" s="109">
        <f>ROUND(I236*H236,2)</f>
        <v>0</v>
      </c>
      <c r="BL236" s="16" t="s">
        <v>224</v>
      </c>
      <c r="BM236" s="216" t="s">
        <v>405</v>
      </c>
    </row>
    <row r="237" spans="1:65" s="12" customFormat="1" ht="22.95" customHeight="1">
      <c r="B237" s="188"/>
      <c r="C237" s="189"/>
      <c r="D237" s="190" t="s">
        <v>79</v>
      </c>
      <c r="E237" s="202" t="s">
        <v>406</v>
      </c>
      <c r="F237" s="202" t="s">
        <v>407</v>
      </c>
      <c r="G237" s="189"/>
      <c r="H237" s="189"/>
      <c r="I237" s="192"/>
      <c r="J237" s="203">
        <f>BK237</f>
        <v>0</v>
      </c>
      <c r="K237" s="189"/>
      <c r="L237" s="194"/>
      <c r="M237" s="195"/>
      <c r="N237" s="196"/>
      <c r="O237" s="196"/>
      <c r="P237" s="197">
        <f>SUM(P238:P240)</f>
        <v>0</v>
      </c>
      <c r="Q237" s="196"/>
      <c r="R237" s="197">
        <f>SUM(R238:R240)</f>
        <v>0.15355739999999998</v>
      </c>
      <c r="S237" s="196"/>
      <c r="T237" s="198">
        <f>SUM(T238:T240)</f>
        <v>0</v>
      </c>
      <c r="AR237" s="199" t="s">
        <v>96</v>
      </c>
      <c r="AT237" s="200" t="s">
        <v>79</v>
      </c>
      <c r="AU237" s="200" t="s">
        <v>85</v>
      </c>
      <c r="AY237" s="199" t="s">
        <v>146</v>
      </c>
      <c r="BK237" s="201">
        <f>SUM(BK238:BK240)</f>
        <v>0</v>
      </c>
    </row>
    <row r="238" spans="1:65" s="2" customFormat="1" ht="21.75" customHeight="1">
      <c r="A238" s="34"/>
      <c r="B238" s="35"/>
      <c r="C238" s="204" t="s">
        <v>408</v>
      </c>
      <c r="D238" s="204" t="s">
        <v>148</v>
      </c>
      <c r="E238" s="205" t="s">
        <v>409</v>
      </c>
      <c r="F238" s="206" t="s">
        <v>410</v>
      </c>
      <c r="G238" s="207" t="s">
        <v>165</v>
      </c>
      <c r="H238" s="208">
        <v>207.51</v>
      </c>
      <c r="I238" s="209"/>
      <c r="J238" s="210">
        <f>ROUND(I238*H238,2)</f>
        <v>0</v>
      </c>
      <c r="K238" s="211"/>
      <c r="L238" s="37"/>
      <c r="M238" s="212" t="s">
        <v>1</v>
      </c>
      <c r="N238" s="213" t="s">
        <v>45</v>
      </c>
      <c r="O238" s="71"/>
      <c r="P238" s="214">
        <f>O238*H238</f>
        <v>0</v>
      </c>
      <c r="Q238" s="214">
        <v>2.1000000000000001E-4</v>
      </c>
      <c r="R238" s="214">
        <f>Q238*H238</f>
        <v>4.3577100000000001E-2</v>
      </c>
      <c r="S238" s="214">
        <v>0</v>
      </c>
      <c r="T238" s="215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6" t="s">
        <v>224</v>
      </c>
      <c r="AT238" s="216" t="s">
        <v>148</v>
      </c>
      <c r="AU238" s="216" t="s">
        <v>96</v>
      </c>
      <c r="AY238" s="16" t="s">
        <v>146</v>
      </c>
      <c r="BE238" s="109">
        <f>IF(N238="základní",J238,0)</f>
        <v>0</v>
      </c>
      <c r="BF238" s="109">
        <f>IF(N238="snížená",J238,0)</f>
        <v>0</v>
      </c>
      <c r="BG238" s="109">
        <f>IF(N238="zákl. přenesená",J238,0)</f>
        <v>0</v>
      </c>
      <c r="BH238" s="109">
        <f>IF(N238="sníž. přenesená",J238,0)</f>
        <v>0</v>
      </c>
      <c r="BI238" s="109">
        <f>IF(N238="nulová",J238,0)</f>
        <v>0</v>
      </c>
      <c r="BJ238" s="16" t="s">
        <v>85</v>
      </c>
      <c r="BK238" s="109">
        <f>ROUND(I238*H238,2)</f>
        <v>0</v>
      </c>
      <c r="BL238" s="16" t="s">
        <v>224</v>
      </c>
      <c r="BM238" s="216" t="s">
        <v>411</v>
      </c>
    </row>
    <row r="239" spans="1:65" s="2" customFormat="1" ht="16.5" customHeight="1">
      <c r="A239" s="34"/>
      <c r="B239" s="35"/>
      <c r="C239" s="204" t="s">
        <v>412</v>
      </c>
      <c r="D239" s="204" t="s">
        <v>148</v>
      </c>
      <c r="E239" s="205" t="s">
        <v>413</v>
      </c>
      <c r="F239" s="206" t="s">
        <v>414</v>
      </c>
      <c r="G239" s="207" t="s">
        <v>165</v>
      </c>
      <c r="H239" s="208">
        <v>207.51</v>
      </c>
      <c r="I239" s="209"/>
      <c r="J239" s="210">
        <f>ROUND(I239*H239,2)</f>
        <v>0</v>
      </c>
      <c r="K239" s="211"/>
      <c r="L239" s="37"/>
      <c r="M239" s="212" t="s">
        <v>1</v>
      </c>
      <c r="N239" s="213" t="s">
        <v>45</v>
      </c>
      <c r="O239" s="71"/>
      <c r="P239" s="214">
        <f>O239*H239</f>
        <v>0</v>
      </c>
      <c r="Q239" s="214">
        <v>2.0000000000000001E-4</v>
      </c>
      <c r="R239" s="214">
        <f>Q239*H239</f>
        <v>4.1501999999999997E-2</v>
      </c>
      <c r="S239" s="214">
        <v>0</v>
      </c>
      <c r="T239" s="215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16" t="s">
        <v>224</v>
      </c>
      <c r="AT239" s="216" t="s">
        <v>148</v>
      </c>
      <c r="AU239" s="216" t="s">
        <v>96</v>
      </c>
      <c r="AY239" s="16" t="s">
        <v>146</v>
      </c>
      <c r="BE239" s="109">
        <f>IF(N239="základní",J239,0)</f>
        <v>0</v>
      </c>
      <c r="BF239" s="109">
        <f>IF(N239="snížená",J239,0)</f>
        <v>0</v>
      </c>
      <c r="BG239" s="109">
        <f>IF(N239="zákl. přenesená",J239,0)</f>
        <v>0</v>
      </c>
      <c r="BH239" s="109">
        <f>IF(N239="sníž. přenesená",J239,0)</f>
        <v>0</v>
      </c>
      <c r="BI239" s="109">
        <f>IF(N239="nulová",J239,0)</f>
        <v>0</v>
      </c>
      <c r="BJ239" s="16" t="s">
        <v>85</v>
      </c>
      <c r="BK239" s="109">
        <f>ROUND(I239*H239,2)</f>
        <v>0</v>
      </c>
      <c r="BL239" s="16" t="s">
        <v>224</v>
      </c>
      <c r="BM239" s="216" t="s">
        <v>415</v>
      </c>
    </row>
    <row r="240" spans="1:65" s="2" customFormat="1" ht="21.75" customHeight="1">
      <c r="A240" s="34"/>
      <c r="B240" s="35"/>
      <c r="C240" s="204" t="s">
        <v>416</v>
      </c>
      <c r="D240" s="204" t="s">
        <v>148</v>
      </c>
      <c r="E240" s="205" t="s">
        <v>417</v>
      </c>
      <c r="F240" s="206" t="s">
        <v>418</v>
      </c>
      <c r="G240" s="207" t="s">
        <v>165</v>
      </c>
      <c r="H240" s="208">
        <v>207.51</v>
      </c>
      <c r="I240" s="209"/>
      <c r="J240" s="210">
        <f>ROUND(I240*H240,2)</f>
        <v>0</v>
      </c>
      <c r="K240" s="211"/>
      <c r="L240" s="37"/>
      <c r="M240" s="212" t="s">
        <v>1</v>
      </c>
      <c r="N240" s="213" t="s">
        <v>45</v>
      </c>
      <c r="O240" s="71"/>
      <c r="P240" s="214">
        <f>O240*H240</f>
        <v>0</v>
      </c>
      <c r="Q240" s="214">
        <v>3.3E-4</v>
      </c>
      <c r="R240" s="214">
        <f>Q240*H240</f>
        <v>6.8478299999999992E-2</v>
      </c>
      <c r="S240" s="214">
        <v>0</v>
      </c>
      <c r="T240" s="215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6" t="s">
        <v>224</v>
      </c>
      <c r="AT240" s="216" t="s">
        <v>148</v>
      </c>
      <c r="AU240" s="216" t="s">
        <v>96</v>
      </c>
      <c r="AY240" s="16" t="s">
        <v>146</v>
      </c>
      <c r="BE240" s="109">
        <f>IF(N240="základní",J240,0)</f>
        <v>0</v>
      </c>
      <c r="BF240" s="109">
        <f>IF(N240="snížená",J240,0)</f>
        <v>0</v>
      </c>
      <c r="BG240" s="109">
        <f>IF(N240="zákl. přenesená",J240,0)</f>
        <v>0</v>
      </c>
      <c r="BH240" s="109">
        <f>IF(N240="sníž. přenesená",J240,0)</f>
        <v>0</v>
      </c>
      <c r="BI240" s="109">
        <f>IF(N240="nulová",J240,0)</f>
        <v>0</v>
      </c>
      <c r="BJ240" s="16" t="s">
        <v>85</v>
      </c>
      <c r="BK240" s="109">
        <f>ROUND(I240*H240,2)</f>
        <v>0</v>
      </c>
      <c r="BL240" s="16" t="s">
        <v>224</v>
      </c>
      <c r="BM240" s="216" t="s">
        <v>419</v>
      </c>
    </row>
    <row r="241" spans="1:65" s="12" customFormat="1" ht="25.95" customHeight="1">
      <c r="B241" s="188"/>
      <c r="C241" s="189"/>
      <c r="D241" s="190" t="s">
        <v>79</v>
      </c>
      <c r="E241" s="191" t="s">
        <v>218</v>
      </c>
      <c r="F241" s="191" t="s">
        <v>420</v>
      </c>
      <c r="G241" s="189"/>
      <c r="H241" s="189"/>
      <c r="I241" s="192"/>
      <c r="J241" s="193">
        <f>BK241</f>
        <v>0</v>
      </c>
      <c r="K241" s="189"/>
      <c r="L241" s="194"/>
      <c r="M241" s="195"/>
      <c r="N241" s="196"/>
      <c r="O241" s="196"/>
      <c r="P241" s="197">
        <f>P242</f>
        <v>0</v>
      </c>
      <c r="Q241" s="196"/>
      <c r="R241" s="197">
        <f>R242</f>
        <v>0</v>
      </c>
      <c r="S241" s="196"/>
      <c r="T241" s="198">
        <f>T242</f>
        <v>0</v>
      </c>
      <c r="AR241" s="199" t="s">
        <v>162</v>
      </c>
      <c r="AT241" s="200" t="s">
        <v>79</v>
      </c>
      <c r="AU241" s="200" t="s">
        <v>80</v>
      </c>
      <c r="AY241" s="199" t="s">
        <v>146</v>
      </c>
      <c r="BK241" s="201">
        <f>BK242</f>
        <v>0</v>
      </c>
    </row>
    <row r="242" spans="1:65" s="12" customFormat="1" ht="22.95" customHeight="1">
      <c r="B242" s="188"/>
      <c r="C242" s="189"/>
      <c r="D242" s="190" t="s">
        <v>79</v>
      </c>
      <c r="E242" s="202" t="s">
        <v>421</v>
      </c>
      <c r="F242" s="202" t="s">
        <v>422</v>
      </c>
      <c r="G242" s="189"/>
      <c r="H242" s="189"/>
      <c r="I242" s="192"/>
      <c r="J242" s="203">
        <f>BK242</f>
        <v>0</v>
      </c>
      <c r="K242" s="189"/>
      <c r="L242" s="194"/>
      <c r="M242" s="195"/>
      <c r="N242" s="196"/>
      <c r="O242" s="196"/>
      <c r="P242" s="197">
        <f>P243</f>
        <v>0</v>
      </c>
      <c r="Q242" s="196"/>
      <c r="R242" s="197">
        <f>R243</f>
        <v>0</v>
      </c>
      <c r="S242" s="196"/>
      <c r="T242" s="198">
        <f>T243</f>
        <v>0</v>
      </c>
      <c r="AR242" s="199" t="s">
        <v>162</v>
      </c>
      <c r="AT242" s="200" t="s">
        <v>79</v>
      </c>
      <c r="AU242" s="200" t="s">
        <v>85</v>
      </c>
      <c r="AY242" s="199" t="s">
        <v>146</v>
      </c>
      <c r="BK242" s="201">
        <f>BK243</f>
        <v>0</v>
      </c>
    </row>
    <row r="243" spans="1:65" s="2" customFormat="1" ht="21.75" customHeight="1">
      <c r="A243" s="34"/>
      <c r="B243" s="35"/>
      <c r="C243" s="204" t="s">
        <v>423</v>
      </c>
      <c r="D243" s="204" t="s">
        <v>148</v>
      </c>
      <c r="E243" s="205" t="s">
        <v>424</v>
      </c>
      <c r="F243" s="206" t="s">
        <v>425</v>
      </c>
      <c r="G243" s="207" t="s">
        <v>151</v>
      </c>
      <c r="H243" s="208">
        <v>45</v>
      </c>
      <c r="I243" s="209"/>
      <c r="J243" s="210">
        <f>ROUND(I243*H243,2)</f>
        <v>0</v>
      </c>
      <c r="K243" s="211"/>
      <c r="L243" s="37"/>
      <c r="M243" s="212" t="s">
        <v>1</v>
      </c>
      <c r="N243" s="213" t="s">
        <v>45</v>
      </c>
      <c r="O243" s="71"/>
      <c r="P243" s="214">
        <f>O243*H243</f>
        <v>0</v>
      </c>
      <c r="Q243" s="214">
        <v>0</v>
      </c>
      <c r="R243" s="214">
        <f>Q243*H243</f>
        <v>0</v>
      </c>
      <c r="S243" s="214">
        <v>0</v>
      </c>
      <c r="T243" s="215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16" t="s">
        <v>426</v>
      </c>
      <c r="AT243" s="216" t="s">
        <v>148</v>
      </c>
      <c r="AU243" s="216" t="s">
        <v>96</v>
      </c>
      <c r="AY243" s="16" t="s">
        <v>146</v>
      </c>
      <c r="BE243" s="109">
        <f>IF(N243="základní",J243,0)</f>
        <v>0</v>
      </c>
      <c r="BF243" s="109">
        <f>IF(N243="snížená",J243,0)</f>
        <v>0</v>
      </c>
      <c r="BG243" s="109">
        <f>IF(N243="zákl. přenesená",J243,0)</f>
        <v>0</v>
      </c>
      <c r="BH243" s="109">
        <f>IF(N243="sníž. přenesená",J243,0)</f>
        <v>0</v>
      </c>
      <c r="BI243" s="109">
        <f>IF(N243="nulová",J243,0)</f>
        <v>0</v>
      </c>
      <c r="BJ243" s="16" t="s">
        <v>85</v>
      </c>
      <c r="BK243" s="109">
        <f>ROUND(I243*H243,2)</f>
        <v>0</v>
      </c>
      <c r="BL243" s="16" t="s">
        <v>426</v>
      </c>
      <c r="BM243" s="216" t="s">
        <v>427</v>
      </c>
    </row>
    <row r="244" spans="1:65" s="12" customFormat="1" ht="25.95" customHeight="1">
      <c r="B244" s="188"/>
      <c r="C244" s="189"/>
      <c r="D244" s="190" t="s">
        <v>79</v>
      </c>
      <c r="E244" s="191" t="s">
        <v>124</v>
      </c>
      <c r="F244" s="191" t="s">
        <v>428</v>
      </c>
      <c r="G244" s="189"/>
      <c r="H244" s="189"/>
      <c r="I244" s="192"/>
      <c r="J244" s="193">
        <f>BK244</f>
        <v>0</v>
      </c>
      <c r="K244" s="189"/>
      <c r="L244" s="194"/>
      <c r="M244" s="195"/>
      <c r="N244" s="196"/>
      <c r="O244" s="196"/>
      <c r="P244" s="197">
        <f>P245</f>
        <v>0</v>
      </c>
      <c r="Q244" s="196"/>
      <c r="R244" s="197">
        <f>R245</f>
        <v>0</v>
      </c>
      <c r="S244" s="196"/>
      <c r="T244" s="198">
        <f>T245</f>
        <v>0</v>
      </c>
      <c r="AR244" s="199" t="s">
        <v>171</v>
      </c>
      <c r="AT244" s="200" t="s">
        <v>79</v>
      </c>
      <c r="AU244" s="200" t="s">
        <v>80</v>
      </c>
      <c r="AY244" s="199" t="s">
        <v>146</v>
      </c>
      <c r="BK244" s="201">
        <f>BK245</f>
        <v>0</v>
      </c>
    </row>
    <row r="245" spans="1:65" s="12" customFormat="1" ht="22.95" customHeight="1">
      <c r="B245" s="188"/>
      <c r="C245" s="189"/>
      <c r="D245" s="190" t="s">
        <v>79</v>
      </c>
      <c r="E245" s="202" t="s">
        <v>429</v>
      </c>
      <c r="F245" s="202" t="s">
        <v>430</v>
      </c>
      <c r="G245" s="189"/>
      <c r="H245" s="189"/>
      <c r="I245" s="192"/>
      <c r="J245" s="203">
        <f>BK245</f>
        <v>0</v>
      </c>
      <c r="K245" s="189"/>
      <c r="L245" s="194"/>
      <c r="M245" s="195"/>
      <c r="N245" s="196"/>
      <c r="O245" s="196"/>
      <c r="P245" s="197">
        <f>P246</f>
        <v>0</v>
      </c>
      <c r="Q245" s="196"/>
      <c r="R245" s="197">
        <f>R246</f>
        <v>0</v>
      </c>
      <c r="S245" s="196"/>
      <c r="T245" s="198">
        <f>T246</f>
        <v>0</v>
      </c>
      <c r="AR245" s="199" t="s">
        <v>171</v>
      </c>
      <c r="AT245" s="200" t="s">
        <v>79</v>
      </c>
      <c r="AU245" s="200" t="s">
        <v>85</v>
      </c>
      <c r="AY245" s="199" t="s">
        <v>146</v>
      </c>
      <c r="BK245" s="201">
        <f>BK246</f>
        <v>0</v>
      </c>
    </row>
    <row r="246" spans="1:65" s="2" customFormat="1" ht="16.5" customHeight="1">
      <c r="A246" s="34"/>
      <c r="B246" s="35"/>
      <c r="C246" s="204" t="s">
        <v>431</v>
      </c>
      <c r="D246" s="204" t="s">
        <v>148</v>
      </c>
      <c r="E246" s="205" t="s">
        <v>432</v>
      </c>
      <c r="F246" s="206" t="s">
        <v>433</v>
      </c>
      <c r="G246" s="207" t="s">
        <v>237</v>
      </c>
      <c r="H246" s="208">
        <v>1</v>
      </c>
      <c r="I246" s="209"/>
      <c r="J246" s="210">
        <f>ROUND(I246*H246,2)</f>
        <v>0</v>
      </c>
      <c r="K246" s="211"/>
      <c r="L246" s="37"/>
      <c r="M246" s="251" t="s">
        <v>1</v>
      </c>
      <c r="N246" s="252" t="s">
        <v>45</v>
      </c>
      <c r="O246" s="253"/>
      <c r="P246" s="254">
        <f>O246*H246</f>
        <v>0</v>
      </c>
      <c r="Q246" s="254">
        <v>0</v>
      </c>
      <c r="R246" s="254">
        <f>Q246*H246</f>
        <v>0</v>
      </c>
      <c r="S246" s="254">
        <v>0</v>
      </c>
      <c r="T246" s="255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6" t="s">
        <v>434</v>
      </c>
      <c r="AT246" s="216" t="s">
        <v>148</v>
      </c>
      <c r="AU246" s="216" t="s">
        <v>96</v>
      </c>
      <c r="AY246" s="16" t="s">
        <v>146</v>
      </c>
      <c r="BE246" s="109">
        <f>IF(N246="základní",J246,0)</f>
        <v>0</v>
      </c>
      <c r="BF246" s="109">
        <f>IF(N246="snížená",J246,0)</f>
        <v>0</v>
      </c>
      <c r="BG246" s="109">
        <f>IF(N246="zákl. přenesená",J246,0)</f>
        <v>0</v>
      </c>
      <c r="BH246" s="109">
        <f>IF(N246="sníž. přenesená",J246,0)</f>
        <v>0</v>
      </c>
      <c r="BI246" s="109">
        <f>IF(N246="nulová",J246,0)</f>
        <v>0</v>
      </c>
      <c r="BJ246" s="16" t="s">
        <v>85</v>
      </c>
      <c r="BK246" s="109">
        <f>ROUND(I246*H246,2)</f>
        <v>0</v>
      </c>
      <c r="BL246" s="16" t="s">
        <v>434</v>
      </c>
      <c r="BM246" s="216" t="s">
        <v>435</v>
      </c>
    </row>
    <row r="247" spans="1:65" s="2" customFormat="1" ht="6.9" customHeight="1">
      <c r="A247" s="34"/>
      <c r="B247" s="54"/>
      <c r="C247" s="55"/>
      <c r="D247" s="55"/>
      <c r="E247" s="55"/>
      <c r="F247" s="55"/>
      <c r="G247" s="55"/>
      <c r="H247" s="55"/>
      <c r="I247" s="55"/>
      <c r="J247" s="55"/>
      <c r="K247" s="55"/>
      <c r="L247" s="37"/>
      <c r="M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</row>
  </sheetData>
  <sheetProtection password="C741" sheet="1" objects="1" scenarios="1" formatColumns="0" formatRows="0" autoFilter="0"/>
  <autoFilter ref="C139:K246"/>
  <mergeCells count="11">
    <mergeCell ref="E132:H132"/>
    <mergeCell ref="E7:H7"/>
    <mergeCell ref="E16:H16"/>
    <mergeCell ref="E25:H25"/>
    <mergeCell ref="E85:H85"/>
    <mergeCell ref="D116:F116"/>
    <mergeCell ref="L2:V2"/>
    <mergeCell ref="D117:F117"/>
    <mergeCell ref="D118:F118"/>
    <mergeCell ref="D119:F119"/>
    <mergeCell ref="D120:F120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2018 - Sanace zdiva spodn...</vt:lpstr>
      <vt:lpstr>'2018 - Sanace zdiva spodn...'!Názvy_tisku</vt:lpstr>
      <vt:lpstr>'Rekapitulace stavby'!Názvy_tisku</vt:lpstr>
      <vt:lpstr>'2018 - Sanace zdiva spodn...'!Oblast_tisku</vt:lpstr>
      <vt:lpstr>'Rekapitulace stavby'!Oblast_tisku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RASKADELL\Marek Raška</dc:creator>
  <cp:lastModifiedBy>Marek Raška</cp:lastModifiedBy>
  <dcterms:created xsi:type="dcterms:W3CDTF">2021-03-09T20:23:46Z</dcterms:created>
  <dcterms:modified xsi:type="dcterms:W3CDTF">2021-03-17T09:56:07Z</dcterms:modified>
</cp:coreProperties>
</file>