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osta\Documents\Dokumenty\Documents\Hasičská zbrojnice - demolice\Projektová dokumentace demolice hasičské zbrojnice\"/>
    </mc:Choice>
  </mc:AlternateContent>
  <xr:revisionPtr revIDLastSave="0" documentId="8_{CD6A5BE1-3B99-4229-8C6C-88E8A57D4CD5}" xr6:coauthVersionLast="33" xr6:coauthVersionMax="33" xr10:uidLastSave="{00000000-0000-0000-0000-000000000000}"/>
  <bookViews>
    <workbookView xWindow="0" yWindow="0" windowWidth="24000" windowHeight="9675" xr2:uid="{00000000-000D-0000-FFFF-FFFF00000000}"/>
  </bookViews>
  <sheets>
    <sheet name="Stavba" sheetId="1" r:id="rId1"/>
    <sheet name="01 160824-2 KL" sheetId="5" r:id="rId2"/>
    <sheet name="01 160824-2 Rek" sheetId="6" r:id="rId3"/>
    <sheet name="01 160824-2 Pol" sheetId="7" r:id="rId4"/>
  </sheets>
  <definedNames>
    <definedName name="CelkemObjekty" localSheetId="0">Stavba!$F$32</definedName>
    <definedName name="CisloStavby" localSheetId="0">Stavba!$D$5</definedName>
    <definedName name="dadresa" localSheetId="0">Stavba!$D$8</definedName>
    <definedName name="DIČ" localSheetId="0">Stavba!$K$8</definedName>
    <definedName name="dmisto" localSheetId="0">Stavba!$D$9</definedName>
    <definedName name="dpsc" localSheetId="0">Stavba!$C$9</definedName>
    <definedName name="IČO" localSheetId="0">Stavba!$K$7</definedName>
    <definedName name="NazevObjektu" localSheetId="0">Stavba!$C$29</definedName>
    <definedName name="NazevStavby" localSheetId="0">Stavba!$E$5</definedName>
    <definedName name="_xlnm.Print_Titles" localSheetId="3">'01 160824-2 Pol'!$1:$6</definedName>
    <definedName name="_xlnm.Print_Titles" localSheetId="2">'01 160824-2 Rek'!$1:$6</definedName>
    <definedName name="Objednatel" localSheetId="0">Stavba!$D$11</definedName>
    <definedName name="Objekt" localSheetId="0">Stavba!$B$29</definedName>
    <definedName name="_xlnm.Print_Area" localSheetId="1">'01 160824-2 KL'!$A$1:$G$45</definedName>
    <definedName name="_xlnm.Print_Area" localSheetId="3">'01 160824-2 Pol'!$A$1:$K$34</definedName>
    <definedName name="_xlnm.Print_Area" localSheetId="2">'01 160824-2 Rek'!$A$1:$I$16</definedName>
    <definedName name="_xlnm.Print_Area" localSheetId="0">Stavba!$B$1:$J$62</definedName>
    <definedName name="odic" localSheetId="0">Stavba!$K$12</definedName>
    <definedName name="oico" localSheetId="0">Stavba!$K$11</definedName>
    <definedName name="omisto" localSheetId="0">Stavba!$D$13</definedName>
    <definedName name="onazev" localSheetId="0">Stavba!$D$12</definedName>
    <definedName name="opsc" localSheetId="0">Stavba!$C$13</definedName>
    <definedName name="SazbaDPH1" localSheetId="0">Stavba!$D$19</definedName>
    <definedName name="SazbaDPH2" localSheetId="0">Stavba!$D$21</definedName>
    <definedName name="solver_lin" localSheetId="3" hidden="1">0</definedName>
    <definedName name="solver_num" localSheetId="3" hidden="1">0</definedName>
    <definedName name="solver_opt" localSheetId="3" hidden="1">'01 160824-2 Pol'!#REF!</definedName>
    <definedName name="solver_typ" localSheetId="3" hidden="1">1</definedName>
    <definedName name="solver_val" localSheetId="3" hidden="1">0</definedName>
    <definedName name="SoucetDilu" localSheetId="0">Stavba!$F$51:$J$51</definedName>
    <definedName name="StavbaCelkem" localSheetId="0">Stavba!$H$32</definedName>
    <definedName name="Zhotovitel" localSheetId="0">Stavba!$D$7</definedName>
  </definedNames>
  <calcPr calcId="162913"/>
</workbook>
</file>

<file path=xl/calcChain.xml><?xml version="1.0" encoding="utf-8"?>
<calcChain xmlns="http://schemas.openxmlformats.org/spreadsheetml/2006/main">
  <c r="G32" i="7" l="1"/>
  <c r="BE33" i="7" l="1"/>
  <c r="BD33" i="7"/>
  <c r="BC33" i="7"/>
  <c r="BB33" i="7"/>
  <c r="K33" i="7"/>
  <c r="I33" i="7"/>
  <c r="G33" i="7"/>
  <c r="BA33" i="7" s="1"/>
  <c r="BE31" i="7"/>
  <c r="BD31" i="7"/>
  <c r="BC31" i="7"/>
  <c r="BB31" i="7"/>
  <c r="K31" i="7"/>
  <c r="I31" i="7"/>
  <c r="G31" i="7"/>
  <c r="BA31" i="7" s="1"/>
  <c r="BE30" i="7"/>
  <c r="BD30" i="7"/>
  <c r="BC30" i="7"/>
  <c r="BB30" i="7"/>
  <c r="K30" i="7"/>
  <c r="I30" i="7"/>
  <c r="G30" i="7"/>
  <c r="BA30" i="7" s="1"/>
  <c r="B9" i="6"/>
  <c r="A9" i="6"/>
  <c r="BE27" i="7"/>
  <c r="BD27" i="7"/>
  <c r="BC27" i="7"/>
  <c r="BB27" i="7"/>
  <c r="K27" i="7"/>
  <c r="I27" i="7"/>
  <c r="G27" i="7"/>
  <c r="BA27" i="7" s="1"/>
  <c r="BE26" i="7"/>
  <c r="BD26" i="7"/>
  <c r="BC26" i="7"/>
  <c r="BB26" i="7"/>
  <c r="K26" i="7"/>
  <c r="I26" i="7"/>
  <c r="G26" i="7"/>
  <c r="BA26" i="7" s="1"/>
  <c r="BE25" i="7"/>
  <c r="BD25" i="7"/>
  <c r="BC25" i="7"/>
  <c r="BB25" i="7"/>
  <c r="K25" i="7"/>
  <c r="I25" i="7"/>
  <c r="G25" i="7"/>
  <c r="BA25" i="7" s="1"/>
  <c r="BE24" i="7"/>
  <c r="BD24" i="7"/>
  <c r="BC24" i="7"/>
  <c r="BB24" i="7"/>
  <c r="K24" i="7"/>
  <c r="I24" i="7"/>
  <c r="G24" i="7"/>
  <c r="BA24" i="7" s="1"/>
  <c r="BE22" i="7"/>
  <c r="BD22" i="7"/>
  <c r="BC22" i="7"/>
  <c r="BB22" i="7"/>
  <c r="K22" i="7"/>
  <c r="I22" i="7"/>
  <c r="G22" i="7"/>
  <c r="BA22" i="7" s="1"/>
  <c r="B8" i="6"/>
  <c r="A8" i="6"/>
  <c r="BE19" i="7"/>
  <c r="BD19" i="7"/>
  <c r="BC19" i="7"/>
  <c r="BB19" i="7"/>
  <c r="K19" i="7"/>
  <c r="I19" i="7"/>
  <c r="G19" i="7"/>
  <c r="BE17" i="7"/>
  <c r="BD17" i="7"/>
  <c r="BC17" i="7"/>
  <c r="BB17" i="7"/>
  <c r="K17" i="7"/>
  <c r="I17" i="7"/>
  <c r="G17" i="7"/>
  <c r="BA17" i="7" s="1"/>
  <c r="BE16" i="7"/>
  <c r="BD16" i="7"/>
  <c r="BC16" i="7"/>
  <c r="BB16" i="7"/>
  <c r="K16" i="7"/>
  <c r="I16" i="7"/>
  <c r="G16" i="7"/>
  <c r="BA16" i="7" s="1"/>
  <c r="BE15" i="7"/>
  <c r="BD15" i="7"/>
  <c r="BC15" i="7"/>
  <c r="BB15" i="7"/>
  <c r="K15" i="7"/>
  <c r="I15" i="7"/>
  <c r="G15" i="7"/>
  <c r="BA15" i="7" s="1"/>
  <c r="BE14" i="7"/>
  <c r="BD14" i="7"/>
  <c r="BC14" i="7"/>
  <c r="BB14" i="7"/>
  <c r="K14" i="7"/>
  <c r="I14" i="7"/>
  <c r="G14" i="7"/>
  <c r="BA14" i="7" s="1"/>
  <c r="BE12" i="7"/>
  <c r="BD12" i="7"/>
  <c r="BC12" i="7"/>
  <c r="BB12" i="7"/>
  <c r="K12" i="7"/>
  <c r="I12" i="7"/>
  <c r="G12" i="7"/>
  <c r="BA12" i="7" s="1"/>
  <c r="BE10" i="7"/>
  <c r="BD10" i="7"/>
  <c r="BC10" i="7"/>
  <c r="BB10" i="7"/>
  <c r="K10" i="7"/>
  <c r="I10" i="7"/>
  <c r="G10" i="7"/>
  <c r="BA10" i="7" s="1"/>
  <c r="BE8" i="7"/>
  <c r="BD8" i="7"/>
  <c r="BC8" i="7"/>
  <c r="BB8" i="7"/>
  <c r="K8" i="7"/>
  <c r="I8" i="7"/>
  <c r="G8" i="7"/>
  <c r="BA8" i="7" s="1"/>
  <c r="E4" i="7"/>
  <c r="F3" i="7"/>
  <c r="G15" i="6"/>
  <c r="I15" i="6" s="1"/>
  <c r="H16" i="6" s="1"/>
  <c r="G23" i="5" s="1"/>
  <c r="C33" i="5"/>
  <c r="F33" i="5" s="1"/>
  <c r="C31" i="5"/>
  <c r="G15" i="5"/>
  <c r="D15" i="5"/>
  <c r="G7" i="5"/>
  <c r="J51" i="1"/>
  <c r="I51" i="1"/>
  <c r="H51" i="1"/>
  <c r="G51" i="1"/>
  <c r="G40" i="1"/>
  <c r="H38" i="1"/>
  <c r="G38" i="1"/>
  <c r="H32" i="1"/>
  <c r="G32" i="1"/>
  <c r="I19" i="1" s="1"/>
  <c r="I31" i="1"/>
  <c r="F31" i="1" s="1"/>
  <c r="I30" i="1"/>
  <c r="F30" i="1" s="1"/>
  <c r="H29" i="1"/>
  <c r="G29" i="1"/>
  <c r="D22" i="1"/>
  <c r="D20" i="1"/>
  <c r="I2" i="1"/>
  <c r="BE34" i="7" l="1"/>
  <c r="I9" i="6" s="1"/>
  <c r="I34" i="7"/>
  <c r="BD34" i="7"/>
  <c r="H9" i="6" s="1"/>
  <c r="K34" i="7"/>
  <c r="BA19" i="7"/>
  <c r="BA20" i="7" s="1"/>
  <c r="G20" i="7"/>
  <c r="E7" i="6" s="1"/>
  <c r="F48" i="1" s="1"/>
  <c r="BC34" i="7"/>
  <c r="G9" i="6" s="1"/>
  <c r="BD28" i="7"/>
  <c r="H8" i="6" s="1"/>
  <c r="K20" i="7"/>
  <c r="BE20" i="7"/>
  <c r="I7" i="6" s="1"/>
  <c r="BE28" i="7"/>
  <c r="I8" i="6" s="1"/>
  <c r="I20" i="7"/>
  <c r="BD20" i="7"/>
  <c r="H7" i="6" s="1"/>
  <c r="BB20" i="7"/>
  <c r="F7" i="6" s="1"/>
  <c r="BC20" i="7"/>
  <c r="G7" i="6" s="1"/>
  <c r="BC28" i="7"/>
  <c r="G8" i="6" s="1"/>
  <c r="K28" i="7"/>
  <c r="BB28" i="7"/>
  <c r="F8" i="6" s="1"/>
  <c r="G22" i="5"/>
  <c r="G28" i="7"/>
  <c r="I28" i="7"/>
  <c r="BB34" i="7"/>
  <c r="F9" i="6" s="1"/>
  <c r="I20" i="1"/>
  <c r="BA28" i="7"/>
  <c r="E8" i="6" s="1"/>
  <c r="F49" i="1" s="1"/>
  <c r="BA34" i="7"/>
  <c r="E9" i="6" s="1"/>
  <c r="F50" i="1" s="1"/>
  <c r="G34" i="7"/>
  <c r="F32" i="1"/>
  <c r="I32" i="1"/>
  <c r="F51" i="1" l="1"/>
  <c r="I10" i="6"/>
  <c r="C21" i="5" s="1"/>
  <c r="G10" i="6"/>
  <c r="C18" i="5" s="1"/>
  <c r="H10" i="6"/>
  <c r="C17" i="5" s="1"/>
  <c r="F10" i="6"/>
  <c r="C16" i="5" s="1"/>
  <c r="E10" i="6"/>
  <c r="C15" i="5" s="1"/>
  <c r="J40" i="1"/>
  <c r="J39" i="1"/>
  <c r="J32" i="1"/>
  <c r="J31" i="1"/>
  <c r="J30" i="1"/>
  <c r="E50" i="1" l="1"/>
  <c r="E48" i="1"/>
  <c r="E51" i="1"/>
  <c r="E49" i="1"/>
  <c r="C19" i="5"/>
  <c r="C22" i="5" s="1"/>
  <c r="C23" i="5" s="1"/>
  <c r="F30" i="5" s="1"/>
  <c r="F31" i="5" l="1"/>
  <c r="F34" i="5" s="1"/>
  <c r="F39" i="1"/>
  <c r="I21" i="1" l="1"/>
  <c r="H39" i="1"/>
  <c r="F40" i="1"/>
  <c r="H40" i="1" l="1"/>
  <c r="I39" i="1"/>
  <c r="I40" i="1" s="1"/>
  <c r="I22" i="1"/>
  <c r="I23" i="1" s="1"/>
</calcChain>
</file>

<file path=xl/sharedStrings.xml><?xml version="1.0" encoding="utf-8"?>
<sst xmlns="http://schemas.openxmlformats.org/spreadsheetml/2006/main" count="258" uniqueCount="175">
  <si>
    <t xml:space="preserve">Datum: </t>
  </si>
  <si>
    <t xml:space="preserve"> </t>
  </si>
  <si>
    <t>Stavba :</t>
  </si>
  <si>
    <t xml:space="preserve">Objednatel : </t>
  </si>
  <si>
    <t>IČO :</t>
  </si>
  <si>
    <t>DIČ :</t>
  </si>
  <si>
    <t xml:space="preserve">Zhotovitel : </t>
  </si>
  <si>
    <t>Za zhotovitele :</t>
  </si>
  <si>
    <t>Za objednatele :</t>
  </si>
  <si>
    <t>_______________</t>
  </si>
  <si>
    <t>Rozpočtové náklady</t>
  </si>
  <si>
    <t>Základ pro DPH</t>
  </si>
  <si>
    <t>%</t>
  </si>
  <si>
    <t xml:space="preserve">DPH </t>
  </si>
  <si>
    <t>Cena celkem za stavbu</t>
  </si>
  <si>
    <t>Rekapitulace stavebních objektů a provozních souborů</t>
  </si>
  <si>
    <t>Číslo a název objektu / provozního souboru</t>
  </si>
  <si>
    <t>Cena celkem</t>
  </si>
  <si>
    <t>DPH celkem</t>
  </si>
  <si>
    <t>Celkem za stavbu</t>
  </si>
  <si>
    <t>Rekapitulace stavebních rozpočtů</t>
  </si>
  <si>
    <t>Číslo objektu</t>
  </si>
  <si>
    <t>Číslo a název rozpočtu</t>
  </si>
  <si>
    <t>Rekapitulace stavebních dílů</t>
  </si>
  <si>
    <t>Číslo a název dílu</t>
  </si>
  <si>
    <t>HSV</t>
  </si>
  <si>
    <t>PSV</t>
  </si>
  <si>
    <t>Dodávka</t>
  </si>
  <si>
    <t>Montáž</t>
  </si>
  <si>
    <t>HZS</t>
  </si>
  <si>
    <t>Rekapitulace vedlejších rozpočtových nákladů</t>
  </si>
  <si>
    <t>Název vedlejšího nákladu</t>
  </si>
  <si>
    <t>Rozpočet</t>
  </si>
  <si>
    <t xml:space="preserve">JKSO </t>
  </si>
  <si>
    <t>Objekt</t>
  </si>
  <si>
    <t xml:space="preserve">SKP </t>
  </si>
  <si>
    <t>Měrná jednotka</t>
  </si>
  <si>
    <t>Stavba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</si>
  <si>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</si>
  <si>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</si>
  <si>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</si>
  <si>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</si>
  <si>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</si>
  <si>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</si>
  <si>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</si>
  <si>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</si>
  <si>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</si>
  <si>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</si>
  <si>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</si>
  <si>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</si>
  <si>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</si>
  <si>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</si>
  <si>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</si>
  <si>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</si>
  <si>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</si>
  <si>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</si>
  <si>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</si>
  <si>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</si>
  <si>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</si>
  <si>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</si>
  <si>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</si>
  <si>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</si>
  <si>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</si>
  <si>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</si>
  <si>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</si>
  <si>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</si>
  <si>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</si>
  <si>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</si>
  <si>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</si>
  <si>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</si>
  <si>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 xml:space="preserve">%  </t>
  </si>
  <si>
    <t>DPH</t>
  </si>
  <si>
    <t xml:space="preserve">% </t>
  </si>
  <si>
    <t>CENA ZA OBJEKT CELKEM</t>
  </si>
  <si>
    <t>Poznámka :</t>
  </si>
  <si>
    <t>Rozpočet :</t>
  </si>
  <si>
    <t>Objekt :</t>
  </si>
  <si>
    <t>REKAPITULACE  STAVEBNÍCH  DÍLŮ</t>
  </si>
  <si>
    <t>Stavební díl</t>
  </si>
  <si>
    <t>CELKEM  OBJEKT</t>
  </si>
  <si>
    <t>VEDLEJŠÍ ROZPOČTOVÉ  NÁKLADY</t>
  </si>
  <si>
    <t>Název VRN</t>
  </si>
  <si>
    <t>Kč</t>
  </si>
  <si>
    <t>Základna</t>
  </si>
  <si>
    <t>CELKEM VRN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</si>
  <si>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</si>
  <si>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</si>
  <si>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</si>
  <si>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</si>
  <si>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</si>
  <si>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</si>
  <si>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</si>
  <si>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</si>
  <si>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Jednotková hmotnost</t>
  </si>
  <si>
    <t>Celková hmotnost</t>
  </si>
  <si>
    <t>Jednotková dem.hmot.</t>
  </si>
  <si>
    <t>Celková dem.hmot.</t>
  </si>
  <si>
    <t>Díl:</t>
  </si>
  <si>
    <t>1</t>
  </si>
  <si>
    <t>Zemní práce</t>
  </si>
  <si>
    <t>Celkem za</t>
  </si>
  <si>
    <t>SLEPÝ ROZPOČET</t>
  </si>
  <si>
    <t>Slepý rozpočet</t>
  </si>
  <si>
    <t>573</t>
  </si>
  <si>
    <t>001</t>
  </si>
  <si>
    <t>Vedlejší a ostatní náklady</t>
  </si>
  <si>
    <t>Rozpočet (výkaz výměr)</t>
  </si>
  <si>
    <t>01</t>
  </si>
  <si>
    <t>soubor</t>
  </si>
  <si>
    <t>Obec Opatovice</t>
  </si>
  <si>
    <t>16/08/24-2</t>
  </si>
  <si>
    <t>1 Zemní práce</t>
  </si>
  <si>
    <t>m3</t>
  </si>
  <si>
    <t>odkopávky pro skladbu vozovky a obrubníků:</t>
  </si>
  <si>
    <t>výkopy pro bet. patky pro sloupky nových dopravních značek:</t>
  </si>
  <si>
    <t>odvozy přebytečné vytěžené zeminy na skládku:</t>
  </si>
  <si>
    <t>m2</t>
  </si>
  <si>
    <t>t</t>
  </si>
  <si>
    <t>odstranění křovin před č.p. 175:</t>
  </si>
  <si>
    <t>dovoz ornice:</t>
  </si>
  <si>
    <t xml:space="preserve">Rozprostření ornice, rovina, tl. 10-15 cm,do 500m2 </t>
  </si>
  <si>
    <t>D96</t>
  </si>
  <si>
    <t>Přesuny suti a vybouraných hmot</t>
  </si>
  <si>
    <t>D96 Přesuny suti a vybouraných hmot</t>
  </si>
  <si>
    <t>979081111R00</t>
  </si>
  <si>
    <t xml:space="preserve">Odvoz suti a vybour. hmot na skládku do 1 km </t>
  </si>
  <si>
    <t>979081121R00</t>
  </si>
  <si>
    <t xml:space="preserve">Příplatek k odvozu za každý další 1 km </t>
  </si>
  <si>
    <t>16/08/24-2 Rozpočet (výkaz výměr)</t>
  </si>
  <si>
    <t>Slepý rozpočet stavby</t>
  </si>
  <si>
    <t>Velké dráhy 152</t>
  </si>
  <si>
    <t>Opatovice</t>
  </si>
  <si>
    <t>66461</t>
  </si>
  <si>
    <t>00488241</t>
  </si>
  <si>
    <t>D01</t>
  </si>
  <si>
    <t>Demolice objektu Hasičské zbrojnice</t>
  </si>
  <si>
    <t>Demolice</t>
  </si>
  <si>
    <t>D01 Demolice objektu Hasičské zbrojnice</t>
  </si>
  <si>
    <t>01 Demolice</t>
  </si>
  <si>
    <t>130901123RT3</t>
  </si>
  <si>
    <t>Bourání konstrukcí ve vykopávkách bagrem s kladivem</t>
  </si>
  <si>
    <t>pasy (9,43*3+11,05*2)*0,9*0,75</t>
  </si>
  <si>
    <t>132201111R00</t>
  </si>
  <si>
    <t xml:space="preserve">Hloubení rýh š. do 60cm hor.3 do 100 m3,strojně </t>
  </si>
  <si>
    <t>pasy:(9,43*3+11,05*2)*0,9*(0,75+0,5*2)</t>
  </si>
  <si>
    <t xml:space="preserve">Vodorovné přemístění výkopku z hor.1-4 do 50 m </t>
  </si>
  <si>
    <t>162201102R00</t>
  </si>
  <si>
    <t>45351*2</t>
  </si>
  <si>
    <t>167101101R00</t>
  </si>
  <si>
    <t xml:space="preserve">Nakládání výkopku z hor.1-4 v množství do 100 m3 </t>
  </si>
  <si>
    <t>171201201R00</t>
  </si>
  <si>
    <t>Uložení sypaniny na skládku- sypanina na výšku 2m</t>
  </si>
  <si>
    <t>174101101R00</t>
  </si>
  <si>
    <t>Zásyp jam,rýh,šachet se zhutněním</t>
  </si>
  <si>
    <t>59691002AR</t>
  </si>
  <si>
    <t>Recyklát betonový fr, 16-32 mm</t>
  </si>
  <si>
    <t>34,01325*2</t>
  </si>
  <si>
    <t>182001131R00</t>
  </si>
  <si>
    <t>Plošná úprava terénu, nerovnosti do 20cm v rovině</t>
  </si>
  <si>
    <t>98</t>
  </si>
  <si>
    <t>981014313RX1</t>
  </si>
  <si>
    <t>Demolice budov mechanizací,zdivo,konstr,do 20%</t>
  </si>
  <si>
    <t>včetně odstrojení objektu, kropení a roztřídění</t>
  </si>
  <si>
    <t>9X0000</t>
  </si>
  <si>
    <t>98 Demolice</t>
  </si>
  <si>
    <t>9X0001</t>
  </si>
  <si>
    <t>9X0002</t>
  </si>
  <si>
    <t>9X0003</t>
  </si>
  <si>
    <t>Vytyčení stávajících sítí</t>
  </si>
  <si>
    <t>Zabezpečení staveniště</t>
  </si>
  <si>
    <t>vyklizení objektu a likvidace</t>
  </si>
  <si>
    <t xml:space="preserve">Poplatek za skládku stavební suti </t>
  </si>
  <si>
    <t>979990001R00</t>
  </si>
  <si>
    <t>979990121R00</t>
  </si>
  <si>
    <t>Poplatek za skládku stavební suti - asfaltové pásy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</si>
</sst>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0.0"/>
    <numFmt numFmtId="166" formatCode="dd/mm/yy"/>
    <numFmt numFmtId="167" formatCode="#,##0\ &quot;Kč&quot;"/>
    <numFmt numFmtId="168" formatCode="0.00000"/>
    <numFmt numFmtId="169" formatCode="#,##0.00000"/>
  </numFmts>
  <fonts count="20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"/>
      <family val="2"/>
      <charset val="238"/>
    </font>
    <font>
      <sz val="8"/>
      <color indexed="9"/>
      <name val="Arial"/>
      <family val="2"/>
      <charset val="238"/>
    </font>
    <font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40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32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1" fillId="0" borderId="0" xfId="0" applyNumberFormat="1" applyFont="1"/>
    <xf numFmtId="0" fontId="5" fillId="0" borderId="0" xfId="0" applyFont="1" applyAlignment="1">
      <alignment horizontal="righ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/>
    <xf numFmtId="0" fontId="4" fillId="2" borderId="2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right" wrapText="1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" fontId="1" fillId="0" borderId="0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4" fontId="1" fillId="0" borderId="6" xfId="0" applyNumberFormat="1" applyFont="1" applyBorder="1" applyAlignment="1">
      <alignment horizontal="right" vertical="center"/>
    </xf>
    <xf numFmtId="4" fontId="1" fillId="0" borderId="7" xfId="0" applyNumberFormat="1" applyFont="1" applyBorder="1" applyAlignment="1">
      <alignment horizontal="right" vertical="center"/>
    </xf>
    <xf numFmtId="4" fontId="1" fillId="3" borderId="0" xfId="0" applyNumberFormat="1" applyFont="1" applyFill="1" applyBorder="1" applyAlignment="1">
      <alignment vertical="center"/>
    </xf>
    <xf numFmtId="4" fontId="1" fillId="0" borderId="4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4" fontId="1" fillId="0" borderId="9" xfId="0" applyNumberFormat="1" applyFont="1" applyBorder="1" applyAlignment="1">
      <alignment horizontal="right" vertical="center"/>
    </xf>
    <xf numFmtId="4" fontId="1" fillId="0" borderId="10" xfId="0" applyNumberFormat="1" applyFont="1" applyBorder="1" applyAlignment="1">
      <alignment horizontal="right" vertical="center"/>
    </xf>
    <xf numFmtId="0" fontId="6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4" fontId="6" fillId="4" borderId="12" xfId="0" applyNumberFormat="1" applyFont="1" applyFill="1" applyBorder="1" applyAlignment="1">
      <alignment horizontal="right" vertical="center"/>
    </xf>
    <xf numFmtId="4" fontId="6" fillId="4" borderId="13" xfId="0" applyNumberFormat="1" applyFont="1" applyFill="1" applyBorder="1" applyAlignment="1">
      <alignment horizontal="right" vertical="center"/>
    </xf>
    <xf numFmtId="4" fontId="7" fillId="3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4" fontId="1" fillId="0" borderId="0" xfId="0" applyNumberFormat="1" applyFont="1"/>
    <xf numFmtId="0" fontId="4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7" xfId="0" applyFont="1" applyBorder="1"/>
    <xf numFmtId="164" fontId="3" fillId="0" borderId="8" xfId="0" applyNumberFormat="1" applyFont="1" applyBorder="1"/>
    <xf numFmtId="3" fontId="4" fillId="0" borderId="16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16" xfId="0" applyNumberFormat="1" applyFont="1" applyBorder="1" applyAlignment="1">
      <alignment horizontal="right"/>
    </xf>
    <xf numFmtId="165" fontId="1" fillId="0" borderId="17" xfId="0" applyNumberFormat="1" applyFont="1" applyBorder="1"/>
    <xf numFmtId="49" fontId="3" fillId="0" borderId="4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164" fontId="3" fillId="0" borderId="5" xfId="0" applyNumberFormat="1" applyFont="1" applyBorder="1"/>
    <xf numFmtId="3" fontId="4" fillId="0" borderId="17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0" fontId="4" fillId="4" borderId="1" xfId="0" applyFont="1" applyFill="1" applyBorder="1" applyAlignment="1">
      <alignment vertical="center"/>
    </xf>
    <xf numFmtId="49" fontId="4" fillId="4" borderId="2" xfId="0" applyNumberFormat="1" applyFont="1" applyFill="1" applyBorder="1" applyAlignment="1">
      <alignment horizontal="left" vertical="center"/>
    </xf>
    <xf numFmtId="0" fontId="4" fillId="4" borderId="2" xfId="0" applyFont="1" applyFill="1" applyBorder="1" applyAlignment="1">
      <alignment vertical="center"/>
    </xf>
    <xf numFmtId="164" fontId="3" fillId="4" borderId="3" xfId="0" applyNumberFormat="1" applyFont="1" applyFill="1" applyBorder="1"/>
    <xf numFmtId="3" fontId="4" fillId="4" borderId="15" xfId="0" applyNumberFormat="1" applyFont="1" applyFill="1" applyBorder="1" applyAlignment="1">
      <alignment horizontal="right" vertical="center"/>
    </xf>
    <xf numFmtId="165" fontId="4" fillId="4" borderId="15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top" wrapText="1"/>
    </xf>
    <xf numFmtId="0" fontId="4" fillId="2" borderId="15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9" fontId="3" fillId="0" borderId="17" xfId="0" applyNumberFormat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3" fontId="4" fillId="4" borderId="3" xfId="0" applyNumberFormat="1" applyFont="1" applyFill="1" applyBorder="1" applyAlignment="1">
      <alignment horizontal="right" vertical="center"/>
    </xf>
    <xf numFmtId="4" fontId="7" fillId="2" borderId="15" xfId="0" applyNumberFormat="1" applyFont="1" applyFill="1" applyBorder="1" applyAlignment="1">
      <alignment horizontal="center" vertical="center"/>
    </xf>
    <xf numFmtId="165" fontId="3" fillId="0" borderId="17" xfId="0" applyNumberFormat="1" applyFont="1" applyBorder="1"/>
    <xf numFmtId="165" fontId="3" fillId="4" borderId="15" xfId="0" applyNumberFormat="1" applyFont="1" applyFill="1" applyBorder="1"/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3" fillId="4" borderId="2" xfId="0" applyNumberFormat="1" applyFont="1" applyFill="1" applyBorder="1"/>
    <xf numFmtId="3" fontId="4" fillId="4" borderId="2" xfId="0" applyNumberFormat="1" applyFont="1" applyFill="1" applyBorder="1" applyAlignment="1">
      <alignment horizontal="right" vertical="center"/>
    </xf>
    <xf numFmtId="0" fontId="2" fillId="0" borderId="10" xfId="0" applyFont="1" applyBorder="1" applyAlignment="1">
      <alignment horizontal="centerContinuous" vertical="top"/>
    </xf>
    <xf numFmtId="0" fontId="1" fillId="0" borderId="10" xfId="0" applyFont="1" applyBorder="1" applyAlignment="1">
      <alignment horizontal="centerContinuous"/>
    </xf>
    <xf numFmtId="0" fontId="7" fillId="2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centerContinuous"/>
    </xf>
    <xf numFmtId="49" fontId="4" fillId="2" borderId="24" xfId="0" applyNumberFormat="1" applyFont="1" applyFill="1" applyBorder="1" applyAlignment="1">
      <alignment horizontal="left"/>
    </xf>
    <xf numFmtId="49" fontId="3" fillId="2" borderId="23" xfId="0" applyNumberFormat="1" applyFont="1" applyFill="1" applyBorder="1" applyAlignment="1">
      <alignment horizontal="centerContinuous"/>
    </xf>
    <xf numFmtId="0" fontId="3" fillId="0" borderId="19" xfId="0" applyFont="1" applyBorder="1"/>
    <xf numFmtId="49" fontId="3" fillId="0" borderId="25" xfId="0" applyNumberFormat="1" applyFont="1" applyBorder="1" applyAlignment="1">
      <alignment horizontal="left"/>
    </xf>
    <xf numFmtId="0" fontId="1" fillId="0" borderId="26" xfId="0" applyFont="1" applyBorder="1"/>
    <xf numFmtId="0" fontId="3" fillId="0" borderId="3" xfId="0" applyFont="1" applyBorder="1"/>
    <xf numFmtId="49" fontId="3" fillId="0" borderId="2" xfId="0" applyNumberFormat="1" applyFont="1" applyBorder="1"/>
    <xf numFmtId="49" fontId="3" fillId="0" borderId="3" xfId="0" applyNumberFormat="1" applyFont="1" applyBorder="1"/>
    <xf numFmtId="0" fontId="3" fillId="0" borderId="15" xfId="0" applyFont="1" applyBorder="1"/>
    <xf numFmtId="0" fontId="3" fillId="0" borderId="27" xfId="0" applyFont="1" applyBorder="1" applyAlignment="1">
      <alignment horizontal="left"/>
    </xf>
    <xf numFmtId="0" fontId="7" fillId="0" borderId="26" xfId="0" applyFont="1" applyBorder="1"/>
    <xf numFmtId="49" fontId="3" fillId="0" borderId="27" xfId="0" applyNumberFormat="1" applyFont="1" applyBorder="1" applyAlignment="1">
      <alignment horizontal="left"/>
    </xf>
    <xf numFmtId="49" fontId="7" fillId="2" borderId="26" xfId="0" applyNumberFormat="1" applyFont="1" applyFill="1" applyBorder="1"/>
    <xf numFmtId="49" fontId="1" fillId="2" borderId="3" xfId="0" applyNumberFormat="1" applyFont="1" applyFill="1" applyBorder="1"/>
    <xf numFmtId="49" fontId="7" fillId="2" borderId="2" xfId="0" applyNumberFormat="1" applyFont="1" applyFill="1" applyBorder="1"/>
    <xf numFmtId="49" fontId="1" fillId="2" borderId="2" xfId="0" applyNumberFormat="1" applyFont="1" applyFill="1" applyBorder="1"/>
    <xf numFmtId="0" fontId="3" fillId="0" borderId="15" xfId="0" applyFont="1" applyFill="1" applyBorder="1"/>
    <xf numFmtId="3" fontId="3" fillId="0" borderId="27" xfId="0" applyNumberFormat="1" applyFont="1" applyBorder="1" applyAlignment="1">
      <alignment horizontal="left"/>
    </xf>
    <xf numFmtId="0" fontId="1" fillId="0" borderId="0" xfId="0" applyFont="1" applyFill="1"/>
    <xf numFmtId="49" fontId="7" fillId="2" borderId="28" xfId="0" applyNumberFormat="1" applyFont="1" applyFill="1" applyBorder="1"/>
    <xf numFmtId="49" fontId="1" fillId="2" borderId="5" xfId="0" applyNumberFormat="1" applyFont="1" applyFill="1" applyBorder="1"/>
    <xf numFmtId="49" fontId="7" fillId="2" borderId="0" xfId="0" applyNumberFormat="1" applyFont="1" applyFill="1" applyBorder="1"/>
    <xf numFmtId="49" fontId="1" fillId="2" borderId="0" xfId="0" applyNumberFormat="1" applyFont="1" applyFill="1" applyBorder="1"/>
    <xf numFmtId="49" fontId="3" fillId="0" borderId="15" xfId="0" applyNumberFormat="1" applyFont="1" applyBorder="1" applyAlignment="1">
      <alignment horizontal="left"/>
    </xf>
    <xf numFmtId="0" fontId="3" fillId="0" borderId="29" xfId="0" applyFont="1" applyBorder="1"/>
    <xf numFmtId="0" fontId="3" fillId="0" borderId="15" xfId="0" applyNumberFormat="1" applyFont="1" applyBorder="1"/>
    <xf numFmtId="0" fontId="3" fillId="0" borderId="30" xfId="0" applyNumberFormat="1" applyFont="1" applyBorder="1" applyAlignment="1">
      <alignment horizontal="left"/>
    </xf>
    <xf numFmtId="0" fontId="1" fillId="0" borderId="0" xfId="0" applyNumberFormat="1" applyFont="1" applyBorder="1"/>
    <xf numFmtId="0" fontId="1" fillId="0" borderId="0" xfId="0" applyNumberFormat="1" applyFont="1"/>
    <xf numFmtId="0" fontId="3" fillId="0" borderId="30" xfId="0" applyFont="1" applyBorder="1" applyAlignment="1">
      <alignment horizontal="left"/>
    </xf>
    <xf numFmtId="0" fontId="1" fillId="0" borderId="0" xfId="0" applyFont="1" applyBorder="1"/>
    <xf numFmtId="0" fontId="3" fillId="0" borderId="15" xfId="0" applyFont="1" applyFill="1" applyBorder="1" applyAlignment="1"/>
    <xf numFmtId="0" fontId="3" fillId="0" borderId="30" xfId="0" applyFont="1" applyFill="1" applyBorder="1" applyAlignment="1"/>
    <xf numFmtId="0" fontId="1" fillId="0" borderId="0" xfId="0" applyFont="1" applyFill="1" applyBorder="1" applyAlignment="1"/>
    <xf numFmtId="0" fontId="3" fillId="0" borderId="15" xfId="0" applyFont="1" applyBorder="1" applyAlignment="1"/>
    <xf numFmtId="0" fontId="3" fillId="0" borderId="30" xfId="0" applyFont="1" applyBorder="1" applyAlignment="1"/>
    <xf numFmtId="3" fontId="1" fillId="0" borderId="0" xfId="0" applyNumberFormat="1" applyFont="1"/>
    <xf numFmtId="0" fontId="3" fillId="0" borderId="26" xfId="0" applyFont="1" applyBorder="1"/>
    <xf numFmtId="0" fontId="3" fillId="0" borderId="19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2" fillId="0" borderId="32" xfId="0" applyFont="1" applyBorder="1" applyAlignment="1">
      <alignment horizontal="centerContinuous" vertical="center"/>
    </xf>
    <xf numFmtId="0" fontId="6" fillId="0" borderId="33" xfId="0" applyFont="1" applyBorder="1" applyAlignment="1">
      <alignment horizontal="centerContinuous" vertical="center"/>
    </xf>
    <xf numFmtId="0" fontId="1" fillId="0" borderId="33" xfId="0" applyFont="1" applyBorder="1" applyAlignment="1">
      <alignment horizontal="centerContinuous" vertical="center"/>
    </xf>
    <xf numFmtId="0" fontId="1" fillId="0" borderId="34" xfId="0" applyFont="1" applyBorder="1" applyAlignment="1">
      <alignment horizontal="centerContinuous" vertical="center"/>
    </xf>
    <xf numFmtId="0" fontId="7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35" xfId="0" applyFont="1" applyFill="1" applyBorder="1" applyAlignment="1">
      <alignment horizontal="centerContinuous"/>
    </xf>
    <xf numFmtId="0" fontId="7" fillId="2" borderId="13" xfId="0" applyFont="1" applyFill="1" applyBorder="1" applyAlignment="1">
      <alignment horizontal="centerContinuous"/>
    </xf>
    <xf numFmtId="0" fontId="1" fillId="2" borderId="13" xfId="0" applyFont="1" applyFill="1" applyBorder="1" applyAlignment="1">
      <alignment horizontal="centerContinuous"/>
    </xf>
    <xf numFmtId="0" fontId="1" fillId="0" borderId="36" xfId="0" applyFont="1" applyBorder="1"/>
    <xf numFmtId="0" fontId="1" fillId="0" borderId="21" xfId="0" applyFont="1" applyBorder="1"/>
    <xf numFmtId="3" fontId="1" fillId="0" borderId="25" xfId="0" applyNumberFormat="1" applyFont="1" applyBorder="1"/>
    <xf numFmtId="0" fontId="1" fillId="0" borderId="22" xfId="0" applyFont="1" applyBorder="1"/>
    <xf numFmtId="3" fontId="1" fillId="0" borderId="24" xfId="0" applyNumberFormat="1" applyFont="1" applyBorder="1"/>
    <xf numFmtId="0" fontId="1" fillId="0" borderId="23" xfId="0" applyFont="1" applyBorder="1"/>
    <xf numFmtId="3" fontId="1" fillId="0" borderId="2" xfId="0" applyNumberFormat="1" applyFont="1" applyBorder="1"/>
    <xf numFmtId="0" fontId="1" fillId="0" borderId="3" xfId="0" applyFont="1" applyBorder="1"/>
    <xf numFmtId="0" fontId="1" fillId="0" borderId="37" xfId="0" applyFont="1" applyBorder="1"/>
    <xf numFmtId="0" fontId="1" fillId="0" borderId="21" xfId="0" applyFont="1" applyBorder="1" applyAlignment="1">
      <alignment shrinkToFit="1"/>
    </xf>
    <xf numFmtId="0" fontId="1" fillId="0" borderId="38" xfId="0" applyFont="1" applyBorder="1"/>
    <xf numFmtId="0" fontId="1" fillId="0" borderId="28" xfId="0" applyFont="1" applyBorder="1"/>
    <xf numFmtId="3" fontId="1" fillId="0" borderId="41" xfId="0" applyNumberFormat="1" applyFont="1" applyBorder="1"/>
    <xf numFmtId="0" fontId="1" fillId="0" borderId="39" xfId="0" applyFont="1" applyBorder="1"/>
    <xf numFmtId="3" fontId="1" fillId="0" borderId="42" xfId="0" applyNumberFormat="1" applyFont="1" applyBorder="1"/>
    <xf numFmtId="0" fontId="1" fillId="0" borderId="40" xfId="0" applyFont="1" applyBorder="1"/>
    <xf numFmtId="0" fontId="7" fillId="2" borderId="22" xfId="0" applyFont="1" applyFill="1" applyBorder="1"/>
    <xf numFmtId="0" fontId="7" fillId="2" borderId="24" xfId="0" applyFont="1" applyFill="1" applyBorder="1"/>
    <xf numFmtId="0" fontId="7" fillId="2" borderId="23" xfId="0" applyFont="1" applyFill="1" applyBorder="1"/>
    <xf numFmtId="0" fontId="7" fillId="2" borderId="43" xfId="0" applyFont="1" applyFill="1" applyBorder="1"/>
    <xf numFmtId="0" fontId="7" fillId="2" borderId="44" xfId="0" applyFont="1" applyFill="1" applyBorder="1"/>
    <xf numFmtId="0" fontId="1" fillId="0" borderId="5" xfId="0" applyFont="1" applyBorder="1"/>
    <xf numFmtId="0" fontId="1" fillId="0" borderId="4" xfId="0" applyFont="1" applyBorder="1"/>
    <xf numFmtId="0" fontId="1" fillId="0" borderId="45" xfId="0" applyFont="1" applyBorder="1"/>
    <xf numFmtId="0" fontId="1" fillId="0" borderId="0" xfId="0" applyFont="1" applyBorder="1" applyAlignment="1">
      <alignment horizontal="right"/>
    </xf>
    <xf numFmtId="166" fontId="1" fillId="0" borderId="0" xfId="0" applyNumberFormat="1" applyFont="1" applyBorder="1"/>
    <xf numFmtId="0" fontId="1" fillId="0" borderId="0" xfId="0" applyFont="1" applyFill="1" applyBorder="1"/>
    <xf numFmtId="0" fontId="1" fillId="0" borderId="18" xfId="0" applyFont="1" applyBorder="1"/>
    <xf numFmtId="0" fontId="1" fillId="0" borderId="20" xfId="0" applyFont="1" applyBorder="1"/>
    <xf numFmtId="0" fontId="1" fillId="0" borderId="46" xfId="0" applyFont="1" applyBorder="1"/>
    <xf numFmtId="0" fontId="1" fillId="0" borderId="7" xfId="0" applyFont="1" applyBorder="1"/>
    <xf numFmtId="165" fontId="1" fillId="0" borderId="8" xfId="0" applyNumberFormat="1" applyFont="1" applyBorder="1" applyAlignment="1">
      <alignment horizontal="right"/>
    </xf>
    <xf numFmtId="0" fontId="1" fillId="0" borderId="8" xfId="0" applyFont="1" applyBorder="1"/>
    <xf numFmtId="0" fontId="1" fillId="0" borderId="2" xfId="0" applyFont="1" applyBorder="1"/>
    <xf numFmtId="165" fontId="1" fillId="0" borderId="3" xfId="0" applyNumberFormat="1" applyFont="1" applyBorder="1" applyAlignment="1">
      <alignment horizontal="right"/>
    </xf>
    <xf numFmtId="0" fontId="6" fillId="2" borderId="39" xfId="0" applyFont="1" applyFill="1" applyBorder="1"/>
    <xf numFmtId="0" fontId="6" fillId="2" borderId="42" xfId="0" applyFont="1" applyFill="1" applyBorder="1"/>
    <xf numFmtId="0" fontId="6" fillId="2" borderId="40" xfId="0" applyFont="1" applyFill="1" applyBorder="1"/>
    <xf numFmtId="0" fontId="6" fillId="0" borderId="0" xfId="0" applyFont="1"/>
    <xf numFmtId="0" fontId="1" fillId="0" borderId="0" xfId="0" applyFont="1" applyAlignment="1">
      <alignment vertical="justify"/>
    </xf>
    <xf numFmtId="49" fontId="7" fillId="0" borderId="51" xfId="1" applyNumberFormat="1" applyFont="1" applyBorder="1"/>
    <xf numFmtId="49" fontId="1" fillId="0" borderId="51" xfId="1" applyNumberFormat="1" applyFont="1" applyBorder="1"/>
    <xf numFmtId="49" fontId="1" fillId="0" borderId="51" xfId="1" applyNumberFormat="1" applyFont="1" applyBorder="1" applyAlignment="1">
      <alignment horizontal="right"/>
    </xf>
    <xf numFmtId="0" fontId="1" fillId="0" borderId="52" xfId="1" applyFont="1" applyBorder="1"/>
    <xf numFmtId="49" fontId="1" fillId="0" borderId="51" xfId="0" applyNumberFormat="1" applyFont="1" applyBorder="1" applyAlignment="1">
      <alignment horizontal="left"/>
    </xf>
    <xf numFmtId="0" fontId="1" fillId="0" borderId="53" xfId="0" applyNumberFormat="1" applyFont="1" applyBorder="1"/>
    <xf numFmtId="49" fontId="7" fillId="0" borderId="56" xfId="1" applyNumberFormat="1" applyFont="1" applyBorder="1"/>
    <xf numFmtId="49" fontId="1" fillId="0" borderId="56" xfId="1" applyNumberFormat="1" applyFont="1" applyBorder="1"/>
    <xf numFmtId="49" fontId="1" fillId="0" borderId="56" xfId="1" applyNumberFormat="1" applyFont="1" applyBorder="1" applyAlignment="1">
      <alignment horizontal="right"/>
    </xf>
    <xf numFmtId="49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49" fontId="7" fillId="2" borderId="12" xfId="0" applyNumberFormat="1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59" xfId="0" applyFont="1" applyFill="1" applyBorder="1" applyAlignment="1">
      <alignment horizontal="center"/>
    </xf>
    <xf numFmtId="0" fontId="7" fillId="2" borderId="60" xfId="0" applyFont="1" applyFill="1" applyBorder="1" applyAlignment="1">
      <alignment horizontal="center"/>
    </xf>
    <xf numFmtId="3" fontId="1" fillId="0" borderId="45" xfId="0" applyNumberFormat="1" applyFont="1" applyBorder="1"/>
    <xf numFmtId="0" fontId="7" fillId="2" borderId="12" xfId="0" applyFont="1" applyFill="1" applyBorder="1"/>
    <xf numFmtId="0" fontId="7" fillId="2" borderId="13" xfId="0" applyFont="1" applyFill="1" applyBorder="1"/>
    <xf numFmtId="3" fontId="7" fillId="2" borderId="35" xfId="0" applyNumberFormat="1" applyFont="1" applyFill="1" applyBorder="1"/>
    <xf numFmtId="3" fontId="7" fillId="2" borderId="14" xfId="0" applyNumberFormat="1" applyFont="1" applyFill="1" applyBorder="1"/>
    <xf numFmtId="3" fontId="7" fillId="2" borderId="59" xfId="0" applyNumberFormat="1" applyFont="1" applyFill="1" applyBorder="1"/>
    <xf numFmtId="3" fontId="7" fillId="2" borderId="60" xfId="0" applyNumberFormat="1" applyFont="1" applyFill="1" applyBorder="1"/>
    <xf numFmtId="3" fontId="2" fillId="0" borderId="0" xfId="0" applyNumberFormat="1" applyFont="1" applyAlignment="1">
      <alignment horizontal="centerContinuous"/>
    </xf>
    <xf numFmtId="0" fontId="1" fillId="2" borderId="44" xfId="0" applyFont="1" applyFill="1" applyBorder="1"/>
    <xf numFmtId="0" fontId="7" fillId="2" borderId="62" xfId="0" applyFont="1" applyFill="1" applyBorder="1" applyAlignment="1">
      <alignment horizontal="right"/>
    </xf>
    <xf numFmtId="0" fontId="7" fillId="2" borderId="24" xfId="0" applyFont="1" applyFill="1" applyBorder="1" applyAlignment="1">
      <alignment horizontal="right"/>
    </xf>
    <xf numFmtId="0" fontId="7" fillId="2" borderId="23" xfId="0" applyFont="1" applyFill="1" applyBorder="1" applyAlignment="1">
      <alignment horizontal="center"/>
    </xf>
    <xf numFmtId="4" fontId="4" fillId="2" borderId="24" xfId="0" applyNumberFormat="1" applyFont="1" applyFill="1" applyBorder="1" applyAlignment="1">
      <alignment horizontal="right"/>
    </xf>
    <xf numFmtId="4" fontId="4" fillId="2" borderId="44" xfId="0" applyNumberFormat="1" applyFont="1" applyFill="1" applyBorder="1" applyAlignment="1">
      <alignment horizontal="right"/>
    </xf>
    <xf numFmtId="0" fontId="1" fillId="0" borderId="31" xfId="0" applyFont="1" applyBorder="1"/>
    <xf numFmtId="3" fontId="1" fillId="0" borderId="37" xfId="0" applyNumberFormat="1" applyFont="1" applyBorder="1" applyAlignment="1">
      <alignment horizontal="right"/>
    </xf>
    <xf numFmtId="165" fontId="1" fillId="0" borderId="15" xfId="0" applyNumberFormat="1" applyFont="1" applyBorder="1" applyAlignment="1">
      <alignment horizontal="right"/>
    </xf>
    <xf numFmtId="3" fontId="1" fillId="0" borderId="18" xfId="0" applyNumberFormat="1" applyFont="1" applyBorder="1" applyAlignment="1">
      <alignment horizontal="right"/>
    </xf>
    <xf numFmtId="4" fontId="1" fillId="0" borderId="21" xfId="0" applyNumberFormat="1" applyFont="1" applyBorder="1" applyAlignment="1">
      <alignment horizontal="right"/>
    </xf>
    <xf numFmtId="3" fontId="1" fillId="0" borderId="31" xfId="0" applyNumberFormat="1" applyFont="1" applyBorder="1" applyAlignment="1">
      <alignment horizontal="right"/>
    </xf>
    <xf numFmtId="0" fontId="1" fillId="2" borderId="39" xfId="0" applyFont="1" applyFill="1" applyBorder="1"/>
    <xf numFmtId="0" fontId="7" fillId="2" borderId="42" xfId="0" applyFont="1" applyFill="1" applyBorder="1"/>
    <xf numFmtId="0" fontId="1" fillId="2" borderId="42" xfId="0" applyFont="1" applyFill="1" applyBorder="1"/>
    <xf numFmtId="4" fontId="1" fillId="2" borderId="48" xfId="0" applyNumberFormat="1" applyFont="1" applyFill="1" applyBorder="1"/>
    <xf numFmtId="4" fontId="1" fillId="2" borderId="39" xfId="0" applyNumberFormat="1" applyFont="1" applyFill="1" applyBorder="1"/>
    <xf numFmtId="4" fontId="1" fillId="2" borderId="42" xfId="0" applyNumberFormat="1" applyFont="1" applyFill="1" applyBorder="1"/>
    <xf numFmtId="3" fontId="3" fillId="0" borderId="0" xfId="0" applyNumberFormat="1" applyFont="1"/>
    <xf numFmtId="4" fontId="3" fillId="0" borderId="0" xfId="0" applyNumberFormat="1" applyFont="1"/>
    <xf numFmtId="0" fontId="1" fillId="0" borderId="0" xfId="1" applyFont="1"/>
    <xf numFmtId="0" fontId="11" fillId="0" borderId="0" xfId="1" applyFont="1" applyAlignment="1">
      <alignment horizontal="centerContinuous"/>
    </xf>
    <xf numFmtId="0" fontId="12" fillId="0" borderId="0" xfId="1" applyFont="1" applyAlignment="1">
      <alignment horizontal="centerContinuous"/>
    </xf>
    <xf numFmtId="0" fontId="12" fillId="0" borderId="0" xfId="1" applyFont="1" applyAlignment="1">
      <alignment horizontal="right"/>
    </xf>
    <xf numFmtId="0" fontId="1" fillId="0" borderId="51" xfId="1" applyFont="1" applyBorder="1"/>
    <xf numFmtId="0" fontId="3" fillId="0" borderId="52" xfId="1" applyFont="1" applyBorder="1" applyAlignment="1">
      <alignment horizontal="right"/>
    </xf>
    <xf numFmtId="49" fontId="1" fillId="0" borderId="51" xfId="1" applyNumberFormat="1" applyFont="1" applyBorder="1" applyAlignment="1">
      <alignment horizontal="left"/>
    </xf>
    <xf numFmtId="0" fontId="1" fillId="0" borderId="53" xfId="1" applyFont="1" applyBorder="1"/>
    <xf numFmtId="0" fontId="1" fillId="0" borderId="56" xfId="1" applyFont="1" applyBorder="1"/>
    <xf numFmtId="0" fontId="3" fillId="0" borderId="0" xfId="1" applyFont="1"/>
    <xf numFmtId="0" fontId="1" fillId="0" borderId="0" xfId="1" applyFont="1" applyAlignment="1">
      <alignment horizontal="right"/>
    </xf>
    <xf numFmtId="0" fontId="1" fillId="0" borderId="0" xfId="1" applyFont="1" applyAlignment="1"/>
    <xf numFmtId="49" fontId="3" fillId="2" borderId="15" xfId="1" applyNumberFormat="1" applyFont="1" applyFill="1" applyBorder="1"/>
    <xf numFmtId="0" fontId="3" fillId="2" borderId="3" xfId="1" applyFont="1" applyFill="1" applyBorder="1" applyAlignment="1">
      <alignment horizontal="center"/>
    </xf>
    <xf numFmtId="0" fontId="3" fillId="2" borderId="3" xfId="1" applyNumberFormat="1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 wrapText="1"/>
    </xf>
    <xf numFmtId="0" fontId="7" fillId="0" borderId="17" xfId="1" applyFont="1" applyBorder="1" applyAlignment="1">
      <alignment horizontal="center"/>
    </xf>
    <xf numFmtId="49" fontId="7" fillId="0" borderId="17" xfId="1" applyNumberFormat="1" applyFont="1" applyBorder="1" applyAlignment="1">
      <alignment horizontal="left"/>
    </xf>
    <xf numFmtId="0" fontId="7" fillId="0" borderId="1" xfId="1" applyFont="1" applyBorder="1"/>
    <xf numFmtId="0" fontId="1" fillId="0" borderId="2" xfId="1" applyFont="1" applyBorder="1" applyAlignment="1">
      <alignment horizontal="center"/>
    </xf>
    <xf numFmtId="0" fontId="1" fillId="0" borderId="2" xfId="1" applyNumberFormat="1" applyFont="1" applyBorder="1" applyAlignment="1">
      <alignment horizontal="right"/>
    </xf>
    <xf numFmtId="0" fontId="1" fillId="0" borderId="3" xfId="1" applyNumberFormat="1" applyFont="1" applyBorder="1"/>
    <xf numFmtId="0" fontId="1" fillId="0" borderId="6" xfId="1" applyNumberFormat="1" applyFont="1" applyFill="1" applyBorder="1"/>
    <xf numFmtId="0" fontId="1" fillId="0" borderId="8" xfId="1" applyNumberFormat="1" applyFont="1" applyFill="1" applyBorder="1"/>
    <xf numFmtId="0" fontId="1" fillId="0" borderId="6" xfId="1" applyFont="1" applyFill="1" applyBorder="1"/>
    <xf numFmtId="0" fontId="1" fillId="0" borderId="8" xfId="1" applyFont="1" applyFill="1" applyBorder="1"/>
    <xf numFmtId="0" fontId="13" fillId="0" borderId="0" xfId="1" applyFont="1"/>
    <xf numFmtId="0" fontId="8" fillId="0" borderId="16" xfId="1" applyFont="1" applyBorder="1" applyAlignment="1">
      <alignment horizontal="center" vertical="top"/>
    </xf>
    <xf numFmtId="49" fontId="8" fillId="0" borderId="16" xfId="1" applyNumberFormat="1" applyFont="1" applyBorder="1" applyAlignment="1">
      <alignment horizontal="left" vertical="top"/>
    </xf>
    <xf numFmtId="0" fontId="8" fillId="0" borderId="16" xfId="1" applyFont="1" applyBorder="1" applyAlignment="1">
      <alignment vertical="top" wrapText="1"/>
    </xf>
    <xf numFmtId="49" fontId="8" fillId="0" borderId="16" xfId="1" applyNumberFormat="1" applyFont="1" applyBorder="1" applyAlignment="1">
      <alignment horizontal="center" shrinkToFit="1"/>
    </xf>
    <xf numFmtId="4" fontId="8" fillId="0" borderId="16" xfId="1" applyNumberFormat="1" applyFont="1" applyBorder="1" applyAlignment="1">
      <alignment horizontal="right"/>
    </xf>
    <xf numFmtId="4" fontId="8" fillId="0" borderId="16" xfId="1" applyNumberFormat="1" applyFont="1" applyBorder="1"/>
    <xf numFmtId="168" fontId="8" fillId="0" borderId="16" xfId="1" applyNumberFormat="1" applyFont="1" applyBorder="1"/>
    <xf numFmtId="4" fontId="8" fillId="0" borderId="8" xfId="1" applyNumberFormat="1" applyFont="1" applyBorder="1"/>
    <xf numFmtId="0" fontId="3" fillId="0" borderId="17" xfId="1" applyFont="1" applyBorder="1" applyAlignment="1">
      <alignment horizontal="center"/>
    </xf>
    <xf numFmtId="4" fontId="1" fillId="0" borderId="5" xfId="1" applyNumberFormat="1" applyFont="1" applyBorder="1"/>
    <xf numFmtId="0" fontId="14" fillId="0" borderId="0" xfId="1" applyFont="1" applyAlignment="1">
      <alignment wrapText="1"/>
    </xf>
    <xf numFmtId="49" fontId="3" fillId="0" borderId="17" xfId="1" applyNumberFormat="1" applyFont="1" applyBorder="1" applyAlignment="1">
      <alignment horizontal="right"/>
    </xf>
    <xf numFmtId="4" fontId="15" fillId="6" borderId="65" xfId="1" applyNumberFormat="1" applyFont="1" applyFill="1" applyBorder="1" applyAlignment="1">
      <alignment horizontal="right" wrapText="1"/>
    </xf>
    <xf numFmtId="0" fontId="15" fillId="6" borderId="4" xfId="1" applyFont="1" applyFill="1" applyBorder="1" applyAlignment="1">
      <alignment horizontal="left" wrapText="1"/>
    </xf>
    <xf numFmtId="0" fontId="15" fillId="0" borderId="5" xfId="0" applyFont="1" applyBorder="1" applyAlignment="1">
      <alignment horizontal="right"/>
    </xf>
    <xf numFmtId="0" fontId="1" fillId="0" borderId="4" xfId="1" applyFont="1" applyBorder="1"/>
    <xf numFmtId="0" fontId="1" fillId="0" borderId="0" xfId="1" applyFont="1" applyBorder="1"/>
    <xf numFmtId="0" fontId="1" fillId="2" borderId="15" xfId="1" applyFont="1" applyFill="1" applyBorder="1" applyAlignment="1">
      <alignment horizontal="center"/>
    </xf>
    <xf numFmtId="49" fontId="17" fillId="2" borderId="15" xfId="1" applyNumberFormat="1" applyFont="1" applyFill="1" applyBorder="1" applyAlignment="1">
      <alignment horizontal="left"/>
    </xf>
    <xf numFmtId="0" fontId="17" fillId="2" borderId="1" xfId="1" applyFont="1" applyFill="1" applyBorder="1"/>
    <xf numFmtId="0" fontId="1" fillId="2" borderId="2" xfId="1" applyFont="1" applyFill="1" applyBorder="1" applyAlignment="1">
      <alignment horizontal="center"/>
    </xf>
    <xf numFmtId="4" fontId="1" fillId="2" borderId="2" xfId="1" applyNumberFormat="1" applyFont="1" applyFill="1" applyBorder="1" applyAlignment="1">
      <alignment horizontal="right"/>
    </xf>
    <xf numFmtId="4" fontId="1" fillId="2" borderId="3" xfId="1" applyNumberFormat="1" applyFont="1" applyFill="1" applyBorder="1" applyAlignment="1">
      <alignment horizontal="right"/>
    </xf>
    <xf numFmtId="4" fontId="7" fillId="2" borderId="15" xfId="1" applyNumberFormat="1" applyFont="1" applyFill="1" applyBorder="1"/>
    <xf numFmtId="0" fontId="1" fillId="2" borderId="2" xfId="1" applyFont="1" applyFill="1" applyBorder="1"/>
    <xf numFmtId="4" fontId="7" fillId="2" borderId="3" xfId="1" applyNumberFormat="1" applyFont="1" applyFill="1" applyBorder="1"/>
    <xf numFmtId="3" fontId="1" fillId="0" borderId="0" xfId="1" applyNumberFormat="1" applyFont="1"/>
    <xf numFmtId="0" fontId="18" fillId="0" borderId="0" xfId="1" applyFont="1" applyAlignment="1"/>
    <xf numFmtId="0" fontId="19" fillId="0" borderId="0" xfId="1" applyFont="1" applyBorder="1"/>
    <xf numFmtId="3" fontId="19" fillId="0" borderId="0" xfId="1" applyNumberFormat="1" applyFont="1" applyBorder="1" applyAlignment="1">
      <alignment horizontal="right"/>
    </xf>
    <xf numFmtId="4" fontId="19" fillId="0" borderId="0" xfId="1" applyNumberFormat="1" applyFont="1" applyBorder="1"/>
    <xf numFmtId="0" fontId="18" fillId="0" borderId="0" xfId="1" applyFont="1" applyBorder="1" applyAlignment="1"/>
    <xf numFmtId="0" fontId="1" fillId="0" borderId="0" xfId="1" applyFont="1" applyBorder="1" applyAlignment="1">
      <alignment horizontal="right"/>
    </xf>
    <xf numFmtId="49" fontId="3" fillId="0" borderId="28" xfId="0" applyNumberFormat="1" applyFont="1" applyBorder="1"/>
    <xf numFmtId="3" fontId="1" fillId="0" borderId="5" xfId="0" applyNumberFormat="1" applyFont="1" applyBorder="1"/>
    <xf numFmtId="3" fontId="1" fillId="0" borderId="17" xfId="0" applyNumberFormat="1" applyFont="1" applyBorder="1"/>
    <xf numFmtId="3" fontId="1" fillId="0" borderId="61" xfId="0" applyNumberFormat="1" applyFont="1" applyBorder="1"/>
    <xf numFmtId="169" fontId="8" fillId="0" borderId="16" xfId="1" applyNumberFormat="1" applyFont="1" applyBorder="1" applyAlignment="1">
      <alignment horizontal="right"/>
    </xf>
    <xf numFmtId="169" fontId="8" fillId="7" borderId="16" xfId="1" applyNumberFormat="1" applyFont="1" applyFill="1" applyBorder="1" applyAlignment="1">
      <alignment horizontal="right"/>
    </xf>
    <xf numFmtId="4" fontId="1" fillId="0" borderId="7" xfId="0" applyNumberFormat="1" applyFont="1" applyBorder="1" applyAlignment="1">
      <alignment horizontal="right" vertical="center"/>
    </xf>
    <xf numFmtId="4" fontId="1" fillId="0" borderId="8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4" fontId="1" fillId="0" borderId="5" xfId="0" applyNumberFormat="1" applyFont="1" applyBorder="1" applyAlignment="1">
      <alignment horizontal="right" vertical="center"/>
    </xf>
    <xf numFmtId="4" fontId="1" fillId="0" borderId="10" xfId="0" applyNumberFormat="1" applyFont="1" applyBorder="1" applyAlignment="1">
      <alignment horizontal="right" vertical="center"/>
    </xf>
    <xf numFmtId="4" fontId="1" fillId="0" borderId="11" xfId="0" applyNumberFormat="1" applyFont="1" applyBorder="1" applyAlignment="1">
      <alignment horizontal="right" vertical="center"/>
    </xf>
    <xf numFmtId="3" fontId="6" fillId="5" borderId="13" xfId="0" applyNumberFormat="1" applyFont="1" applyFill="1" applyBorder="1" applyAlignment="1">
      <alignment horizontal="right" vertical="center"/>
    </xf>
    <xf numFmtId="3" fontId="6" fillId="5" borderId="14" xfId="0" applyNumberFormat="1" applyFont="1" applyFill="1" applyBorder="1" applyAlignment="1">
      <alignment horizontal="right" vertical="center"/>
    </xf>
    <xf numFmtId="0" fontId="1" fillId="0" borderId="39" xfId="0" applyFont="1" applyBorder="1" applyAlignment="1">
      <alignment horizontal="center" shrinkToFit="1"/>
    </xf>
    <xf numFmtId="0" fontId="1" fillId="0" borderId="40" xfId="0" applyFont="1" applyBorder="1" applyAlignment="1">
      <alignment horizontal="center" shrinkToFit="1"/>
    </xf>
    <xf numFmtId="0" fontId="3" fillId="0" borderId="1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5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167" fontId="1" fillId="0" borderId="1" xfId="0" applyNumberFormat="1" applyFont="1" applyBorder="1" applyAlignment="1">
      <alignment horizontal="right" indent="2"/>
    </xf>
    <xf numFmtId="167" fontId="1" fillId="0" borderId="30" xfId="0" applyNumberFormat="1" applyFont="1" applyBorder="1" applyAlignment="1">
      <alignment horizontal="right" indent="2"/>
    </xf>
    <xf numFmtId="167" fontId="6" fillId="2" borderId="47" xfId="0" applyNumberFormat="1" applyFont="1" applyFill="1" applyBorder="1" applyAlignment="1">
      <alignment horizontal="right" indent="2"/>
    </xf>
    <xf numFmtId="167" fontId="6" fillId="2" borderId="48" xfId="0" applyNumberFormat="1" applyFont="1" applyFill="1" applyBorder="1" applyAlignment="1">
      <alignment horizontal="right" indent="2"/>
    </xf>
    <xf numFmtId="0" fontId="8" fillId="0" borderId="0" xfId="0" applyFont="1" applyAlignment="1">
      <alignment horizontal="left" vertical="top" wrapText="1"/>
    </xf>
    <xf numFmtId="0" fontId="1" fillId="0" borderId="49" xfId="1" applyFont="1" applyBorder="1" applyAlignment="1">
      <alignment horizontal="center"/>
    </xf>
    <xf numFmtId="0" fontId="1" fillId="0" borderId="50" xfId="1" applyFont="1" applyBorder="1" applyAlignment="1">
      <alignment horizontal="center"/>
    </xf>
    <xf numFmtId="0" fontId="1" fillId="0" borderId="54" xfId="1" applyFont="1" applyBorder="1" applyAlignment="1">
      <alignment horizontal="center"/>
    </xf>
    <xf numFmtId="0" fontId="1" fillId="0" borderId="55" xfId="1" applyFont="1" applyBorder="1" applyAlignment="1">
      <alignment horizontal="center"/>
    </xf>
    <xf numFmtId="0" fontId="1" fillId="0" borderId="57" xfId="1" applyFont="1" applyBorder="1" applyAlignment="1">
      <alignment horizontal="left"/>
    </xf>
    <xf numFmtId="0" fontId="1" fillId="0" borderId="56" xfId="1" applyFont="1" applyBorder="1" applyAlignment="1">
      <alignment horizontal="left"/>
    </xf>
    <xf numFmtId="0" fontId="1" fillId="0" borderId="58" xfId="1" applyFont="1" applyBorder="1" applyAlignment="1">
      <alignment horizontal="left"/>
    </xf>
    <xf numFmtId="3" fontId="7" fillId="2" borderId="42" xfId="0" applyNumberFormat="1" applyFont="1" applyFill="1" applyBorder="1" applyAlignment="1">
      <alignment horizontal="right"/>
    </xf>
    <xf numFmtId="3" fontId="7" fillId="2" borderId="48" xfId="0" applyNumberFormat="1" applyFont="1" applyFill="1" applyBorder="1" applyAlignment="1">
      <alignment horizontal="right"/>
    </xf>
    <xf numFmtId="0" fontId="10" fillId="0" borderId="0" xfId="1" applyFont="1" applyAlignment="1">
      <alignment horizontal="center"/>
    </xf>
    <xf numFmtId="49" fontId="1" fillId="0" borderId="54" xfId="1" applyNumberFormat="1" applyFont="1" applyBorder="1" applyAlignment="1">
      <alignment horizontal="center"/>
    </xf>
    <xf numFmtId="0" fontId="1" fillId="0" borderId="57" xfId="1" applyFont="1" applyBorder="1" applyAlignment="1">
      <alignment horizontal="center" shrinkToFit="1"/>
    </xf>
    <xf numFmtId="0" fontId="1" fillId="0" borderId="56" xfId="1" applyFont="1" applyBorder="1" applyAlignment="1">
      <alignment horizontal="center" shrinkToFit="1"/>
    </xf>
    <xf numFmtId="0" fontId="1" fillId="0" borderId="58" xfId="1" applyFont="1" applyBorder="1" applyAlignment="1">
      <alignment horizontal="center" shrinkToFit="1"/>
    </xf>
    <xf numFmtId="49" fontId="15" fillId="6" borderId="63" xfId="1" applyNumberFormat="1" applyFont="1" applyFill="1" applyBorder="1" applyAlignment="1">
      <alignment horizontal="left" wrapText="1"/>
    </xf>
    <xf numFmtId="49" fontId="16" fillId="0" borderId="64" xfId="0" applyNumberFormat="1" applyFont="1" applyBorder="1" applyAlignment="1">
      <alignment horizontal="left" wrapText="1"/>
    </xf>
    <xf numFmtId="49" fontId="8" fillId="6" borderId="63" xfId="1" applyNumberFormat="1" applyFont="1" applyFill="1" applyBorder="1" applyAlignment="1">
      <alignment horizontal="left" wrapText="1"/>
    </xf>
    <xf numFmtId="49" fontId="1" fillId="0" borderId="64" xfId="0" applyNumberFormat="1" applyFont="1" applyBorder="1" applyAlignment="1">
      <alignment horizontal="left" wrapText="1"/>
    </xf>
  </cellXfs>
  <cellStyles count="2">
    <cellStyle name="Normální" xfId="0" builtinId="0"/>
    <cellStyle name="normální_POL.XLS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5112">
    <pageSetUpPr fitToPage="1"/>
  </sheetPr>
  <dimension ref="A1:O62"/>
  <sheetViews>
    <sheetView showGridLines="0" tabSelected="1" topLeftCell="B1" zoomScaleNormal="100" zoomScaleSheetLayoutView="75" workbookViewId="0">
      <selection activeCell="Q24" sqref="Q24"/>
    </sheetView>
  </sheetViews>
  <sheetFormatPr defaultRowHeight="12.75" x14ac:dyDescent="0.2"/>
  <cols>
    <col min="1" max="1" width="0.5703125" style="1" hidden="1" customWidth="1"/>
    <col min="2" max="2" width="7.140625" style="1" customWidth="1"/>
    <col min="3" max="3" width="9.140625" style="1"/>
    <col min="4" max="4" width="19.7109375" style="1" customWidth="1"/>
    <col min="5" max="5" width="6.85546875" style="1" customWidth="1"/>
    <col min="6" max="6" width="13.140625" style="1" customWidth="1"/>
    <col min="7" max="7" width="12.42578125" style="2" customWidth="1"/>
    <col min="8" max="8" width="13.5703125" style="1" customWidth="1"/>
    <col min="9" max="9" width="11.42578125" style="2" customWidth="1"/>
    <col min="10" max="10" width="7" style="2" customWidth="1"/>
    <col min="11" max="15" width="10.7109375" style="1" customWidth="1"/>
    <col min="16" max="16384" width="9.140625" style="1"/>
  </cols>
  <sheetData>
    <row r="1" spans="2:15" ht="12" customHeight="1" x14ac:dyDescent="0.2"/>
    <row r="2" spans="2:15" ht="17.25" customHeight="1" x14ac:dyDescent="0.25">
      <c r="B2" s="3"/>
      <c r="C2" s="4" t="s">
        <v>129</v>
      </c>
      <c r="E2" s="5"/>
      <c r="F2" s="4"/>
      <c r="G2" s="6"/>
      <c r="H2" s="7" t="s">
        <v>0</v>
      </c>
      <c r="I2" s="8">
        <f ca="1">TODAY()</f>
        <v>43265</v>
      </c>
      <c r="K2" s="3"/>
    </row>
    <row r="3" spans="2:15" ht="6" customHeight="1" x14ac:dyDescent="0.2">
      <c r="C3" s="9"/>
      <c r="D3" s="10" t="s">
        <v>1</v>
      </c>
    </row>
    <row r="4" spans="2:15" ht="4.5" customHeight="1" x14ac:dyDescent="0.2"/>
    <row r="5" spans="2:15" ht="13.5" customHeight="1" x14ac:dyDescent="0.25">
      <c r="C5" s="11" t="s">
        <v>2</v>
      </c>
      <c r="D5" s="12" t="s">
        <v>134</v>
      </c>
      <c r="E5" s="13" t="s">
        <v>135</v>
      </c>
      <c r="F5" s="14"/>
      <c r="G5" s="15"/>
      <c r="H5" s="14"/>
      <c r="I5" s="15"/>
      <c r="O5" s="8"/>
    </row>
    <row r="7" spans="2:15" x14ac:dyDescent="0.2">
      <c r="C7" s="16" t="s">
        <v>3</v>
      </c>
      <c r="D7" s="17" t="s">
        <v>109</v>
      </c>
      <c r="H7" s="18" t="s">
        <v>4</v>
      </c>
      <c r="I7" s="2" t="s">
        <v>133</v>
      </c>
      <c r="J7" s="17"/>
      <c r="K7" s="17"/>
    </row>
    <row r="8" spans="2:15" x14ac:dyDescent="0.2">
      <c r="D8" s="17" t="s">
        <v>130</v>
      </c>
      <c r="H8" s="18" t="s">
        <v>5</v>
      </c>
      <c r="J8" s="17"/>
      <c r="K8" s="17"/>
    </row>
    <row r="9" spans="2:15" x14ac:dyDescent="0.2">
      <c r="C9" s="18" t="s">
        <v>132</v>
      </c>
      <c r="D9" s="17" t="s">
        <v>131</v>
      </c>
      <c r="H9" s="18"/>
      <c r="J9" s="17"/>
    </row>
    <row r="10" spans="2:15" x14ac:dyDescent="0.2">
      <c r="H10" s="18"/>
      <c r="J10" s="17"/>
    </row>
    <row r="11" spans="2:15" x14ac:dyDescent="0.2">
      <c r="C11" s="16" t="s">
        <v>6</v>
      </c>
      <c r="D11" s="17"/>
      <c r="H11" s="18" t="s">
        <v>4</v>
      </c>
      <c r="J11" s="17"/>
      <c r="K11" s="17"/>
    </row>
    <row r="12" spans="2:15" x14ac:dyDescent="0.2">
      <c r="D12" s="17"/>
      <c r="H12" s="18" t="s">
        <v>5</v>
      </c>
      <c r="J12" s="17"/>
      <c r="K12" s="17"/>
    </row>
    <row r="13" spans="2:15" ht="12" customHeight="1" x14ac:dyDescent="0.2">
      <c r="C13" s="18"/>
      <c r="D13" s="17"/>
      <c r="J13" s="18"/>
    </row>
    <row r="14" spans="2:15" ht="24.75" customHeight="1" x14ac:dyDescent="0.2">
      <c r="C14" s="19" t="s">
        <v>7</v>
      </c>
      <c r="H14" s="19" t="s">
        <v>8</v>
      </c>
      <c r="J14" s="18"/>
    </row>
    <row r="15" spans="2:15" ht="12.75" customHeight="1" x14ac:dyDescent="0.2">
      <c r="J15" s="18"/>
    </row>
    <row r="16" spans="2:15" ht="28.5" customHeight="1" x14ac:dyDescent="0.2">
      <c r="C16" s="19" t="s">
        <v>9</v>
      </c>
      <c r="H16" s="19" t="s">
        <v>9</v>
      </c>
    </row>
    <row r="17" spans="2:12" ht="25.5" customHeight="1" x14ac:dyDescent="0.2"/>
    <row r="18" spans="2:12" ht="13.5" customHeight="1" x14ac:dyDescent="0.2">
      <c r="B18" s="20"/>
      <c r="C18" s="21"/>
      <c r="D18" s="21"/>
      <c r="E18" s="22"/>
      <c r="F18" s="23"/>
      <c r="G18" s="24"/>
      <c r="H18" s="25"/>
      <c r="I18" s="24"/>
      <c r="J18" s="26" t="s">
        <v>10</v>
      </c>
      <c r="K18" s="27"/>
    </row>
    <row r="19" spans="2:12" ht="15" customHeight="1" x14ac:dyDescent="0.2">
      <c r="B19" s="28" t="s">
        <v>11</v>
      </c>
      <c r="C19" s="29"/>
      <c r="D19" s="30">
        <v>15</v>
      </c>
      <c r="E19" s="31" t="s">
        <v>12</v>
      </c>
      <c r="F19" s="32"/>
      <c r="G19" s="33"/>
      <c r="H19" s="33"/>
      <c r="I19" s="292">
        <f>ROUND(G32,0)</f>
        <v>0</v>
      </c>
      <c r="J19" s="293"/>
      <c r="K19" s="34"/>
    </row>
    <row r="20" spans="2:12" x14ac:dyDescent="0.2">
      <c r="B20" s="28" t="s">
        <v>13</v>
      </c>
      <c r="C20" s="29"/>
      <c r="D20" s="30">
        <f>SazbaDPH1</f>
        <v>15</v>
      </c>
      <c r="E20" s="31" t="s">
        <v>12</v>
      </c>
      <c r="F20" s="35"/>
      <c r="G20" s="36"/>
      <c r="H20" s="36"/>
      <c r="I20" s="294">
        <f>ROUND(I19*D20/100,0)</f>
        <v>0</v>
      </c>
      <c r="J20" s="295"/>
      <c r="K20" s="34"/>
    </row>
    <row r="21" spans="2:12" x14ac:dyDescent="0.2">
      <c r="B21" s="28" t="s">
        <v>11</v>
      </c>
      <c r="C21" s="29"/>
      <c r="D21" s="30">
        <v>21</v>
      </c>
      <c r="E21" s="31" t="s">
        <v>12</v>
      </c>
      <c r="F21" s="35"/>
      <c r="G21" s="36"/>
      <c r="H21" s="36"/>
      <c r="I21" s="294">
        <f>F39</f>
        <v>0</v>
      </c>
      <c r="J21" s="295"/>
      <c r="K21" s="34"/>
    </row>
    <row r="22" spans="2:12" ht="13.5" thickBot="1" x14ac:dyDescent="0.25">
      <c r="B22" s="28" t="s">
        <v>13</v>
      </c>
      <c r="C22" s="29"/>
      <c r="D22" s="30">
        <f>SazbaDPH2</f>
        <v>21</v>
      </c>
      <c r="E22" s="31" t="s">
        <v>12</v>
      </c>
      <c r="F22" s="37"/>
      <c r="G22" s="38"/>
      <c r="H22" s="38"/>
      <c r="I22" s="296">
        <f>ROUND(I21*D21/100,0)</f>
        <v>0</v>
      </c>
      <c r="J22" s="297"/>
      <c r="K22" s="34"/>
    </row>
    <row r="23" spans="2:12" ht="16.5" thickBot="1" x14ac:dyDescent="0.25">
      <c r="B23" s="39" t="s">
        <v>14</v>
      </c>
      <c r="C23" s="40"/>
      <c r="D23" s="40"/>
      <c r="E23" s="41"/>
      <c r="F23" s="42"/>
      <c r="G23" s="43"/>
      <c r="H23" s="43"/>
      <c r="I23" s="298">
        <f>SUM(I19:I22)</f>
        <v>0</v>
      </c>
      <c r="J23" s="299"/>
      <c r="K23" s="44"/>
    </row>
    <row r="26" spans="2:12" ht="1.5" customHeight="1" x14ac:dyDescent="0.2"/>
    <row r="27" spans="2:12" ht="15.75" customHeight="1" x14ac:dyDescent="0.25">
      <c r="B27" s="13" t="s">
        <v>15</v>
      </c>
      <c r="C27" s="45"/>
      <c r="D27" s="45"/>
      <c r="E27" s="45"/>
      <c r="F27" s="45"/>
      <c r="G27" s="45"/>
      <c r="H27" s="45"/>
      <c r="I27" s="45"/>
      <c r="J27" s="45"/>
      <c r="K27" s="45"/>
      <c r="L27" s="46"/>
    </row>
    <row r="28" spans="2:12" ht="5.25" customHeight="1" x14ac:dyDescent="0.2">
      <c r="L28" s="46"/>
    </row>
    <row r="29" spans="2:12" ht="24" customHeight="1" x14ac:dyDescent="0.2">
      <c r="B29" s="47" t="s">
        <v>16</v>
      </c>
      <c r="C29" s="48"/>
      <c r="D29" s="48"/>
      <c r="E29" s="49"/>
      <c r="F29" s="50" t="s">
        <v>17</v>
      </c>
      <c r="G29" s="51" t="str">
        <f>CONCATENATE("Základ DPH ",SazbaDPH1," %")</f>
        <v>Základ DPH 15 %</v>
      </c>
      <c r="H29" s="50" t="str">
        <f>CONCATENATE("Základ DPH ",SazbaDPH2," %")</f>
        <v>Základ DPH 21 %</v>
      </c>
      <c r="I29" s="50" t="s">
        <v>18</v>
      </c>
      <c r="J29" s="50" t="s">
        <v>12</v>
      </c>
    </row>
    <row r="30" spans="2:12" x14ac:dyDescent="0.2">
      <c r="B30" s="52" t="s">
        <v>104</v>
      </c>
      <c r="C30" s="53" t="s">
        <v>105</v>
      </c>
      <c r="D30" s="54"/>
      <c r="E30" s="55"/>
      <c r="F30" s="56">
        <f>G30+H30+I30</f>
        <v>0</v>
      </c>
      <c r="G30" s="57">
        <v>0</v>
      </c>
      <c r="H30" s="58">
        <v>0</v>
      </c>
      <c r="I30" s="58">
        <f t="shared" ref="I30:I31" si="0">(G30*SazbaDPH1)/100+(H30*SazbaDPH2)/100</f>
        <v>0</v>
      </c>
      <c r="J30" s="59" t="str">
        <f t="shared" ref="J30:J31" si="1">IF(CelkemObjekty=0,"",F30/CelkemObjekty*100)</f>
        <v/>
      </c>
    </row>
    <row r="31" spans="2:12" x14ac:dyDescent="0.2">
      <c r="B31" s="60" t="s">
        <v>107</v>
      </c>
      <c r="C31" s="61" t="s">
        <v>136</v>
      </c>
      <c r="D31" s="62"/>
      <c r="E31" s="63"/>
      <c r="F31" s="64">
        <f t="shared" ref="F31" si="2">G31+H31+I31</f>
        <v>0</v>
      </c>
      <c r="G31" s="65">
        <v>0</v>
      </c>
      <c r="H31" s="66">
        <v>0</v>
      </c>
      <c r="I31" s="66">
        <f t="shared" si="0"/>
        <v>0</v>
      </c>
      <c r="J31" s="59" t="str">
        <f t="shared" si="1"/>
        <v/>
      </c>
    </row>
    <row r="32" spans="2:12" ht="17.25" customHeight="1" x14ac:dyDescent="0.2">
      <c r="B32" s="67" t="s">
        <v>19</v>
      </c>
      <c r="C32" s="68"/>
      <c r="D32" s="69"/>
      <c r="E32" s="70"/>
      <c r="F32" s="71">
        <f>SUM(F30:F31)</f>
        <v>0</v>
      </c>
      <c r="G32" s="71">
        <f>SUM(G30:G31)</f>
        <v>0</v>
      </c>
      <c r="H32" s="71">
        <f>SUM(H30:H31)</f>
        <v>0</v>
      </c>
      <c r="I32" s="71">
        <f>SUM(I30:I31)</f>
        <v>0</v>
      </c>
      <c r="J32" s="72" t="str">
        <f t="shared" ref="J32" si="3">IF(CelkemObjekty=0,"",F32/CelkemObjekty*100)</f>
        <v/>
      </c>
    </row>
    <row r="33" spans="2:11" x14ac:dyDescent="0.2">
      <c r="B33" s="73"/>
      <c r="C33" s="73"/>
      <c r="D33" s="73"/>
      <c r="E33" s="73"/>
      <c r="F33" s="73"/>
      <c r="G33" s="73"/>
      <c r="H33" s="73"/>
      <c r="I33" s="73"/>
      <c r="J33" s="73"/>
      <c r="K33" s="73"/>
    </row>
    <row r="34" spans="2:11" ht="9.75" customHeight="1" x14ac:dyDescent="0.2">
      <c r="B34" s="73"/>
      <c r="C34" s="73"/>
      <c r="D34" s="73"/>
      <c r="E34" s="73"/>
      <c r="F34" s="73"/>
      <c r="G34" s="73"/>
      <c r="H34" s="73"/>
      <c r="I34" s="73"/>
      <c r="J34" s="73"/>
      <c r="K34" s="73"/>
    </row>
    <row r="35" spans="2:11" ht="7.5" customHeight="1" x14ac:dyDescent="0.2">
      <c r="B35" s="73"/>
      <c r="C35" s="73"/>
      <c r="D35" s="73"/>
      <c r="E35" s="73"/>
      <c r="F35" s="73"/>
      <c r="G35" s="73"/>
      <c r="H35" s="73"/>
      <c r="I35" s="73"/>
      <c r="J35" s="73"/>
      <c r="K35" s="73"/>
    </row>
    <row r="36" spans="2:11" ht="18" x14ac:dyDescent="0.25">
      <c r="B36" s="13" t="s">
        <v>20</v>
      </c>
      <c r="C36" s="45"/>
      <c r="D36" s="45"/>
      <c r="E36" s="45"/>
      <c r="F36" s="45"/>
      <c r="G36" s="45"/>
      <c r="H36" s="45"/>
      <c r="I36" s="45"/>
      <c r="J36" s="45"/>
      <c r="K36" s="73"/>
    </row>
    <row r="37" spans="2:11" x14ac:dyDescent="0.2">
      <c r="K37" s="73"/>
    </row>
    <row r="38" spans="2:11" ht="25.5" x14ac:dyDescent="0.2">
      <c r="B38" s="74" t="s">
        <v>21</v>
      </c>
      <c r="C38" s="75" t="s">
        <v>22</v>
      </c>
      <c r="D38" s="48"/>
      <c r="E38" s="49"/>
      <c r="F38" s="50" t="s">
        <v>17</v>
      </c>
      <c r="G38" s="51" t="str">
        <f>CONCATENATE("Základ DPH ",SazbaDPH1," %")</f>
        <v>Základ DPH 15 %</v>
      </c>
      <c r="H38" s="50" t="str">
        <f>CONCATENATE("Základ DPH ",SazbaDPH2," %")</f>
        <v>Základ DPH 21 %</v>
      </c>
      <c r="I38" s="51" t="s">
        <v>18</v>
      </c>
      <c r="J38" s="50" t="s">
        <v>12</v>
      </c>
    </row>
    <row r="39" spans="2:11" x14ac:dyDescent="0.2">
      <c r="B39" s="76" t="s">
        <v>107</v>
      </c>
      <c r="C39" s="77" t="s">
        <v>128</v>
      </c>
      <c r="D39" s="62"/>
      <c r="E39" s="63"/>
      <c r="F39" s="64">
        <f>'01 160824-2 KL'!F30:G30</f>
        <v>0</v>
      </c>
      <c r="G39" s="65">
        <v>0</v>
      </c>
      <c r="H39" s="66">
        <f>F39</f>
        <v>0</v>
      </c>
      <c r="I39" s="65">
        <f t="shared" ref="I39" si="4">(G39*SazbaDPH1)/100+(H39*SazbaDPH2)/100</f>
        <v>0</v>
      </c>
      <c r="J39" s="59" t="str">
        <f t="shared" ref="J39" si="5">IF(CelkemObjekty=0,"",F39/CelkemObjekty*100)</f>
        <v/>
      </c>
    </row>
    <row r="40" spans="2:11" x14ac:dyDescent="0.2">
      <c r="B40" s="67" t="s">
        <v>19</v>
      </c>
      <c r="C40" s="68"/>
      <c r="D40" s="69"/>
      <c r="E40" s="70"/>
      <c r="F40" s="71">
        <f>SUM(F39:F39)</f>
        <v>0</v>
      </c>
      <c r="G40" s="78">
        <f>SUM(G39:G39)</f>
        <v>0</v>
      </c>
      <c r="H40" s="71">
        <f>SUM(H39:H39)</f>
        <v>0</v>
      </c>
      <c r="I40" s="78">
        <f>SUM(I39:I39)</f>
        <v>0</v>
      </c>
      <c r="J40" s="72" t="str">
        <f t="shared" ref="J40" si="6">IF(CelkemObjekty=0,"",F40/CelkemObjekty*100)</f>
        <v/>
      </c>
    </row>
    <row r="41" spans="2:11" ht="9" customHeight="1" x14ac:dyDescent="0.2"/>
    <row r="42" spans="2:11" ht="6" customHeight="1" x14ac:dyDescent="0.2"/>
    <row r="43" spans="2:11" ht="3" customHeight="1" x14ac:dyDescent="0.2"/>
    <row r="44" spans="2:11" ht="6.75" customHeight="1" x14ac:dyDescent="0.2"/>
    <row r="45" spans="2:11" ht="20.25" customHeight="1" x14ac:dyDescent="0.25">
      <c r="B45" s="13" t="s">
        <v>23</v>
      </c>
      <c r="C45" s="45"/>
      <c r="D45" s="45"/>
      <c r="E45" s="45"/>
      <c r="F45" s="45"/>
      <c r="G45" s="45"/>
      <c r="H45" s="45"/>
      <c r="I45" s="45"/>
      <c r="J45" s="45"/>
    </row>
    <row r="46" spans="2:11" ht="9" customHeight="1" x14ac:dyDescent="0.2"/>
    <row r="47" spans="2:11" x14ac:dyDescent="0.2">
      <c r="B47" s="47" t="s">
        <v>24</v>
      </c>
      <c r="C47" s="48"/>
      <c r="D47" s="48"/>
      <c r="E47" s="50" t="s">
        <v>12</v>
      </c>
      <c r="F47" s="50" t="s">
        <v>25</v>
      </c>
      <c r="G47" s="51" t="s">
        <v>26</v>
      </c>
      <c r="H47" s="50" t="s">
        <v>27</v>
      </c>
      <c r="I47" s="51" t="s">
        <v>28</v>
      </c>
      <c r="J47" s="79" t="s">
        <v>29</v>
      </c>
    </row>
    <row r="48" spans="2:11" x14ac:dyDescent="0.2">
      <c r="B48" s="60" t="s">
        <v>98</v>
      </c>
      <c r="C48" s="61" t="s">
        <v>99</v>
      </c>
      <c r="D48" s="62"/>
      <c r="E48" s="80" t="str">
        <f t="shared" ref="E48:E51" si="7">IF(SUM(SoucetDilu)=0,"",SUM(F48:J48)/SUM(SoucetDilu)*100)</f>
        <v/>
      </c>
      <c r="F48" s="66">
        <f>'01 160824-2 Rek'!E7</f>
        <v>0</v>
      </c>
      <c r="G48" s="65">
        <v>0</v>
      </c>
      <c r="H48" s="66">
        <v>0</v>
      </c>
      <c r="I48" s="65">
        <v>0</v>
      </c>
      <c r="J48" s="66">
        <v>0</v>
      </c>
    </row>
    <row r="49" spans="2:10" x14ac:dyDescent="0.2">
      <c r="B49" s="60" t="s">
        <v>159</v>
      </c>
      <c r="C49" s="61" t="s">
        <v>136</v>
      </c>
      <c r="D49" s="62"/>
      <c r="E49" s="80" t="str">
        <f t="shared" si="7"/>
        <v/>
      </c>
      <c r="F49" s="66">
        <f>'01 160824-2 Rek'!E8</f>
        <v>0</v>
      </c>
      <c r="G49" s="65">
        <v>0</v>
      </c>
      <c r="H49" s="66">
        <v>0</v>
      </c>
      <c r="I49" s="65">
        <v>0</v>
      </c>
      <c r="J49" s="66">
        <v>0</v>
      </c>
    </row>
    <row r="50" spans="2:10" x14ac:dyDescent="0.2">
      <c r="B50" s="60" t="s">
        <v>121</v>
      </c>
      <c r="C50" s="61" t="s">
        <v>122</v>
      </c>
      <c r="D50" s="62"/>
      <c r="E50" s="80" t="str">
        <f t="shared" si="7"/>
        <v/>
      </c>
      <c r="F50" s="66">
        <f>'01 160824-2 Rek'!E9</f>
        <v>0</v>
      </c>
      <c r="G50" s="65">
        <v>0</v>
      </c>
      <c r="H50" s="66">
        <v>0</v>
      </c>
      <c r="I50" s="65">
        <v>0</v>
      </c>
      <c r="J50" s="66">
        <v>0</v>
      </c>
    </row>
    <row r="51" spans="2:10" x14ac:dyDescent="0.2">
      <c r="B51" s="67" t="s">
        <v>19</v>
      </c>
      <c r="C51" s="68"/>
      <c r="D51" s="69"/>
      <c r="E51" s="81" t="str">
        <f t="shared" si="7"/>
        <v/>
      </c>
      <c r="F51" s="71">
        <f>SUM(F48:F50)</f>
        <v>0</v>
      </c>
      <c r="G51" s="78">
        <f>SUM(G48:G50)</f>
        <v>0</v>
      </c>
      <c r="H51" s="71">
        <f>SUM(H48:H50)</f>
        <v>0</v>
      </c>
      <c r="I51" s="78">
        <f>SUM(I48:I50)</f>
        <v>0</v>
      </c>
      <c r="J51" s="71">
        <f>SUM(J48:J50)</f>
        <v>0</v>
      </c>
    </row>
    <row r="53" spans="2:10" ht="2.25" customHeight="1" x14ac:dyDescent="0.2"/>
    <row r="54" spans="2:10" ht="1.5" customHeight="1" x14ac:dyDescent="0.2"/>
    <row r="55" spans="2:10" ht="0.75" customHeight="1" x14ac:dyDescent="0.2"/>
    <row r="56" spans="2:10" ht="0.75" customHeight="1" x14ac:dyDescent="0.2"/>
    <row r="57" spans="2:10" ht="0.75" customHeight="1" x14ac:dyDescent="0.2"/>
    <row r="58" spans="2:10" ht="18" x14ac:dyDescent="0.25">
      <c r="B58" s="13" t="s">
        <v>30</v>
      </c>
      <c r="C58" s="45"/>
      <c r="D58" s="45"/>
      <c r="E58" s="45"/>
      <c r="F58" s="45"/>
      <c r="G58" s="45"/>
      <c r="H58" s="45"/>
      <c r="I58" s="45"/>
      <c r="J58" s="45"/>
    </row>
    <row r="60" spans="2:10" x14ac:dyDescent="0.2">
      <c r="B60" s="47" t="s">
        <v>31</v>
      </c>
      <c r="C60" s="48"/>
      <c r="D60" s="48"/>
      <c r="E60" s="82"/>
      <c r="F60" s="83"/>
      <c r="G60" s="51"/>
      <c r="H60" s="50" t="s">
        <v>17</v>
      </c>
      <c r="I60" s="1"/>
      <c r="J60" s="1"/>
    </row>
    <row r="61" spans="2:10" x14ac:dyDescent="0.2">
      <c r="B61" s="67" t="s">
        <v>19</v>
      </c>
      <c r="C61" s="68"/>
      <c r="D61" s="69"/>
      <c r="E61" s="84"/>
      <c r="F61" s="85"/>
      <c r="G61" s="78"/>
      <c r="H61" s="71">
        <v>0</v>
      </c>
      <c r="I61" s="1"/>
      <c r="J61" s="1"/>
    </row>
    <row r="62" spans="2:10" x14ac:dyDescent="0.2">
      <c r="I62" s="1"/>
      <c r="J62" s="1"/>
    </row>
  </sheetData>
  <sortState ref="B831:K841">
    <sortCondition ref="B831"/>
  </sortState>
  <mergeCells count="5">
    <mergeCell ref="I19:J19"/>
    <mergeCell ref="I20:J20"/>
    <mergeCell ref="I21:J21"/>
    <mergeCell ref="I22:J22"/>
    <mergeCell ref="I23:J23"/>
  </mergeCells>
  <pageMargins left="0.39370078740157483" right="0.19685039370078741" top="0.39370078740157483" bottom="0.39370078740157483" header="0" footer="0.19685039370078741"/>
  <pageSetup paperSize="9" scale="99" fitToHeight="9999" orientation="portrait" horizontalDpi="300" verticalDpi="300" r:id="rId1"/>
  <headerFooter alignWithMargins="0">
    <oddFooter>&amp;L&amp;9Zpracováno programem &amp;"Arial CE,Tučné"BUILDpower,  © RTS, a.s.&amp;R&amp;9Stránka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2"/>
  <dimension ref="A1:BE51"/>
  <sheetViews>
    <sheetView zoomScaleNormal="100" workbookViewId="0">
      <selection activeCell="B7" sqref="B7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86" t="s">
        <v>101</v>
      </c>
      <c r="B1" s="87"/>
      <c r="C1" s="87"/>
      <c r="D1" s="87"/>
      <c r="E1" s="87"/>
      <c r="F1" s="87"/>
      <c r="G1" s="87"/>
    </row>
    <row r="2" spans="1:57" ht="12.75" customHeight="1" x14ac:dyDescent="0.2">
      <c r="A2" s="88" t="s">
        <v>32</v>
      </c>
      <c r="B2" s="89"/>
      <c r="C2" s="90" t="s">
        <v>110</v>
      </c>
      <c r="D2" s="90" t="s">
        <v>106</v>
      </c>
      <c r="E2" s="91"/>
      <c r="F2" s="92" t="s">
        <v>33</v>
      </c>
      <c r="G2" s="93"/>
    </row>
    <row r="3" spans="1:57" ht="3" hidden="1" customHeight="1" x14ac:dyDescent="0.2">
      <c r="A3" s="94"/>
      <c r="B3" s="95"/>
      <c r="C3" s="96"/>
      <c r="D3" s="96"/>
      <c r="E3" s="97"/>
      <c r="F3" s="98"/>
      <c r="G3" s="99"/>
    </row>
    <row r="4" spans="1:57" ht="12" customHeight="1" x14ac:dyDescent="0.2">
      <c r="A4" s="100" t="s">
        <v>34</v>
      </c>
      <c r="B4" s="95"/>
      <c r="C4" s="96"/>
      <c r="D4" s="96"/>
      <c r="E4" s="97"/>
      <c r="F4" s="98" t="s">
        <v>35</v>
      </c>
      <c r="G4" s="101"/>
    </row>
    <row r="5" spans="1:57" ht="12.95" customHeight="1" x14ac:dyDescent="0.2">
      <c r="A5" s="102" t="s">
        <v>134</v>
      </c>
      <c r="B5" s="103"/>
      <c r="C5" s="104" t="s">
        <v>135</v>
      </c>
      <c r="D5" s="105"/>
      <c r="E5" s="103"/>
      <c r="F5" s="98" t="s">
        <v>36</v>
      </c>
      <c r="G5" s="99"/>
    </row>
    <row r="6" spans="1:57" ht="12.95" customHeight="1" x14ac:dyDescent="0.2">
      <c r="A6" s="100" t="s">
        <v>37</v>
      </c>
      <c r="B6" s="95"/>
      <c r="C6" s="96"/>
      <c r="D6" s="96"/>
      <c r="E6" s="97"/>
      <c r="F6" s="106" t="s">
        <v>38</v>
      </c>
      <c r="G6" s="107"/>
      <c r="O6" s="108"/>
    </row>
    <row r="7" spans="1:57" ht="12.95" customHeight="1" x14ac:dyDescent="0.2">
      <c r="A7" s="109" t="s">
        <v>103</v>
      </c>
      <c r="B7" s="110"/>
      <c r="C7" s="111" t="s">
        <v>136</v>
      </c>
      <c r="D7" s="112"/>
      <c r="E7" s="112"/>
      <c r="F7" s="113" t="s">
        <v>39</v>
      </c>
      <c r="G7" s="107">
        <f>IF(G6=0,,ROUND((F30+F32)/G6,1))</f>
        <v>0</v>
      </c>
    </row>
    <row r="8" spans="1:57" x14ac:dyDescent="0.2">
      <c r="A8" s="114" t="s">
        <v>40</v>
      </c>
      <c r="B8" s="98"/>
      <c r="C8" s="302"/>
      <c r="D8" s="302"/>
      <c r="E8" s="303"/>
      <c r="F8" s="115" t="s">
        <v>41</v>
      </c>
      <c r="G8" s="116"/>
      <c r="H8" s="117"/>
      <c r="I8" s="118"/>
    </row>
    <row r="9" spans="1:57" x14ac:dyDescent="0.2">
      <c r="A9" s="114" t="s">
        <v>42</v>
      </c>
      <c r="B9" s="98"/>
      <c r="C9" s="302"/>
      <c r="D9" s="302"/>
      <c r="E9" s="303"/>
      <c r="F9" s="98"/>
      <c r="G9" s="119"/>
      <c r="H9" s="120"/>
    </row>
    <row r="10" spans="1:57" x14ac:dyDescent="0.2">
      <c r="A10" s="114" t="s">
        <v>43</v>
      </c>
      <c r="B10" s="98"/>
      <c r="C10" s="302" t="s">
        <v>109</v>
      </c>
      <c r="D10" s="302"/>
      <c r="E10" s="302"/>
      <c r="F10" s="121"/>
      <c r="G10" s="122"/>
      <c r="H10" s="123"/>
    </row>
    <row r="11" spans="1:57" ht="13.5" customHeight="1" x14ac:dyDescent="0.2">
      <c r="A11" s="114" t="s">
        <v>44</v>
      </c>
      <c r="B11" s="98"/>
      <c r="C11" s="302"/>
      <c r="D11" s="302"/>
      <c r="E11" s="302"/>
      <c r="F11" s="124" t="s">
        <v>45</v>
      </c>
      <c r="G11" s="125"/>
      <c r="H11" s="120"/>
      <c r="BA11" s="126"/>
      <c r="BB11" s="126"/>
      <c r="BC11" s="126"/>
      <c r="BD11" s="126"/>
      <c r="BE11" s="126"/>
    </row>
    <row r="12" spans="1:57" ht="12.75" customHeight="1" x14ac:dyDescent="0.2">
      <c r="A12" s="127" t="s">
        <v>46</v>
      </c>
      <c r="B12" s="95"/>
      <c r="C12" s="304"/>
      <c r="D12" s="304"/>
      <c r="E12" s="304"/>
      <c r="F12" s="128" t="s">
        <v>47</v>
      </c>
      <c r="G12" s="129"/>
      <c r="H12" s="120"/>
    </row>
    <row r="13" spans="1:57" ht="28.5" customHeight="1" thickBot="1" x14ac:dyDescent="0.25">
      <c r="A13" s="130" t="s">
        <v>48</v>
      </c>
      <c r="B13" s="131"/>
      <c r="C13" s="131"/>
      <c r="D13" s="131"/>
      <c r="E13" s="132"/>
      <c r="F13" s="132"/>
      <c r="G13" s="133"/>
      <c r="H13" s="120"/>
    </row>
    <row r="14" spans="1:57" ht="17.25" customHeight="1" thickBot="1" x14ac:dyDescent="0.25">
      <c r="A14" s="134" t="s">
        <v>49</v>
      </c>
      <c r="B14" s="135"/>
      <c r="C14" s="136"/>
      <c r="D14" s="137" t="s">
        <v>50</v>
      </c>
      <c r="E14" s="138"/>
      <c r="F14" s="138"/>
      <c r="G14" s="136"/>
    </row>
    <row r="15" spans="1:57" ht="15.95" customHeight="1" x14ac:dyDescent="0.2">
      <c r="A15" s="139"/>
      <c r="B15" s="140" t="s">
        <v>51</v>
      </c>
      <c r="C15" s="141">
        <f>'01 160824-2 Rek'!E10</f>
        <v>0</v>
      </c>
      <c r="D15" s="142">
        <f>'01 160824-2 Rek'!A18</f>
        <v>0</v>
      </c>
      <c r="E15" s="143"/>
      <c r="F15" s="144"/>
      <c r="G15" s="141">
        <f>'01 160824-2 Rek'!I18</f>
        <v>0</v>
      </c>
    </row>
    <row r="16" spans="1:57" ht="15.95" customHeight="1" x14ac:dyDescent="0.2">
      <c r="A16" s="139" t="s">
        <v>52</v>
      </c>
      <c r="B16" s="140" t="s">
        <v>53</v>
      </c>
      <c r="C16" s="141">
        <f>'01 160824-2 Rek'!F10</f>
        <v>0</v>
      </c>
      <c r="D16" s="94"/>
      <c r="E16" s="145"/>
      <c r="F16" s="146"/>
      <c r="G16" s="141"/>
    </row>
    <row r="17" spans="1:7" ht="15.95" customHeight="1" x14ac:dyDescent="0.2">
      <c r="A17" s="139" t="s">
        <v>54</v>
      </c>
      <c r="B17" s="140" t="s">
        <v>55</v>
      </c>
      <c r="C17" s="141">
        <f>'01 160824-2 Rek'!H10</f>
        <v>0</v>
      </c>
      <c r="D17" s="94"/>
      <c r="E17" s="145"/>
      <c r="F17" s="146"/>
      <c r="G17" s="141"/>
    </row>
    <row r="18" spans="1:7" ht="15.95" customHeight="1" x14ac:dyDescent="0.2">
      <c r="A18" s="147" t="s">
        <v>56</v>
      </c>
      <c r="B18" s="148" t="s">
        <v>57</v>
      </c>
      <c r="C18" s="141">
        <f>'01 160824-2 Rek'!G10</f>
        <v>0</v>
      </c>
      <c r="D18" s="94"/>
      <c r="E18" s="145"/>
      <c r="F18" s="146"/>
      <c r="G18" s="141"/>
    </row>
    <row r="19" spans="1:7" ht="15.95" customHeight="1" x14ac:dyDescent="0.2">
      <c r="A19" s="149" t="s">
        <v>58</v>
      </c>
      <c r="B19" s="140"/>
      <c r="C19" s="141">
        <f>SUM(C15:C18)</f>
        <v>0</v>
      </c>
      <c r="D19" s="94"/>
      <c r="E19" s="145"/>
      <c r="F19" s="146"/>
      <c r="G19" s="141"/>
    </row>
    <row r="20" spans="1:7" ht="15.95" customHeight="1" x14ac:dyDescent="0.2">
      <c r="A20" s="149"/>
      <c r="B20" s="140"/>
      <c r="C20" s="141"/>
      <c r="D20" s="94"/>
      <c r="E20" s="145"/>
      <c r="F20" s="146"/>
      <c r="G20" s="141"/>
    </row>
    <row r="21" spans="1:7" ht="15.95" customHeight="1" x14ac:dyDescent="0.2">
      <c r="A21" s="149" t="s">
        <v>29</v>
      </c>
      <c r="B21" s="140"/>
      <c r="C21" s="141">
        <f>'01 160824-2 Rek'!I10</f>
        <v>0</v>
      </c>
      <c r="D21" s="94"/>
      <c r="E21" s="145"/>
      <c r="F21" s="146"/>
      <c r="G21" s="141"/>
    </row>
    <row r="22" spans="1:7" ht="15.95" customHeight="1" x14ac:dyDescent="0.2">
      <c r="A22" s="150" t="s">
        <v>59</v>
      </c>
      <c r="B22" s="120"/>
      <c r="C22" s="141">
        <f>C19+C21</f>
        <v>0</v>
      </c>
      <c r="D22" s="94" t="s">
        <v>60</v>
      </c>
      <c r="E22" s="145"/>
      <c r="F22" s="146"/>
      <c r="G22" s="141">
        <f>G23-SUM(G15:G21)</f>
        <v>0</v>
      </c>
    </row>
    <row r="23" spans="1:7" ht="15.95" customHeight="1" thickBot="1" x14ac:dyDescent="0.25">
      <c r="A23" s="300" t="s">
        <v>61</v>
      </c>
      <c r="B23" s="301"/>
      <c r="C23" s="151">
        <f>C22+G23</f>
        <v>0</v>
      </c>
      <c r="D23" s="152" t="s">
        <v>62</v>
      </c>
      <c r="E23" s="153"/>
      <c r="F23" s="154"/>
      <c r="G23" s="141">
        <f>'01 160824-2 Rek'!H16</f>
        <v>0</v>
      </c>
    </row>
    <row r="24" spans="1:7" x14ac:dyDescent="0.2">
      <c r="A24" s="155" t="s">
        <v>63</v>
      </c>
      <c r="B24" s="156"/>
      <c r="C24" s="157"/>
      <c r="D24" s="156" t="s">
        <v>64</v>
      </c>
      <c r="E24" s="156"/>
      <c r="F24" s="158" t="s">
        <v>65</v>
      </c>
      <c r="G24" s="159"/>
    </row>
    <row r="25" spans="1:7" x14ac:dyDescent="0.2">
      <c r="A25" s="150" t="s">
        <v>66</v>
      </c>
      <c r="B25" s="120"/>
      <c r="C25" s="160"/>
      <c r="D25" s="120" t="s">
        <v>66</v>
      </c>
      <c r="F25" s="161" t="s">
        <v>66</v>
      </c>
      <c r="G25" s="162"/>
    </row>
    <row r="26" spans="1:7" ht="37.5" customHeight="1" x14ac:dyDescent="0.2">
      <c r="A26" s="150" t="s">
        <v>67</v>
      </c>
      <c r="B26" s="163"/>
      <c r="C26" s="160"/>
      <c r="D26" s="120" t="s">
        <v>67</v>
      </c>
      <c r="F26" s="161" t="s">
        <v>67</v>
      </c>
      <c r="G26" s="162"/>
    </row>
    <row r="27" spans="1:7" x14ac:dyDescent="0.2">
      <c r="A27" s="150"/>
      <c r="B27" s="164"/>
      <c r="C27" s="160"/>
      <c r="D27" s="120"/>
      <c r="F27" s="161"/>
      <c r="G27" s="162"/>
    </row>
    <row r="28" spans="1:7" x14ac:dyDescent="0.2">
      <c r="A28" s="150" t="s">
        <v>68</v>
      </c>
      <c r="B28" s="120"/>
      <c r="C28" s="160"/>
      <c r="D28" s="161" t="s">
        <v>69</v>
      </c>
      <c r="E28" s="160"/>
      <c r="F28" s="165" t="s">
        <v>69</v>
      </c>
      <c r="G28" s="162"/>
    </row>
    <row r="29" spans="1:7" ht="69" customHeight="1" x14ac:dyDescent="0.2">
      <c r="A29" s="150"/>
      <c r="B29" s="120"/>
      <c r="C29" s="166"/>
      <c r="D29" s="167"/>
      <c r="E29" s="166"/>
      <c r="F29" s="120"/>
      <c r="G29" s="162"/>
    </row>
    <row r="30" spans="1:7" x14ac:dyDescent="0.2">
      <c r="A30" s="168" t="s">
        <v>11</v>
      </c>
      <c r="B30" s="169"/>
      <c r="C30" s="170">
        <v>21</v>
      </c>
      <c r="D30" s="169" t="s">
        <v>70</v>
      </c>
      <c r="E30" s="171"/>
      <c r="F30" s="306">
        <f>C23-F32</f>
        <v>0</v>
      </c>
      <c r="G30" s="307"/>
    </row>
    <row r="31" spans="1:7" x14ac:dyDescent="0.2">
      <c r="A31" s="168" t="s">
        <v>71</v>
      </c>
      <c r="B31" s="169"/>
      <c r="C31" s="170">
        <f>C30</f>
        <v>21</v>
      </c>
      <c r="D31" s="169" t="s">
        <v>72</v>
      </c>
      <c r="E31" s="171"/>
      <c r="F31" s="306">
        <f>ROUND(PRODUCT(F30,C31/100),0)</f>
        <v>0</v>
      </c>
      <c r="G31" s="307"/>
    </row>
    <row r="32" spans="1:7" x14ac:dyDescent="0.2">
      <c r="A32" s="168" t="s">
        <v>11</v>
      </c>
      <c r="B32" s="169"/>
      <c r="C32" s="170">
        <v>0</v>
      </c>
      <c r="D32" s="169" t="s">
        <v>72</v>
      </c>
      <c r="E32" s="171"/>
      <c r="F32" s="306">
        <v>0</v>
      </c>
      <c r="G32" s="307"/>
    </row>
    <row r="33" spans="1:8" x14ac:dyDescent="0.2">
      <c r="A33" s="168" t="s">
        <v>71</v>
      </c>
      <c r="B33" s="172"/>
      <c r="C33" s="173">
        <f>C32</f>
        <v>0</v>
      </c>
      <c r="D33" s="169" t="s">
        <v>72</v>
      </c>
      <c r="E33" s="146"/>
      <c r="F33" s="306">
        <f>ROUND(PRODUCT(F32,C33/100),0)</f>
        <v>0</v>
      </c>
      <c r="G33" s="307"/>
    </row>
    <row r="34" spans="1:8" s="177" customFormat="1" ht="19.5" customHeight="1" thickBot="1" x14ac:dyDescent="0.3">
      <c r="A34" s="174" t="s">
        <v>73</v>
      </c>
      <c r="B34" s="175"/>
      <c r="C34" s="175"/>
      <c r="D34" s="175"/>
      <c r="E34" s="176"/>
      <c r="F34" s="308">
        <f>ROUND(SUM(F30:F33),0)</f>
        <v>0</v>
      </c>
      <c r="G34" s="309"/>
    </row>
    <row r="36" spans="1:8" x14ac:dyDescent="0.2">
      <c r="A36" s="2" t="s">
        <v>74</v>
      </c>
      <c r="B36" s="2"/>
      <c r="C36" s="2"/>
      <c r="D36" s="2"/>
      <c r="E36" s="2"/>
      <c r="F36" s="2"/>
      <c r="G36" s="2"/>
      <c r="H36" s="1" t="s">
        <v>1</v>
      </c>
    </row>
    <row r="37" spans="1:8" ht="14.25" customHeight="1" x14ac:dyDescent="0.2">
      <c r="A37" s="2"/>
      <c r="B37" s="310"/>
      <c r="C37" s="310"/>
      <c r="D37" s="310"/>
      <c r="E37" s="310"/>
      <c r="F37" s="310"/>
      <c r="G37" s="310"/>
      <c r="H37" s="1" t="s">
        <v>1</v>
      </c>
    </row>
    <row r="38" spans="1:8" ht="12.75" customHeight="1" x14ac:dyDescent="0.2">
      <c r="A38" s="178"/>
      <c r="B38" s="310"/>
      <c r="C38" s="310"/>
      <c r="D38" s="310"/>
      <c r="E38" s="310"/>
      <c r="F38" s="310"/>
      <c r="G38" s="310"/>
      <c r="H38" s="1" t="s">
        <v>1</v>
      </c>
    </row>
    <row r="39" spans="1:8" x14ac:dyDescent="0.2">
      <c r="A39" s="178"/>
      <c r="B39" s="310"/>
      <c r="C39" s="310"/>
      <c r="D39" s="310"/>
      <c r="E39" s="310"/>
      <c r="F39" s="310"/>
      <c r="G39" s="310"/>
      <c r="H39" s="1" t="s">
        <v>1</v>
      </c>
    </row>
    <row r="40" spans="1:8" x14ac:dyDescent="0.2">
      <c r="A40" s="178"/>
      <c r="B40" s="310"/>
      <c r="C40" s="310"/>
      <c r="D40" s="310"/>
      <c r="E40" s="310"/>
      <c r="F40" s="310"/>
      <c r="G40" s="310"/>
      <c r="H40" s="1" t="s">
        <v>1</v>
      </c>
    </row>
    <row r="41" spans="1:8" x14ac:dyDescent="0.2">
      <c r="A41" s="178"/>
      <c r="B41" s="310"/>
      <c r="C41" s="310"/>
      <c r="D41" s="310"/>
      <c r="E41" s="310"/>
      <c r="F41" s="310"/>
      <c r="G41" s="310"/>
      <c r="H41" s="1" t="s">
        <v>1</v>
      </c>
    </row>
    <row r="42" spans="1:8" x14ac:dyDescent="0.2">
      <c r="A42" s="178"/>
      <c r="B42" s="310"/>
      <c r="C42" s="310"/>
      <c r="D42" s="310"/>
      <c r="E42" s="310"/>
      <c r="F42" s="310"/>
      <c r="G42" s="310"/>
      <c r="H42" s="1" t="s">
        <v>1</v>
      </c>
    </row>
    <row r="43" spans="1:8" x14ac:dyDescent="0.2">
      <c r="A43" s="178"/>
      <c r="B43" s="310"/>
      <c r="C43" s="310"/>
      <c r="D43" s="310"/>
      <c r="E43" s="310"/>
      <c r="F43" s="310"/>
      <c r="G43" s="310"/>
      <c r="H43" s="1" t="s">
        <v>1</v>
      </c>
    </row>
    <row r="44" spans="1:8" ht="12.75" customHeight="1" x14ac:dyDescent="0.2">
      <c r="A44" s="178"/>
      <c r="B44" s="310"/>
      <c r="C44" s="310"/>
      <c r="D44" s="310"/>
      <c r="E44" s="310"/>
      <c r="F44" s="310"/>
      <c r="G44" s="310"/>
      <c r="H44" s="1" t="s">
        <v>1</v>
      </c>
    </row>
    <row r="45" spans="1:8" ht="12.75" customHeight="1" x14ac:dyDescent="0.2">
      <c r="A45" s="178"/>
      <c r="B45" s="310"/>
      <c r="C45" s="310"/>
      <c r="D45" s="310"/>
      <c r="E45" s="310"/>
      <c r="F45" s="310"/>
      <c r="G45" s="310"/>
      <c r="H45" s="1" t="s">
        <v>1</v>
      </c>
    </row>
    <row r="46" spans="1:8" x14ac:dyDescent="0.2">
      <c r="B46" s="305"/>
      <c r="C46" s="305"/>
      <c r="D46" s="305"/>
      <c r="E46" s="305"/>
      <c r="F46" s="305"/>
      <c r="G46" s="305"/>
    </row>
    <row r="47" spans="1:8" x14ac:dyDescent="0.2">
      <c r="B47" s="305"/>
      <c r="C47" s="305"/>
      <c r="D47" s="305"/>
      <c r="E47" s="305"/>
      <c r="F47" s="305"/>
      <c r="G47" s="305"/>
    </row>
    <row r="48" spans="1:8" x14ac:dyDescent="0.2">
      <c r="B48" s="305"/>
      <c r="C48" s="305"/>
      <c r="D48" s="305"/>
      <c r="E48" s="305"/>
      <c r="F48" s="305"/>
      <c r="G48" s="305"/>
    </row>
    <row r="49" spans="2:7" x14ac:dyDescent="0.2">
      <c r="B49" s="305"/>
      <c r="C49" s="305"/>
      <c r="D49" s="305"/>
      <c r="E49" s="305"/>
      <c r="F49" s="305"/>
      <c r="G49" s="305"/>
    </row>
    <row r="50" spans="2:7" x14ac:dyDescent="0.2">
      <c r="B50" s="305"/>
      <c r="C50" s="305"/>
      <c r="D50" s="305"/>
      <c r="E50" s="305"/>
      <c r="F50" s="305"/>
      <c r="G50" s="305"/>
    </row>
    <row r="51" spans="2:7" x14ac:dyDescent="0.2">
      <c r="B51" s="305"/>
      <c r="C51" s="305"/>
      <c r="D51" s="305"/>
      <c r="E51" s="305"/>
      <c r="F51" s="305"/>
      <c r="G51" s="305"/>
    </row>
  </sheetData>
  <mergeCells count="18"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  <mergeCell ref="A23:B23"/>
    <mergeCell ref="C8:E8"/>
    <mergeCell ref="C9:E9"/>
    <mergeCell ref="C10:E10"/>
    <mergeCell ref="C11:E11"/>
    <mergeCell ref="C12:E1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2"/>
  <dimension ref="A1:BE67"/>
  <sheetViews>
    <sheetView workbookViewId="0">
      <selection activeCell="E7" sqref="E7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311" t="s">
        <v>2</v>
      </c>
      <c r="B1" s="312"/>
      <c r="C1" s="179" t="s">
        <v>137</v>
      </c>
      <c r="D1" s="180"/>
      <c r="E1" s="181"/>
      <c r="F1" s="180"/>
      <c r="G1" s="182" t="s">
        <v>75</v>
      </c>
      <c r="H1" s="183" t="s">
        <v>110</v>
      </c>
      <c r="I1" s="184"/>
    </row>
    <row r="2" spans="1:57" ht="13.5" thickBot="1" x14ac:dyDescent="0.25">
      <c r="A2" s="313" t="s">
        <v>76</v>
      </c>
      <c r="B2" s="314"/>
      <c r="C2" s="185" t="s">
        <v>138</v>
      </c>
      <c r="D2" s="186"/>
      <c r="E2" s="187"/>
      <c r="F2" s="186"/>
      <c r="G2" s="315" t="s">
        <v>106</v>
      </c>
      <c r="H2" s="316"/>
      <c r="I2" s="317"/>
    </row>
    <row r="3" spans="1:57" ht="13.5" thickTop="1" x14ac:dyDescent="0.2">
      <c r="F3" s="120"/>
    </row>
    <row r="4" spans="1:57" ht="19.5" customHeight="1" x14ac:dyDescent="0.25">
      <c r="A4" s="188" t="s">
        <v>77</v>
      </c>
      <c r="B4" s="189"/>
      <c r="C4" s="189"/>
      <c r="D4" s="189"/>
      <c r="E4" s="190"/>
      <c r="F4" s="189"/>
      <c r="G4" s="189"/>
      <c r="H4" s="189"/>
      <c r="I4" s="189"/>
    </row>
    <row r="5" spans="1:57" ht="13.5" thickBot="1" x14ac:dyDescent="0.25"/>
    <row r="6" spans="1:57" s="120" customFormat="1" ht="13.5" thickBot="1" x14ac:dyDescent="0.25">
      <c r="A6" s="191"/>
      <c r="B6" s="192" t="s">
        <v>78</v>
      </c>
      <c r="C6" s="192"/>
      <c r="D6" s="193"/>
      <c r="E6" s="194" t="s">
        <v>25</v>
      </c>
      <c r="F6" s="195" t="s">
        <v>26</v>
      </c>
      <c r="G6" s="195" t="s">
        <v>27</v>
      </c>
      <c r="H6" s="195" t="s">
        <v>28</v>
      </c>
      <c r="I6" s="196" t="s">
        <v>29</v>
      </c>
    </row>
    <row r="7" spans="1:57" s="120" customFormat="1" x14ac:dyDescent="0.2">
      <c r="A7" s="286" t="s">
        <v>98</v>
      </c>
      <c r="B7" s="62" t="s">
        <v>99</v>
      </c>
      <c r="D7" s="197"/>
      <c r="E7" s="287">
        <f>'01 160824-2 Pol'!G20</f>
        <v>0</v>
      </c>
      <c r="F7" s="288">
        <f>'01 160824-2 Pol'!BB20</f>
        <v>0</v>
      </c>
      <c r="G7" s="288">
        <f>'01 160824-2 Pol'!BC20</f>
        <v>0</v>
      </c>
      <c r="H7" s="288">
        <f>'01 160824-2 Pol'!BD20</f>
        <v>0</v>
      </c>
      <c r="I7" s="289">
        <f>'01 160824-2 Pol'!BE20</f>
        <v>0</v>
      </c>
    </row>
    <row r="8" spans="1:57" s="120" customFormat="1" x14ac:dyDescent="0.2">
      <c r="A8" s="286" t="str">
        <f>'01 160824-2 Pol'!B21</f>
        <v>98</v>
      </c>
      <c r="B8" s="62" t="str">
        <f>'01 160824-2 Pol'!C21</f>
        <v>Demolice</v>
      </c>
      <c r="D8" s="197"/>
      <c r="E8" s="287">
        <f>'01 160824-2 Pol'!BA28</f>
        <v>0</v>
      </c>
      <c r="F8" s="288">
        <f>'01 160824-2 Pol'!BB28</f>
        <v>0</v>
      </c>
      <c r="G8" s="288">
        <f>'01 160824-2 Pol'!BC28</f>
        <v>0</v>
      </c>
      <c r="H8" s="288">
        <f>'01 160824-2 Pol'!BD28</f>
        <v>0</v>
      </c>
      <c r="I8" s="289">
        <f>'01 160824-2 Pol'!BE28</f>
        <v>0</v>
      </c>
    </row>
    <row r="9" spans="1:57" s="120" customFormat="1" ht="13.5" thickBot="1" x14ac:dyDescent="0.25">
      <c r="A9" s="286" t="str">
        <f>'01 160824-2 Pol'!B29</f>
        <v>D96</v>
      </c>
      <c r="B9" s="62" t="str">
        <f>'01 160824-2 Pol'!C29</f>
        <v>Přesuny suti a vybouraných hmot</v>
      </c>
      <c r="D9" s="197"/>
      <c r="E9" s="287">
        <f>'01 160824-2 Pol'!BA34</f>
        <v>0</v>
      </c>
      <c r="F9" s="288">
        <f>'01 160824-2 Pol'!BB34</f>
        <v>0</v>
      </c>
      <c r="G9" s="288">
        <f>'01 160824-2 Pol'!BC34</f>
        <v>0</v>
      </c>
      <c r="H9" s="288">
        <f>'01 160824-2 Pol'!BD34</f>
        <v>0</v>
      </c>
      <c r="I9" s="289">
        <f>'01 160824-2 Pol'!BE34</f>
        <v>0</v>
      </c>
    </row>
    <row r="10" spans="1:57" s="14" customFormat="1" ht="13.5" thickBot="1" x14ac:dyDescent="0.25">
      <c r="A10" s="198"/>
      <c r="B10" s="199" t="s">
        <v>79</v>
      </c>
      <c r="C10" s="199"/>
      <c r="D10" s="200"/>
      <c r="E10" s="201">
        <f>SUM(E7:E9)</f>
        <v>0</v>
      </c>
      <c r="F10" s="202">
        <f>SUM(F7:F9)</f>
        <v>0</v>
      </c>
      <c r="G10" s="202">
        <f>SUM(G7:G9)</f>
        <v>0</v>
      </c>
      <c r="H10" s="202">
        <f>SUM(H7:H9)</f>
        <v>0</v>
      </c>
      <c r="I10" s="203">
        <f>SUM(I7:I9)</f>
        <v>0</v>
      </c>
    </row>
    <row r="11" spans="1:57" x14ac:dyDescent="0.2">
      <c r="A11" s="120"/>
      <c r="B11" s="120"/>
      <c r="C11" s="120"/>
      <c r="D11" s="120"/>
      <c r="E11" s="120"/>
      <c r="F11" s="120"/>
      <c r="G11" s="120"/>
      <c r="H11" s="120"/>
      <c r="I11" s="120"/>
    </row>
    <row r="12" spans="1:57" ht="19.5" customHeight="1" x14ac:dyDescent="0.25">
      <c r="A12" s="189" t="s">
        <v>80</v>
      </c>
      <c r="B12" s="189"/>
      <c r="C12" s="189"/>
      <c r="D12" s="189"/>
      <c r="E12" s="189"/>
      <c r="F12" s="189"/>
      <c r="G12" s="204"/>
      <c r="H12" s="189"/>
      <c r="I12" s="189"/>
      <c r="BA12" s="126"/>
      <c r="BB12" s="126"/>
      <c r="BC12" s="126"/>
      <c r="BD12" s="126"/>
      <c r="BE12" s="126"/>
    </row>
    <row r="13" spans="1:57" ht="13.5" thickBot="1" x14ac:dyDescent="0.25"/>
    <row r="14" spans="1:57" x14ac:dyDescent="0.2">
      <c r="A14" s="155" t="s">
        <v>81</v>
      </c>
      <c r="B14" s="156"/>
      <c r="C14" s="156"/>
      <c r="D14" s="205"/>
      <c r="E14" s="206" t="s">
        <v>82</v>
      </c>
      <c r="F14" s="207" t="s">
        <v>12</v>
      </c>
      <c r="G14" s="208" t="s">
        <v>83</v>
      </c>
      <c r="H14" s="209"/>
      <c r="I14" s="210" t="s">
        <v>82</v>
      </c>
    </row>
    <row r="15" spans="1:57" x14ac:dyDescent="0.2">
      <c r="A15" s="149"/>
      <c r="B15" s="140"/>
      <c r="C15" s="140"/>
      <c r="D15" s="211"/>
      <c r="E15" s="212"/>
      <c r="F15" s="213"/>
      <c r="G15" s="214">
        <f>CHOOSE(BA15+1,E10+F10,E10+F10+H10,E10+F10+G10+H10,E10,F10,H10,G10,H10+G10,0)</f>
        <v>0</v>
      </c>
      <c r="H15" s="215"/>
      <c r="I15" s="216">
        <f>E15+F15*G15/100</f>
        <v>0</v>
      </c>
      <c r="BA15" s="1">
        <v>8</v>
      </c>
    </row>
    <row r="16" spans="1:57" ht="13.5" thickBot="1" x14ac:dyDescent="0.25">
      <c r="A16" s="217"/>
      <c r="B16" s="218" t="s">
        <v>84</v>
      </c>
      <c r="C16" s="219"/>
      <c r="D16" s="220"/>
      <c r="E16" s="221"/>
      <c r="F16" s="222"/>
      <c r="G16" s="222"/>
      <c r="H16" s="318">
        <f>SUM(I15:I15)</f>
        <v>0</v>
      </c>
      <c r="I16" s="319"/>
    </row>
    <row r="18" spans="2:9" x14ac:dyDescent="0.2">
      <c r="B18" s="14"/>
      <c r="F18" s="223"/>
      <c r="G18" s="224"/>
      <c r="H18" s="224"/>
      <c r="I18" s="46"/>
    </row>
    <row r="19" spans="2:9" x14ac:dyDescent="0.2">
      <c r="F19" s="223"/>
      <c r="G19" s="224"/>
      <c r="H19" s="224"/>
      <c r="I19" s="46"/>
    </row>
    <row r="20" spans="2:9" x14ac:dyDescent="0.2">
      <c r="F20" s="223"/>
      <c r="G20" s="224"/>
      <c r="H20" s="224"/>
      <c r="I20" s="46"/>
    </row>
    <row r="21" spans="2:9" x14ac:dyDescent="0.2">
      <c r="F21" s="223"/>
      <c r="G21" s="224"/>
      <c r="H21" s="224"/>
      <c r="I21" s="46"/>
    </row>
    <row r="22" spans="2:9" x14ac:dyDescent="0.2">
      <c r="F22" s="223"/>
      <c r="G22" s="224"/>
      <c r="H22" s="224"/>
      <c r="I22" s="46"/>
    </row>
    <row r="23" spans="2:9" x14ac:dyDescent="0.2">
      <c r="F23" s="223"/>
      <c r="G23" s="224"/>
      <c r="H23" s="224"/>
      <c r="I23" s="46"/>
    </row>
    <row r="24" spans="2:9" x14ac:dyDescent="0.2">
      <c r="F24" s="223"/>
      <c r="G24" s="224"/>
      <c r="H24" s="224"/>
      <c r="I24" s="46"/>
    </row>
    <row r="25" spans="2:9" x14ac:dyDescent="0.2">
      <c r="F25" s="223"/>
      <c r="G25" s="224"/>
      <c r="H25" s="224"/>
      <c r="I25" s="46"/>
    </row>
    <row r="26" spans="2:9" x14ac:dyDescent="0.2">
      <c r="F26" s="223"/>
      <c r="G26" s="224"/>
      <c r="H26" s="224"/>
      <c r="I26" s="46"/>
    </row>
    <row r="27" spans="2:9" x14ac:dyDescent="0.2">
      <c r="F27" s="223"/>
      <c r="G27" s="224"/>
      <c r="H27" s="224"/>
      <c r="I27" s="46"/>
    </row>
    <row r="28" spans="2:9" x14ac:dyDescent="0.2">
      <c r="F28" s="223"/>
      <c r="G28" s="224"/>
      <c r="H28" s="224"/>
      <c r="I28" s="46"/>
    </row>
    <row r="29" spans="2:9" x14ac:dyDescent="0.2">
      <c r="F29" s="223"/>
      <c r="G29" s="224"/>
      <c r="H29" s="224"/>
      <c r="I29" s="46"/>
    </row>
    <row r="30" spans="2:9" x14ac:dyDescent="0.2">
      <c r="F30" s="223"/>
      <c r="G30" s="224"/>
      <c r="H30" s="224"/>
      <c r="I30" s="46"/>
    </row>
    <row r="31" spans="2:9" x14ac:dyDescent="0.2">
      <c r="F31" s="223"/>
      <c r="G31" s="224"/>
      <c r="H31" s="224"/>
      <c r="I31" s="46"/>
    </row>
    <row r="32" spans="2:9" x14ac:dyDescent="0.2">
      <c r="F32" s="223"/>
      <c r="G32" s="224"/>
      <c r="H32" s="224"/>
      <c r="I32" s="46"/>
    </row>
    <row r="33" spans="6:9" x14ac:dyDescent="0.2">
      <c r="F33" s="223"/>
      <c r="G33" s="224"/>
      <c r="H33" s="224"/>
      <c r="I33" s="46"/>
    </row>
    <row r="34" spans="6:9" x14ac:dyDescent="0.2">
      <c r="F34" s="223"/>
      <c r="G34" s="224"/>
      <c r="H34" s="224"/>
      <c r="I34" s="46"/>
    </row>
    <row r="35" spans="6:9" x14ac:dyDescent="0.2">
      <c r="F35" s="223"/>
      <c r="G35" s="224"/>
      <c r="H35" s="224"/>
      <c r="I35" s="46"/>
    </row>
    <row r="36" spans="6:9" x14ac:dyDescent="0.2">
      <c r="F36" s="223"/>
      <c r="G36" s="224"/>
      <c r="H36" s="224"/>
      <c r="I36" s="46"/>
    </row>
    <row r="37" spans="6:9" x14ac:dyDescent="0.2">
      <c r="F37" s="223"/>
      <c r="G37" s="224"/>
      <c r="H37" s="224"/>
      <c r="I37" s="46"/>
    </row>
    <row r="38" spans="6:9" x14ac:dyDescent="0.2">
      <c r="F38" s="223"/>
      <c r="G38" s="224"/>
      <c r="H38" s="224"/>
      <c r="I38" s="46"/>
    </row>
    <row r="39" spans="6:9" x14ac:dyDescent="0.2">
      <c r="F39" s="223"/>
      <c r="G39" s="224"/>
      <c r="H39" s="224"/>
      <c r="I39" s="46"/>
    </row>
    <row r="40" spans="6:9" x14ac:dyDescent="0.2">
      <c r="F40" s="223"/>
      <c r="G40" s="224"/>
      <c r="H40" s="224"/>
      <c r="I40" s="46"/>
    </row>
    <row r="41" spans="6:9" x14ac:dyDescent="0.2">
      <c r="F41" s="223"/>
      <c r="G41" s="224"/>
      <c r="H41" s="224"/>
      <c r="I41" s="46"/>
    </row>
    <row r="42" spans="6:9" x14ac:dyDescent="0.2">
      <c r="F42" s="223"/>
      <c r="G42" s="224"/>
      <c r="H42" s="224"/>
      <c r="I42" s="46"/>
    </row>
    <row r="43" spans="6:9" x14ac:dyDescent="0.2">
      <c r="F43" s="223"/>
      <c r="G43" s="224"/>
      <c r="H43" s="224"/>
      <c r="I43" s="46"/>
    </row>
    <row r="44" spans="6:9" x14ac:dyDescent="0.2">
      <c r="F44" s="223"/>
      <c r="G44" s="224"/>
      <c r="H44" s="224"/>
      <c r="I44" s="46"/>
    </row>
    <row r="45" spans="6:9" x14ac:dyDescent="0.2">
      <c r="F45" s="223"/>
      <c r="G45" s="224"/>
      <c r="H45" s="224"/>
      <c r="I45" s="46"/>
    </row>
    <row r="46" spans="6:9" x14ac:dyDescent="0.2">
      <c r="F46" s="223"/>
      <c r="G46" s="224"/>
      <c r="H46" s="224"/>
      <c r="I46" s="46"/>
    </row>
    <row r="47" spans="6:9" x14ac:dyDescent="0.2">
      <c r="F47" s="223"/>
      <c r="G47" s="224"/>
      <c r="H47" s="224"/>
      <c r="I47" s="46"/>
    </row>
    <row r="48" spans="6:9" x14ac:dyDescent="0.2">
      <c r="F48" s="223"/>
      <c r="G48" s="224"/>
      <c r="H48" s="224"/>
      <c r="I48" s="46"/>
    </row>
    <row r="49" spans="6:9" x14ac:dyDescent="0.2">
      <c r="F49" s="223"/>
      <c r="G49" s="224"/>
      <c r="H49" s="224"/>
      <c r="I49" s="46"/>
    </row>
    <row r="50" spans="6:9" x14ac:dyDescent="0.2">
      <c r="F50" s="223"/>
      <c r="G50" s="224"/>
      <c r="H50" s="224"/>
      <c r="I50" s="46"/>
    </row>
    <row r="51" spans="6:9" x14ac:dyDescent="0.2">
      <c r="F51" s="223"/>
      <c r="G51" s="224"/>
      <c r="H51" s="224"/>
      <c r="I51" s="46"/>
    </row>
    <row r="52" spans="6:9" x14ac:dyDescent="0.2">
      <c r="F52" s="223"/>
      <c r="G52" s="224"/>
      <c r="H52" s="224"/>
      <c r="I52" s="46"/>
    </row>
    <row r="53" spans="6:9" x14ac:dyDescent="0.2">
      <c r="F53" s="223"/>
      <c r="G53" s="224"/>
      <c r="H53" s="224"/>
      <c r="I53" s="46"/>
    </row>
    <row r="54" spans="6:9" x14ac:dyDescent="0.2">
      <c r="F54" s="223"/>
      <c r="G54" s="224"/>
      <c r="H54" s="224"/>
      <c r="I54" s="46"/>
    </row>
    <row r="55" spans="6:9" x14ac:dyDescent="0.2">
      <c r="F55" s="223"/>
      <c r="G55" s="224"/>
      <c r="H55" s="224"/>
      <c r="I55" s="46"/>
    </row>
    <row r="56" spans="6:9" x14ac:dyDescent="0.2">
      <c r="F56" s="223"/>
      <c r="G56" s="224"/>
      <c r="H56" s="224"/>
      <c r="I56" s="46"/>
    </row>
    <row r="57" spans="6:9" x14ac:dyDescent="0.2">
      <c r="F57" s="223"/>
      <c r="G57" s="224"/>
      <c r="H57" s="224"/>
      <c r="I57" s="46"/>
    </row>
    <row r="58" spans="6:9" x14ac:dyDescent="0.2">
      <c r="F58" s="223"/>
      <c r="G58" s="224"/>
      <c r="H58" s="224"/>
      <c r="I58" s="46"/>
    </row>
    <row r="59" spans="6:9" x14ac:dyDescent="0.2">
      <c r="F59" s="223"/>
      <c r="G59" s="224"/>
      <c r="H59" s="224"/>
      <c r="I59" s="46"/>
    </row>
    <row r="60" spans="6:9" x14ac:dyDescent="0.2">
      <c r="F60" s="223"/>
      <c r="G60" s="224"/>
      <c r="H60" s="224"/>
      <c r="I60" s="46"/>
    </row>
    <row r="61" spans="6:9" x14ac:dyDescent="0.2">
      <c r="F61" s="223"/>
      <c r="G61" s="224"/>
      <c r="H61" s="224"/>
      <c r="I61" s="46"/>
    </row>
    <row r="62" spans="6:9" x14ac:dyDescent="0.2">
      <c r="F62" s="223"/>
      <c r="G62" s="224"/>
      <c r="H62" s="224"/>
      <c r="I62" s="46"/>
    </row>
    <row r="63" spans="6:9" x14ac:dyDescent="0.2">
      <c r="F63" s="223"/>
      <c r="G63" s="224"/>
      <c r="H63" s="224"/>
      <c r="I63" s="46"/>
    </row>
    <row r="64" spans="6:9" x14ac:dyDescent="0.2">
      <c r="F64" s="223"/>
      <c r="G64" s="224"/>
      <c r="H64" s="224"/>
      <c r="I64" s="46"/>
    </row>
    <row r="65" spans="6:9" x14ac:dyDescent="0.2">
      <c r="F65" s="223"/>
      <c r="G65" s="224"/>
      <c r="H65" s="224"/>
      <c r="I65" s="46"/>
    </row>
    <row r="66" spans="6:9" x14ac:dyDescent="0.2">
      <c r="F66" s="223"/>
      <c r="G66" s="224"/>
      <c r="H66" s="224"/>
      <c r="I66" s="46"/>
    </row>
    <row r="67" spans="6:9" x14ac:dyDescent="0.2">
      <c r="F67" s="223"/>
      <c r="G67" s="224"/>
      <c r="H67" s="224"/>
      <c r="I67" s="46"/>
    </row>
  </sheetData>
  <mergeCells count="4">
    <mergeCell ref="A1:B1"/>
    <mergeCell ref="A2:B2"/>
    <mergeCell ref="G2:I2"/>
    <mergeCell ref="H16:I16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"/>
  <dimension ref="A1:CB107"/>
  <sheetViews>
    <sheetView showGridLines="0" showZeros="0" zoomScaleNormal="100" zoomScaleSheetLayoutView="100" workbookViewId="0">
      <selection activeCell="L31" sqref="L31"/>
    </sheetView>
  </sheetViews>
  <sheetFormatPr defaultRowHeight="12.75" x14ac:dyDescent="0.2"/>
  <cols>
    <col min="1" max="1" width="4.42578125" style="225" customWidth="1"/>
    <col min="2" max="2" width="11.5703125" style="225" customWidth="1"/>
    <col min="3" max="3" width="40.42578125" style="225" customWidth="1"/>
    <col min="4" max="4" width="5.5703125" style="225" customWidth="1"/>
    <col min="5" max="5" width="9.85546875" style="235" customWidth="1"/>
    <col min="6" max="6" width="9.85546875" style="225" customWidth="1"/>
    <col min="7" max="7" width="13.85546875" style="225" customWidth="1"/>
    <col min="8" max="8" width="11.7109375" style="225" hidden="1" customWidth="1"/>
    <col min="9" max="9" width="11.5703125" style="225" hidden="1" customWidth="1"/>
    <col min="10" max="10" width="11" style="225" hidden="1" customWidth="1"/>
    <col min="11" max="11" width="10.42578125" style="225" hidden="1" customWidth="1"/>
    <col min="12" max="12" width="75.42578125" style="225" customWidth="1"/>
    <col min="13" max="13" width="45.28515625" style="225" customWidth="1"/>
    <col min="14" max="16384" width="9.140625" style="225"/>
  </cols>
  <sheetData>
    <row r="1" spans="1:80" ht="15.75" x14ac:dyDescent="0.25">
      <c r="A1" s="320" t="s">
        <v>102</v>
      </c>
      <c r="B1" s="320"/>
      <c r="C1" s="320"/>
      <c r="D1" s="320"/>
      <c r="E1" s="320"/>
      <c r="F1" s="320"/>
      <c r="G1" s="320"/>
    </row>
    <row r="2" spans="1:80" ht="14.25" customHeight="1" thickBot="1" x14ac:dyDescent="0.25">
      <c r="B2" s="226"/>
      <c r="C2" s="227"/>
      <c r="D2" s="227"/>
      <c r="E2" s="228"/>
      <c r="F2" s="227"/>
      <c r="G2" s="227"/>
    </row>
    <row r="3" spans="1:80" ht="13.5" thickTop="1" x14ac:dyDescent="0.2">
      <c r="A3" s="311" t="s">
        <v>2</v>
      </c>
      <c r="B3" s="312"/>
      <c r="C3" s="179" t="s">
        <v>137</v>
      </c>
      <c r="D3" s="229"/>
      <c r="E3" s="230" t="s">
        <v>85</v>
      </c>
      <c r="F3" s="231" t="str">
        <f>'01 160824-2 Rek'!H1</f>
        <v>16/08/24-2</v>
      </c>
      <c r="G3" s="232"/>
    </row>
    <row r="4" spans="1:80" ht="13.5" thickBot="1" x14ac:dyDescent="0.25">
      <c r="A4" s="321" t="s">
        <v>76</v>
      </c>
      <c r="B4" s="314"/>
      <c r="C4" s="185" t="s">
        <v>138</v>
      </c>
      <c r="D4" s="233"/>
      <c r="E4" s="322" t="str">
        <f>'01 160824-2 Rek'!G2</f>
        <v>Rozpočet (výkaz výměr)</v>
      </c>
      <c r="F4" s="323"/>
      <c r="G4" s="324"/>
    </row>
    <row r="5" spans="1:80" ht="13.5" thickTop="1" x14ac:dyDescent="0.2">
      <c r="A5" s="234"/>
      <c r="G5" s="236"/>
    </row>
    <row r="6" spans="1:80" ht="27" customHeight="1" x14ac:dyDescent="0.2">
      <c r="A6" s="237" t="s">
        <v>86</v>
      </c>
      <c r="B6" s="238" t="s">
        <v>87</v>
      </c>
      <c r="C6" s="238" t="s">
        <v>88</v>
      </c>
      <c r="D6" s="238" t="s">
        <v>89</v>
      </c>
      <c r="E6" s="239" t="s">
        <v>90</v>
      </c>
      <c r="F6" s="238" t="s">
        <v>91</v>
      </c>
      <c r="G6" s="240" t="s">
        <v>92</v>
      </c>
      <c r="H6" s="241" t="s">
        <v>93</v>
      </c>
      <c r="I6" s="241" t="s">
        <v>94</v>
      </c>
      <c r="J6" s="241" t="s">
        <v>95</v>
      </c>
      <c r="K6" s="241" t="s">
        <v>96</v>
      </c>
    </row>
    <row r="7" spans="1:80" x14ac:dyDescent="0.2">
      <c r="A7" s="242" t="s">
        <v>97</v>
      </c>
      <c r="B7" s="243" t="s">
        <v>98</v>
      </c>
      <c r="C7" s="244" t="s">
        <v>99</v>
      </c>
      <c r="D7" s="245"/>
      <c r="E7" s="246"/>
      <c r="F7" s="246"/>
      <c r="G7" s="247"/>
      <c r="H7" s="248"/>
      <c r="I7" s="249"/>
      <c r="J7" s="250"/>
      <c r="K7" s="251"/>
      <c r="O7" s="252">
        <v>1</v>
      </c>
    </row>
    <row r="8" spans="1:80" x14ac:dyDescent="0.2">
      <c r="A8" s="253">
        <v>1</v>
      </c>
      <c r="B8" s="254" t="s">
        <v>139</v>
      </c>
      <c r="C8" s="255" t="s">
        <v>140</v>
      </c>
      <c r="D8" s="256" t="s">
        <v>112</v>
      </c>
      <c r="E8" s="290">
        <v>34.013249999999999</v>
      </c>
      <c r="F8" s="257"/>
      <c r="G8" s="258">
        <f>E8*F8</f>
        <v>0</v>
      </c>
      <c r="H8" s="259">
        <v>0</v>
      </c>
      <c r="I8" s="260">
        <f>E8*H8</f>
        <v>0</v>
      </c>
      <c r="J8" s="259">
        <v>0</v>
      </c>
      <c r="K8" s="260">
        <f>E8*J8</f>
        <v>0</v>
      </c>
      <c r="O8" s="252">
        <v>2</v>
      </c>
      <c r="AA8" s="225">
        <v>1</v>
      </c>
      <c r="AB8" s="225">
        <v>1</v>
      </c>
      <c r="AC8" s="225">
        <v>1</v>
      </c>
      <c r="AZ8" s="225">
        <v>1</v>
      </c>
      <c r="BA8" s="225">
        <f>IF(AZ8=1,G8,0)</f>
        <v>0</v>
      </c>
      <c r="BB8" s="225">
        <f>IF(AZ8=2,G8,0)</f>
        <v>0</v>
      </c>
      <c r="BC8" s="225">
        <f>IF(AZ8=3,G8,0)</f>
        <v>0</v>
      </c>
      <c r="BD8" s="225">
        <f>IF(AZ8=4,G8,0)</f>
        <v>0</v>
      </c>
      <c r="BE8" s="225">
        <f>IF(AZ8=5,G8,0)</f>
        <v>0</v>
      </c>
      <c r="CA8" s="252">
        <v>1</v>
      </c>
      <c r="CB8" s="252">
        <v>1</v>
      </c>
    </row>
    <row r="9" spans="1:80" x14ac:dyDescent="0.2">
      <c r="A9" s="261"/>
      <c r="B9" s="264"/>
      <c r="C9" s="325" t="s">
        <v>141</v>
      </c>
      <c r="D9" s="326"/>
      <c r="E9" s="265">
        <v>0</v>
      </c>
      <c r="F9" s="266"/>
      <c r="G9" s="267"/>
      <c r="H9" s="268"/>
      <c r="I9" s="262"/>
      <c r="J9" s="269"/>
      <c r="K9" s="262"/>
      <c r="M9" s="263" t="s">
        <v>113</v>
      </c>
      <c r="O9" s="252"/>
    </row>
    <row r="10" spans="1:80" x14ac:dyDescent="0.2">
      <c r="A10" s="253">
        <v>2</v>
      </c>
      <c r="B10" s="254" t="s">
        <v>142</v>
      </c>
      <c r="C10" s="255" t="s">
        <v>143</v>
      </c>
      <c r="D10" s="256" t="s">
        <v>112</v>
      </c>
      <c r="E10" s="290">
        <v>79.364249999999998</v>
      </c>
      <c r="F10" s="257"/>
      <c r="G10" s="258">
        <f>E10*F10</f>
        <v>0</v>
      </c>
      <c r="H10" s="259">
        <v>0</v>
      </c>
      <c r="I10" s="260">
        <f>E10*H10</f>
        <v>0</v>
      </c>
      <c r="J10" s="259">
        <v>0</v>
      </c>
      <c r="K10" s="260">
        <f>E10*J10</f>
        <v>0</v>
      </c>
      <c r="O10" s="252">
        <v>2</v>
      </c>
      <c r="AA10" s="225">
        <v>1</v>
      </c>
      <c r="AB10" s="225">
        <v>1</v>
      </c>
      <c r="AC10" s="225">
        <v>1</v>
      </c>
      <c r="AZ10" s="225">
        <v>1</v>
      </c>
      <c r="BA10" s="225">
        <f>IF(AZ10=1,G10,0)</f>
        <v>0</v>
      </c>
      <c r="BB10" s="225">
        <f>IF(AZ10=2,G10,0)</f>
        <v>0</v>
      </c>
      <c r="BC10" s="225">
        <f>IF(AZ10=3,G10,0)</f>
        <v>0</v>
      </c>
      <c r="BD10" s="225">
        <f>IF(AZ10=4,G10,0)</f>
        <v>0</v>
      </c>
      <c r="BE10" s="225">
        <f>IF(AZ10=5,G10,0)</f>
        <v>0</v>
      </c>
      <c r="CA10" s="252">
        <v>1</v>
      </c>
      <c r="CB10" s="252">
        <v>1</v>
      </c>
    </row>
    <row r="11" spans="1:80" x14ac:dyDescent="0.2">
      <c r="A11" s="261"/>
      <c r="B11" s="264"/>
      <c r="C11" s="325" t="s">
        <v>144</v>
      </c>
      <c r="D11" s="326"/>
      <c r="E11" s="265">
        <v>0</v>
      </c>
      <c r="F11" s="266"/>
      <c r="G11" s="267"/>
      <c r="H11" s="268"/>
      <c r="I11" s="262"/>
      <c r="J11" s="269"/>
      <c r="K11" s="262"/>
      <c r="M11" s="263" t="s">
        <v>114</v>
      </c>
      <c r="O11" s="252"/>
    </row>
    <row r="12" spans="1:80" x14ac:dyDescent="0.2">
      <c r="A12" s="253">
        <v>3</v>
      </c>
      <c r="B12" s="254" t="s">
        <v>146</v>
      </c>
      <c r="C12" s="255" t="s">
        <v>145</v>
      </c>
      <c r="D12" s="256" t="s">
        <v>112</v>
      </c>
      <c r="E12" s="290">
        <v>90.701999999999998</v>
      </c>
      <c r="F12" s="257"/>
      <c r="G12" s="258">
        <f>E12*F12</f>
        <v>0</v>
      </c>
      <c r="H12" s="259">
        <v>0</v>
      </c>
      <c r="I12" s="260">
        <f>E12*H12</f>
        <v>0</v>
      </c>
      <c r="J12" s="259">
        <v>0</v>
      </c>
      <c r="K12" s="260">
        <f>E12*J12</f>
        <v>0</v>
      </c>
      <c r="O12" s="252">
        <v>2</v>
      </c>
      <c r="AA12" s="225">
        <v>1</v>
      </c>
      <c r="AB12" s="225">
        <v>1</v>
      </c>
      <c r="AC12" s="225">
        <v>1</v>
      </c>
      <c r="AZ12" s="225">
        <v>1</v>
      </c>
      <c r="BA12" s="225">
        <f>IF(AZ12=1,G12,0)</f>
        <v>0</v>
      </c>
      <c r="BB12" s="225">
        <f>IF(AZ12=2,G12,0)</f>
        <v>0</v>
      </c>
      <c r="BC12" s="225">
        <f>IF(AZ12=3,G12,0)</f>
        <v>0</v>
      </c>
      <c r="BD12" s="225">
        <f>IF(AZ12=4,G12,0)</f>
        <v>0</v>
      </c>
      <c r="BE12" s="225">
        <f>IF(AZ12=5,G12,0)</f>
        <v>0</v>
      </c>
      <c r="CA12" s="252">
        <v>1</v>
      </c>
      <c r="CB12" s="252">
        <v>1</v>
      </c>
    </row>
    <row r="13" spans="1:80" x14ac:dyDescent="0.2">
      <c r="A13" s="261"/>
      <c r="B13" s="264"/>
      <c r="C13" s="325" t="s">
        <v>147</v>
      </c>
      <c r="D13" s="326"/>
      <c r="E13" s="265">
        <v>0</v>
      </c>
      <c r="F13" s="266"/>
      <c r="G13" s="267"/>
      <c r="H13" s="268"/>
      <c r="I13" s="262"/>
      <c r="J13" s="269"/>
      <c r="K13" s="262"/>
      <c r="M13" s="263" t="s">
        <v>115</v>
      </c>
      <c r="O13" s="252"/>
    </row>
    <row r="14" spans="1:80" x14ac:dyDescent="0.2">
      <c r="A14" s="253">
        <v>4</v>
      </c>
      <c r="B14" s="254" t="s">
        <v>148</v>
      </c>
      <c r="C14" s="255" t="s">
        <v>149</v>
      </c>
      <c r="D14" s="256" t="s">
        <v>112</v>
      </c>
      <c r="E14" s="290">
        <v>45.350999999999999</v>
      </c>
      <c r="F14" s="257"/>
      <c r="G14" s="258">
        <f>E14*F14</f>
        <v>0</v>
      </c>
      <c r="H14" s="259">
        <v>0</v>
      </c>
      <c r="I14" s="260">
        <f>E14*H14</f>
        <v>0</v>
      </c>
      <c r="J14" s="259">
        <v>0</v>
      </c>
      <c r="K14" s="260">
        <f>E14*J14</f>
        <v>0</v>
      </c>
      <c r="O14" s="252">
        <v>2</v>
      </c>
      <c r="AA14" s="225">
        <v>1</v>
      </c>
      <c r="AB14" s="225">
        <v>1</v>
      </c>
      <c r="AC14" s="225">
        <v>1</v>
      </c>
      <c r="AZ14" s="225">
        <v>1</v>
      </c>
      <c r="BA14" s="225">
        <f>IF(AZ14=1,G14,0)</f>
        <v>0</v>
      </c>
      <c r="BB14" s="225">
        <f>IF(AZ14=2,G14,0)</f>
        <v>0</v>
      </c>
      <c r="BC14" s="225">
        <f>IF(AZ14=3,G14,0)</f>
        <v>0</v>
      </c>
      <c r="BD14" s="225">
        <f>IF(AZ14=4,G14,0)</f>
        <v>0</v>
      </c>
      <c r="BE14" s="225">
        <f>IF(AZ14=5,G14,0)</f>
        <v>0</v>
      </c>
      <c r="CA14" s="252">
        <v>1</v>
      </c>
      <c r="CB14" s="252">
        <v>1</v>
      </c>
    </row>
    <row r="15" spans="1:80" x14ac:dyDescent="0.2">
      <c r="A15" s="253">
        <v>5</v>
      </c>
      <c r="B15" s="254" t="s">
        <v>150</v>
      </c>
      <c r="C15" s="255" t="s">
        <v>151</v>
      </c>
      <c r="D15" s="256" t="s">
        <v>112</v>
      </c>
      <c r="E15" s="290">
        <v>45.350999999999999</v>
      </c>
      <c r="F15" s="257"/>
      <c r="G15" s="258">
        <f>E15*F15</f>
        <v>0</v>
      </c>
      <c r="H15" s="259">
        <v>0</v>
      </c>
      <c r="I15" s="260">
        <f>E15*H15</f>
        <v>0</v>
      </c>
      <c r="J15" s="259">
        <v>0</v>
      </c>
      <c r="K15" s="260">
        <f>E15*J15</f>
        <v>0</v>
      </c>
      <c r="O15" s="252">
        <v>2</v>
      </c>
      <c r="AA15" s="225">
        <v>1</v>
      </c>
      <c r="AB15" s="225">
        <v>1</v>
      </c>
      <c r="AC15" s="225">
        <v>1</v>
      </c>
      <c r="AZ15" s="225">
        <v>1</v>
      </c>
      <c r="BA15" s="225">
        <f>IF(AZ15=1,G15,0)</f>
        <v>0</v>
      </c>
      <c r="BB15" s="225">
        <f>IF(AZ15=2,G15,0)</f>
        <v>0</v>
      </c>
      <c r="BC15" s="225">
        <f>IF(AZ15=3,G15,0)</f>
        <v>0</v>
      </c>
      <c r="BD15" s="225">
        <f>IF(AZ15=4,G15,0)</f>
        <v>0</v>
      </c>
      <c r="BE15" s="225">
        <f>IF(AZ15=5,G15,0)</f>
        <v>0</v>
      </c>
      <c r="CA15" s="252">
        <v>1</v>
      </c>
      <c r="CB15" s="252">
        <v>1</v>
      </c>
    </row>
    <row r="16" spans="1:80" x14ac:dyDescent="0.2">
      <c r="A16" s="253">
        <v>6</v>
      </c>
      <c r="B16" s="254" t="s">
        <v>152</v>
      </c>
      <c r="C16" s="255" t="s">
        <v>153</v>
      </c>
      <c r="D16" s="256" t="s">
        <v>112</v>
      </c>
      <c r="E16" s="290">
        <v>79.364249999999998</v>
      </c>
      <c r="F16" s="257"/>
      <c r="G16" s="258">
        <f>E16*F16</f>
        <v>0</v>
      </c>
      <c r="H16" s="259">
        <v>0</v>
      </c>
      <c r="I16" s="260">
        <f>E16*H16</f>
        <v>0</v>
      </c>
      <c r="J16" s="259">
        <v>0</v>
      </c>
      <c r="K16" s="260">
        <f>E16*J16</f>
        <v>0</v>
      </c>
      <c r="O16" s="252">
        <v>2</v>
      </c>
      <c r="AA16" s="225">
        <v>1</v>
      </c>
      <c r="AB16" s="225">
        <v>1</v>
      </c>
      <c r="AC16" s="225">
        <v>1</v>
      </c>
      <c r="AZ16" s="225">
        <v>1</v>
      </c>
      <c r="BA16" s="225">
        <f>IF(AZ16=1,G16,0)</f>
        <v>0</v>
      </c>
      <c r="BB16" s="225">
        <f>IF(AZ16=2,G16,0)</f>
        <v>0</v>
      </c>
      <c r="BC16" s="225">
        <f>IF(AZ16=3,G16,0)</f>
        <v>0</v>
      </c>
      <c r="BD16" s="225">
        <f>IF(AZ16=4,G16,0)</f>
        <v>0</v>
      </c>
      <c r="BE16" s="225">
        <f>IF(AZ16=5,G16,0)</f>
        <v>0</v>
      </c>
      <c r="CA16" s="252">
        <v>1</v>
      </c>
      <c r="CB16" s="252">
        <v>1</v>
      </c>
    </row>
    <row r="17" spans="1:80" x14ac:dyDescent="0.2">
      <c r="A17" s="253">
        <v>7</v>
      </c>
      <c r="B17" s="254" t="s">
        <v>154</v>
      </c>
      <c r="C17" s="255" t="s">
        <v>155</v>
      </c>
      <c r="D17" s="256" t="s">
        <v>117</v>
      </c>
      <c r="E17" s="290">
        <v>68.026499999999999</v>
      </c>
      <c r="F17" s="257"/>
      <c r="G17" s="258">
        <f>E17*F17</f>
        <v>0</v>
      </c>
      <c r="H17" s="259">
        <v>0</v>
      </c>
      <c r="I17" s="260">
        <f>E17*H17</f>
        <v>0</v>
      </c>
      <c r="J17" s="259">
        <v>0</v>
      </c>
      <c r="K17" s="260">
        <f>E17*J17</f>
        <v>0</v>
      </c>
      <c r="O17" s="252">
        <v>2</v>
      </c>
      <c r="AA17" s="225">
        <v>1</v>
      </c>
      <c r="AB17" s="225">
        <v>1</v>
      </c>
      <c r="AC17" s="225">
        <v>1</v>
      </c>
      <c r="AZ17" s="225">
        <v>1</v>
      </c>
      <c r="BA17" s="225">
        <f>IF(AZ17=1,G17,0)</f>
        <v>0</v>
      </c>
      <c r="BB17" s="225">
        <f>IF(AZ17=2,G17,0)</f>
        <v>0</v>
      </c>
      <c r="BC17" s="225">
        <f>IF(AZ17=3,G17,0)</f>
        <v>0</v>
      </c>
      <c r="BD17" s="225">
        <f>IF(AZ17=4,G17,0)</f>
        <v>0</v>
      </c>
      <c r="BE17" s="225">
        <f>IF(AZ17=5,G17,0)</f>
        <v>0</v>
      </c>
      <c r="CA17" s="252">
        <v>1</v>
      </c>
      <c r="CB17" s="252">
        <v>1</v>
      </c>
    </row>
    <row r="18" spans="1:80" x14ac:dyDescent="0.2">
      <c r="A18" s="261"/>
      <c r="B18" s="264"/>
      <c r="C18" s="325" t="s">
        <v>156</v>
      </c>
      <c r="D18" s="326"/>
      <c r="E18" s="290">
        <v>79.364249999999998</v>
      </c>
      <c r="F18" s="266"/>
      <c r="G18" s="267"/>
      <c r="H18" s="268"/>
      <c r="I18" s="262"/>
      <c r="J18" s="269"/>
      <c r="K18" s="262"/>
      <c r="M18" s="263" t="s">
        <v>118</v>
      </c>
      <c r="O18" s="252"/>
    </row>
    <row r="19" spans="1:80" x14ac:dyDescent="0.2">
      <c r="A19" s="253">
        <v>8</v>
      </c>
      <c r="B19" s="254" t="s">
        <v>157</v>
      </c>
      <c r="C19" s="255" t="s">
        <v>158</v>
      </c>
      <c r="D19" s="256" t="s">
        <v>116</v>
      </c>
      <c r="E19" s="290">
        <v>110</v>
      </c>
      <c r="F19" s="257"/>
      <c r="G19" s="258">
        <f>E19*F19</f>
        <v>0</v>
      </c>
      <c r="H19" s="259">
        <v>0</v>
      </c>
      <c r="I19" s="260">
        <f>E19*H19</f>
        <v>0</v>
      </c>
      <c r="J19" s="259">
        <v>0</v>
      </c>
      <c r="K19" s="260">
        <f>E19*J19</f>
        <v>0</v>
      </c>
      <c r="O19" s="252">
        <v>2</v>
      </c>
      <c r="AA19" s="225">
        <v>1</v>
      </c>
      <c r="AB19" s="225">
        <v>1</v>
      </c>
      <c r="AC19" s="225">
        <v>1</v>
      </c>
      <c r="AZ19" s="225">
        <v>1</v>
      </c>
      <c r="BA19" s="225">
        <f>IF(AZ19=1,G19,0)</f>
        <v>0</v>
      </c>
      <c r="BB19" s="225">
        <f>IF(AZ19=2,G19,0)</f>
        <v>0</v>
      </c>
      <c r="BC19" s="225">
        <f>IF(AZ19=3,G19,0)</f>
        <v>0</v>
      </c>
      <c r="BD19" s="225">
        <f>IF(AZ19=4,G19,0)</f>
        <v>0</v>
      </c>
      <c r="BE19" s="225">
        <f>IF(AZ19=5,G19,0)</f>
        <v>0</v>
      </c>
      <c r="CA19" s="252">
        <v>1</v>
      </c>
      <c r="CB19" s="252">
        <v>1</v>
      </c>
    </row>
    <row r="20" spans="1:80" x14ac:dyDescent="0.2">
      <c r="A20" s="270"/>
      <c r="B20" s="271" t="s">
        <v>100</v>
      </c>
      <c r="C20" s="272" t="s">
        <v>111</v>
      </c>
      <c r="D20" s="273"/>
      <c r="E20" s="291"/>
      <c r="F20" s="275"/>
      <c r="G20" s="276">
        <f>SUM(G8:G19)</f>
        <v>0</v>
      </c>
      <c r="H20" s="277"/>
      <c r="I20" s="278">
        <f>SUM(I17:I19)</f>
        <v>0</v>
      </c>
      <c r="J20" s="277"/>
      <c r="K20" s="278">
        <f>SUM(K17:K19)</f>
        <v>0</v>
      </c>
      <c r="O20" s="252">
        <v>4</v>
      </c>
      <c r="BA20" s="279">
        <f>SUM(BA17:BA19)</f>
        <v>0</v>
      </c>
      <c r="BB20" s="279">
        <f>SUM(BB17:BB19)</f>
        <v>0</v>
      </c>
      <c r="BC20" s="279">
        <f>SUM(BC17:BC19)</f>
        <v>0</v>
      </c>
      <c r="BD20" s="279">
        <f>SUM(BD17:BD19)</f>
        <v>0</v>
      </c>
      <c r="BE20" s="279">
        <f>SUM(BE17:BE19)</f>
        <v>0</v>
      </c>
    </row>
    <row r="21" spans="1:80" x14ac:dyDescent="0.2">
      <c r="A21" s="242" t="s">
        <v>97</v>
      </c>
      <c r="B21" s="243" t="s">
        <v>159</v>
      </c>
      <c r="C21" s="244" t="s">
        <v>136</v>
      </c>
      <c r="D21" s="245"/>
      <c r="E21" s="290"/>
      <c r="F21" s="246"/>
      <c r="G21" s="247"/>
      <c r="H21" s="248"/>
      <c r="I21" s="249"/>
      <c r="J21" s="250"/>
      <c r="K21" s="251"/>
      <c r="O21" s="252">
        <v>1</v>
      </c>
    </row>
    <row r="22" spans="1:80" x14ac:dyDescent="0.2">
      <c r="A22" s="253">
        <v>9</v>
      </c>
      <c r="B22" s="254" t="s">
        <v>160</v>
      </c>
      <c r="C22" s="255" t="s">
        <v>161</v>
      </c>
      <c r="D22" s="256" t="s">
        <v>112</v>
      </c>
      <c r="E22" s="290">
        <v>418.74198999999999</v>
      </c>
      <c r="F22" s="257"/>
      <c r="G22" s="258">
        <f>E22*F22</f>
        <v>0</v>
      </c>
      <c r="H22" s="259">
        <v>0</v>
      </c>
      <c r="I22" s="260">
        <f>E22*H22</f>
        <v>0</v>
      </c>
      <c r="J22" s="259">
        <v>0</v>
      </c>
      <c r="K22" s="260">
        <f>E22*J22</f>
        <v>0</v>
      </c>
      <c r="O22" s="252">
        <v>2</v>
      </c>
      <c r="AA22" s="225">
        <v>1</v>
      </c>
      <c r="AB22" s="225">
        <v>1</v>
      </c>
      <c r="AC22" s="225">
        <v>1</v>
      </c>
      <c r="AZ22" s="225">
        <v>1</v>
      </c>
      <c r="BA22" s="225">
        <f>IF(AZ22=1,G22,0)</f>
        <v>0</v>
      </c>
      <c r="BB22" s="225">
        <f>IF(AZ22=2,G22,0)</f>
        <v>0</v>
      </c>
      <c r="BC22" s="225">
        <f>IF(AZ22=3,G22,0)</f>
        <v>0</v>
      </c>
      <c r="BD22" s="225">
        <f>IF(AZ22=4,G22,0)</f>
        <v>0</v>
      </c>
      <c r="BE22" s="225">
        <f>IF(AZ22=5,G22,0)</f>
        <v>0</v>
      </c>
      <c r="CA22" s="252">
        <v>1</v>
      </c>
      <c r="CB22" s="252">
        <v>1</v>
      </c>
    </row>
    <row r="23" spans="1:80" x14ac:dyDescent="0.2">
      <c r="A23" s="261"/>
      <c r="B23" s="264"/>
      <c r="C23" s="327" t="s">
        <v>162</v>
      </c>
      <c r="D23" s="328"/>
      <c r="E23" s="290"/>
      <c r="F23" s="266"/>
      <c r="G23" s="267"/>
      <c r="H23" s="268"/>
      <c r="I23" s="262"/>
      <c r="J23" s="269"/>
      <c r="K23" s="262"/>
      <c r="M23" s="263" t="s">
        <v>119</v>
      </c>
      <c r="O23" s="252"/>
    </row>
    <row r="24" spans="1:80" x14ac:dyDescent="0.2">
      <c r="A24" s="253">
        <v>10</v>
      </c>
      <c r="B24" s="254" t="s">
        <v>163</v>
      </c>
      <c r="C24" s="255" t="s">
        <v>168</v>
      </c>
      <c r="D24" s="256" t="s">
        <v>108</v>
      </c>
      <c r="E24" s="290">
        <v>1</v>
      </c>
      <c r="F24" s="257"/>
      <c r="G24" s="258">
        <f>E24*F24</f>
        <v>0</v>
      </c>
      <c r="H24" s="259">
        <v>0</v>
      </c>
      <c r="I24" s="260">
        <f>E24*H24</f>
        <v>0</v>
      </c>
      <c r="J24" s="259">
        <v>0</v>
      </c>
      <c r="K24" s="260">
        <f>E24*J24</f>
        <v>0</v>
      </c>
      <c r="O24" s="252">
        <v>2</v>
      </c>
      <c r="AA24" s="225">
        <v>1</v>
      </c>
      <c r="AB24" s="225">
        <v>1</v>
      </c>
      <c r="AC24" s="225">
        <v>1</v>
      </c>
      <c r="AZ24" s="225">
        <v>1</v>
      </c>
      <c r="BA24" s="225">
        <f>IF(AZ24=1,G24,0)</f>
        <v>0</v>
      </c>
      <c r="BB24" s="225">
        <f>IF(AZ24=2,G24,0)</f>
        <v>0</v>
      </c>
      <c r="BC24" s="225">
        <f>IF(AZ24=3,G24,0)</f>
        <v>0</v>
      </c>
      <c r="BD24" s="225">
        <f>IF(AZ24=4,G24,0)</f>
        <v>0</v>
      </c>
      <c r="BE24" s="225">
        <f>IF(AZ24=5,G24,0)</f>
        <v>0</v>
      </c>
      <c r="CA24" s="252">
        <v>1</v>
      </c>
      <c r="CB24" s="252">
        <v>1</v>
      </c>
    </row>
    <row r="25" spans="1:80" x14ac:dyDescent="0.2">
      <c r="A25" s="253">
        <v>11</v>
      </c>
      <c r="B25" s="254" t="s">
        <v>165</v>
      </c>
      <c r="C25" s="255" t="s">
        <v>120</v>
      </c>
      <c r="D25" s="256" t="s">
        <v>108</v>
      </c>
      <c r="E25" s="290">
        <v>1</v>
      </c>
      <c r="F25" s="257"/>
      <c r="G25" s="258">
        <f>E25*F25</f>
        <v>0</v>
      </c>
      <c r="H25" s="259">
        <v>0</v>
      </c>
      <c r="I25" s="260">
        <f>E25*H25</f>
        <v>0</v>
      </c>
      <c r="J25" s="259">
        <v>0</v>
      </c>
      <c r="K25" s="260">
        <f>E25*J25</f>
        <v>0</v>
      </c>
      <c r="O25" s="252">
        <v>2</v>
      </c>
      <c r="AA25" s="225">
        <v>1</v>
      </c>
      <c r="AB25" s="225">
        <v>1</v>
      </c>
      <c r="AC25" s="225">
        <v>1</v>
      </c>
      <c r="AZ25" s="225">
        <v>1</v>
      </c>
      <c r="BA25" s="225">
        <f>IF(AZ25=1,G25,0)</f>
        <v>0</v>
      </c>
      <c r="BB25" s="225">
        <f>IF(AZ25=2,G25,0)</f>
        <v>0</v>
      </c>
      <c r="BC25" s="225">
        <f>IF(AZ25=3,G25,0)</f>
        <v>0</v>
      </c>
      <c r="BD25" s="225">
        <f>IF(AZ25=4,G25,0)</f>
        <v>0</v>
      </c>
      <c r="BE25" s="225">
        <f>IF(AZ25=5,G25,0)</f>
        <v>0</v>
      </c>
      <c r="CA25" s="252">
        <v>1</v>
      </c>
      <c r="CB25" s="252">
        <v>1</v>
      </c>
    </row>
    <row r="26" spans="1:80" x14ac:dyDescent="0.2">
      <c r="A26" s="253">
        <v>12</v>
      </c>
      <c r="B26" s="254" t="s">
        <v>166</v>
      </c>
      <c r="C26" s="255" t="s">
        <v>169</v>
      </c>
      <c r="D26" s="256" t="s">
        <v>108</v>
      </c>
      <c r="E26" s="290">
        <v>1</v>
      </c>
      <c r="F26" s="257"/>
      <c r="G26" s="258">
        <f>E26*F26</f>
        <v>0</v>
      </c>
      <c r="H26" s="259">
        <v>1E-3</v>
      </c>
      <c r="I26" s="260">
        <f>E26*H26</f>
        <v>1E-3</v>
      </c>
      <c r="J26" s="259"/>
      <c r="K26" s="260">
        <f>E26*J26</f>
        <v>0</v>
      </c>
      <c r="O26" s="252">
        <v>2</v>
      </c>
      <c r="AA26" s="225">
        <v>3</v>
      </c>
      <c r="AB26" s="225">
        <v>1</v>
      </c>
      <c r="AC26" s="225">
        <v>572400</v>
      </c>
      <c r="AZ26" s="225">
        <v>1</v>
      </c>
      <c r="BA26" s="225">
        <f>IF(AZ26=1,G26,0)</f>
        <v>0</v>
      </c>
      <c r="BB26" s="225">
        <f>IF(AZ26=2,G26,0)</f>
        <v>0</v>
      </c>
      <c r="BC26" s="225">
        <f>IF(AZ26=3,G26,0)</f>
        <v>0</v>
      </c>
      <c r="BD26" s="225">
        <f>IF(AZ26=4,G26,0)</f>
        <v>0</v>
      </c>
      <c r="BE26" s="225">
        <f>IF(AZ26=5,G26,0)</f>
        <v>0</v>
      </c>
      <c r="CA26" s="252">
        <v>3</v>
      </c>
      <c r="CB26" s="252">
        <v>1</v>
      </c>
    </row>
    <row r="27" spans="1:80" x14ac:dyDescent="0.2">
      <c r="A27" s="253">
        <v>13</v>
      </c>
      <c r="B27" s="254" t="s">
        <v>167</v>
      </c>
      <c r="C27" s="255" t="s">
        <v>170</v>
      </c>
      <c r="D27" s="256" t="s">
        <v>108</v>
      </c>
      <c r="E27" s="290">
        <v>1</v>
      </c>
      <c r="F27" s="257"/>
      <c r="G27" s="258">
        <f>E27*F27</f>
        <v>0</v>
      </c>
      <c r="H27" s="259">
        <v>1.67</v>
      </c>
      <c r="I27" s="260">
        <f>E27*H27</f>
        <v>1.67</v>
      </c>
      <c r="J27" s="259"/>
      <c r="K27" s="260">
        <f>E27*J27</f>
        <v>0</v>
      </c>
      <c r="O27" s="252">
        <v>2</v>
      </c>
      <c r="AA27" s="225">
        <v>3</v>
      </c>
      <c r="AB27" s="225">
        <v>1</v>
      </c>
      <c r="AC27" s="225">
        <v>10364200</v>
      </c>
      <c r="AZ27" s="225">
        <v>1</v>
      </c>
      <c r="BA27" s="225">
        <f>IF(AZ27=1,G27,0)</f>
        <v>0</v>
      </c>
      <c r="BB27" s="225">
        <f>IF(AZ27=2,G27,0)</f>
        <v>0</v>
      </c>
      <c r="BC27" s="225">
        <f>IF(AZ27=3,G27,0)</f>
        <v>0</v>
      </c>
      <c r="BD27" s="225">
        <f>IF(AZ27=4,G27,0)</f>
        <v>0</v>
      </c>
      <c r="BE27" s="225">
        <f>IF(AZ27=5,G27,0)</f>
        <v>0</v>
      </c>
      <c r="CA27" s="252">
        <v>3</v>
      </c>
      <c r="CB27" s="252">
        <v>1</v>
      </c>
    </row>
    <row r="28" spans="1:80" x14ac:dyDescent="0.2">
      <c r="A28" s="270"/>
      <c r="B28" s="271" t="s">
        <v>100</v>
      </c>
      <c r="C28" s="272" t="s">
        <v>164</v>
      </c>
      <c r="D28" s="273"/>
      <c r="E28" s="291"/>
      <c r="F28" s="275"/>
      <c r="G28" s="276">
        <f>SUM(G21:G27)</f>
        <v>0</v>
      </c>
      <c r="H28" s="277"/>
      <c r="I28" s="278">
        <f>SUM(I21:I27)</f>
        <v>1.6709999999999998</v>
      </c>
      <c r="J28" s="277"/>
      <c r="K28" s="278">
        <f>SUM(K21:K27)</f>
        <v>0</v>
      </c>
      <c r="O28" s="252">
        <v>4</v>
      </c>
      <c r="BA28" s="279">
        <f>SUM(BA21:BA27)</f>
        <v>0</v>
      </c>
      <c r="BB28" s="279">
        <f>SUM(BB21:BB27)</f>
        <v>0</v>
      </c>
      <c r="BC28" s="279">
        <f>SUM(BC21:BC27)</f>
        <v>0</v>
      </c>
      <c r="BD28" s="279">
        <f>SUM(BD21:BD27)</f>
        <v>0</v>
      </c>
      <c r="BE28" s="279">
        <f>SUM(BE21:BE27)</f>
        <v>0</v>
      </c>
    </row>
    <row r="29" spans="1:80" x14ac:dyDescent="0.2">
      <c r="A29" s="242" t="s">
        <v>97</v>
      </c>
      <c r="B29" s="243" t="s">
        <v>121</v>
      </c>
      <c r="C29" s="244" t="s">
        <v>122</v>
      </c>
      <c r="D29" s="245"/>
      <c r="E29" s="246"/>
      <c r="F29" s="246"/>
      <c r="G29" s="247"/>
      <c r="H29" s="248"/>
      <c r="I29" s="249"/>
      <c r="J29" s="250"/>
      <c r="K29" s="251"/>
      <c r="O29" s="252">
        <v>1</v>
      </c>
    </row>
    <row r="30" spans="1:80" x14ac:dyDescent="0.2">
      <c r="A30" s="253">
        <v>14</v>
      </c>
      <c r="B30" s="254" t="s">
        <v>124</v>
      </c>
      <c r="C30" s="255" t="s">
        <v>125</v>
      </c>
      <c r="D30" s="256" t="s">
        <v>117</v>
      </c>
      <c r="E30" s="290">
        <v>214.58619999999999</v>
      </c>
      <c r="F30" s="257"/>
      <c r="G30" s="258">
        <f>E30*F30</f>
        <v>0</v>
      </c>
      <c r="H30" s="259">
        <v>0</v>
      </c>
      <c r="I30" s="260">
        <f>E30*H30</f>
        <v>0</v>
      </c>
      <c r="J30" s="259"/>
      <c r="K30" s="260">
        <f>E30*J30</f>
        <v>0</v>
      </c>
      <c r="O30" s="252">
        <v>2</v>
      </c>
      <c r="AA30" s="225">
        <v>8</v>
      </c>
      <c r="AB30" s="225">
        <v>0</v>
      </c>
      <c r="AC30" s="225">
        <v>3</v>
      </c>
      <c r="AZ30" s="225">
        <v>1</v>
      </c>
      <c r="BA30" s="225">
        <f>IF(AZ30=1,G30,0)</f>
        <v>0</v>
      </c>
      <c r="BB30" s="225">
        <f>IF(AZ30=2,G30,0)</f>
        <v>0</v>
      </c>
      <c r="BC30" s="225">
        <f>IF(AZ30=3,G30,0)</f>
        <v>0</v>
      </c>
      <c r="BD30" s="225">
        <f>IF(AZ30=4,G30,0)</f>
        <v>0</v>
      </c>
      <c r="BE30" s="225">
        <f>IF(AZ30=5,G30,0)</f>
        <v>0</v>
      </c>
      <c r="CA30" s="252">
        <v>8</v>
      </c>
      <c r="CB30" s="252">
        <v>0</v>
      </c>
    </row>
    <row r="31" spans="1:80" x14ac:dyDescent="0.2">
      <c r="A31" s="253">
        <v>15</v>
      </c>
      <c r="B31" s="254" t="s">
        <v>126</v>
      </c>
      <c r="C31" s="255" t="s">
        <v>127</v>
      </c>
      <c r="D31" s="256" t="s">
        <v>117</v>
      </c>
      <c r="E31" s="290">
        <v>2145.8619600000002</v>
      </c>
      <c r="F31" s="257"/>
      <c r="G31" s="258">
        <f>E31*F31</f>
        <v>0</v>
      </c>
      <c r="H31" s="259">
        <v>0</v>
      </c>
      <c r="I31" s="260">
        <f>E31*H31</f>
        <v>0</v>
      </c>
      <c r="J31" s="259"/>
      <c r="K31" s="260">
        <f>E31*J31</f>
        <v>0</v>
      </c>
      <c r="O31" s="252">
        <v>2</v>
      </c>
      <c r="AA31" s="225">
        <v>8</v>
      </c>
      <c r="AB31" s="225">
        <v>0</v>
      </c>
      <c r="AC31" s="225">
        <v>3</v>
      </c>
      <c r="AZ31" s="225">
        <v>1</v>
      </c>
      <c r="BA31" s="225">
        <f>IF(AZ31=1,G31,0)</f>
        <v>0</v>
      </c>
      <c r="BB31" s="225">
        <f>IF(AZ31=2,G31,0)</f>
        <v>0</v>
      </c>
      <c r="BC31" s="225">
        <f>IF(AZ31=3,G31,0)</f>
        <v>0</v>
      </c>
      <c r="BD31" s="225">
        <f>IF(AZ31=4,G31,0)</f>
        <v>0</v>
      </c>
      <c r="BE31" s="225">
        <f>IF(AZ31=5,G31,0)</f>
        <v>0</v>
      </c>
      <c r="CA31" s="252">
        <v>8</v>
      </c>
      <c r="CB31" s="252">
        <v>0</v>
      </c>
    </row>
    <row r="32" spans="1:80" x14ac:dyDescent="0.2">
      <c r="A32" s="253">
        <v>16</v>
      </c>
      <c r="B32" s="254" t="s">
        <v>173</v>
      </c>
      <c r="C32" s="255" t="s">
        <v>174</v>
      </c>
      <c r="D32" s="256" t="s">
        <v>117</v>
      </c>
      <c r="E32" s="290">
        <v>0.70899999999999996</v>
      </c>
      <c r="F32" s="257"/>
      <c r="G32" s="258">
        <f>E32*F32</f>
        <v>0</v>
      </c>
      <c r="H32" s="259"/>
      <c r="I32" s="260"/>
      <c r="J32" s="259"/>
      <c r="K32" s="260"/>
      <c r="O32" s="252"/>
      <c r="CA32" s="252"/>
      <c r="CB32" s="252"/>
    </row>
    <row r="33" spans="1:80" x14ac:dyDescent="0.2">
      <c r="A33" s="253">
        <v>17</v>
      </c>
      <c r="B33" s="254" t="s">
        <v>172</v>
      </c>
      <c r="C33" s="255" t="s">
        <v>171</v>
      </c>
      <c r="D33" s="256" t="s">
        <v>117</v>
      </c>
      <c r="E33" s="290">
        <v>213.87719999999999</v>
      </c>
      <c r="F33" s="257"/>
      <c r="G33" s="258">
        <f>E33*F33</f>
        <v>0</v>
      </c>
      <c r="H33" s="259">
        <v>0</v>
      </c>
      <c r="I33" s="260">
        <f>E33*H33</f>
        <v>0</v>
      </c>
      <c r="J33" s="259"/>
      <c r="K33" s="260">
        <f>E33*J33</f>
        <v>0</v>
      </c>
      <c r="O33" s="252">
        <v>2</v>
      </c>
      <c r="AA33" s="225">
        <v>8</v>
      </c>
      <c r="AB33" s="225">
        <v>1</v>
      </c>
      <c r="AC33" s="225">
        <v>3</v>
      </c>
      <c r="AZ33" s="225">
        <v>1</v>
      </c>
      <c r="BA33" s="225">
        <f>IF(AZ33=1,G33,0)</f>
        <v>0</v>
      </c>
      <c r="BB33" s="225">
        <f>IF(AZ33=2,G33,0)</f>
        <v>0</v>
      </c>
      <c r="BC33" s="225">
        <f>IF(AZ33=3,G33,0)</f>
        <v>0</v>
      </c>
      <c r="BD33" s="225">
        <f>IF(AZ33=4,G33,0)</f>
        <v>0</v>
      </c>
      <c r="BE33" s="225">
        <f>IF(AZ33=5,G33,0)</f>
        <v>0</v>
      </c>
      <c r="CA33" s="252">
        <v>8</v>
      </c>
      <c r="CB33" s="252">
        <v>1</v>
      </c>
    </row>
    <row r="34" spans="1:80" x14ac:dyDescent="0.2">
      <c r="A34" s="270"/>
      <c r="B34" s="271" t="s">
        <v>100</v>
      </c>
      <c r="C34" s="272" t="s">
        <v>123</v>
      </c>
      <c r="D34" s="273"/>
      <c r="E34" s="274"/>
      <c r="F34" s="275"/>
      <c r="G34" s="276">
        <f>SUM(G29:G33)</f>
        <v>0</v>
      </c>
      <c r="H34" s="277"/>
      <c r="I34" s="278">
        <f>SUM(I29:I33)</f>
        <v>0</v>
      </c>
      <c r="J34" s="277"/>
      <c r="K34" s="278">
        <f>SUM(K29:K33)</f>
        <v>0</v>
      </c>
      <c r="O34" s="252">
        <v>4</v>
      </c>
      <c r="BA34" s="279">
        <f>SUM(BA29:BA33)</f>
        <v>0</v>
      </c>
      <c r="BB34" s="279">
        <f>SUM(BB29:BB33)</f>
        <v>0</v>
      </c>
      <c r="BC34" s="279">
        <f>SUM(BC29:BC33)</f>
        <v>0</v>
      </c>
      <c r="BD34" s="279">
        <f>SUM(BD29:BD33)</f>
        <v>0</v>
      </c>
      <c r="BE34" s="279">
        <f>SUM(BE29:BE33)</f>
        <v>0</v>
      </c>
    </row>
    <row r="35" spans="1:80" x14ac:dyDescent="0.2">
      <c r="E35" s="225"/>
    </row>
    <row r="36" spans="1:80" x14ac:dyDescent="0.2">
      <c r="E36" s="225"/>
    </row>
    <row r="37" spans="1:80" x14ac:dyDescent="0.2">
      <c r="E37" s="225"/>
    </row>
    <row r="38" spans="1:80" x14ac:dyDescent="0.2">
      <c r="E38" s="225"/>
    </row>
    <row r="39" spans="1:80" x14ac:dyDescent="0.2">
      <c r="E39" s="225"/>
    </row>
    <row r="40" spans="1:80" x14ac:dyDescent="0.2">
      <c r="E40" s="225"/>
    </row>
    <row r="41" spans="1:80" x14ac:dyDescent="0.2">
      <c r="E41" s="225"/>
    </row>
    <row r="42" spans="1:80" x14ac:dyDescent="0.2">
      <c r="E42" s="225"/>
    </row>
    <row r="43" spans="1:80" x14ac:dyDescent="0.2">
      <c r="E43" s="225"/>
    </row>
    <row r="44" spans="1:80" x14ac:dyDescent="0.2">
      <c r="E44" s="225"/>
    </row>
    <row r="45" spans="1:80" x14ac:dyDescent="0.2">
      <c r="E45" s="225"/>
    </row>
    <row r="46" spans="1:80" x14ac:dyDescent="0.2">
      <c r="E46" s="225"/>
    </row>
    <row r="47" spans="1:80" x14ac:dyDescent="0.2">
      <c r="E47" s="225"/>
    </row>
    <row r="48" spans="1:80" x14ac:dyDescent="0.2">
      <c r="E48" s="225"/>
    </row>
    <row r="49" spans="1:7" x14ac:dyDescent="0.2">
      <c r="E49" s="225"/>
    </row>
    <row r="50" spans="1:7" x14ac:dyDescent="0.2">
      <c r="E50" s="225"/>
    </row>
    <row r="51" spans="1:7" x14ac:dyDescent="0.2">
      <c r="E51" s="225"/>
    </row>
    <row r="52" spans="1:7" x14ac:dyDescent="0.2">
      <c r="E52" s="225"/>
    </row>
    <row r="53" spans="1:7" x14ac:dyDescent="0.2">
      <c r="E53" s="225"/>
    </row>
    <row r="54" spans="1:7" x14ac:dyDescent="0.2">
      <c r="E54" s="225"/>
    </row>
    <row r="55" spans="1:7" x14ac:dyDescent="0.2">
      <c r="E55" s="225"/>
    </row>
    <row r="56" spans="1:7" x14ac:dyDescent="0.2">
      <c r="E56" s="225"/>
    </row>
    <row r="57" spans="1:7" x14ac:dyDescent="0.2">
      <c r="E57" s="225"/>
    </row>
    <row r="58" spans="1:7" x14ac:dyDescent="0.2">
      <c r="A58" s="269"/>
      <c r="B58" s="269"/>
      <c r="C58" s="269"/>
      <c r="D58" s="269"/>
      <c r="E58" s="269"/>
      <c r="F58" s="269"/>
      <c r="G58" s="269"/>
    </row>
    <row r="59" spans="1:7" x14ac:dyDescent="0.2">
      <c r="A59" s="269"/>
      <c r="B59" s="269"/>
      <c r="C59" s="269"/>
      <c r="D59" s="269"/>
      <c r="E59" s="269"/>
      <c r="F59" s="269"/>
      <c r="G59" s="269"/>
    </row>
    <row r="60" spans="1:7" x14ac:dyDescent="0.2">
      <c r="A60" s="269"/>
      <c r="B60" s="269"/>
      <c r="C60" s="269"/>
      <c r="D60" s="269"/>
      <c r="E60" s="269"/>
      <c r="F60" s="269"/>
      <c r="G60" s="269"/>
    </row>
    <row r="61" spans="1:7" x14ac:dyDescent="0.2">
      <c r="A61" s="269"/>
      <c r="B61" s="269"/>
      <c r="C61" s="269"/>
      <c r="D61" s="269"/>
      <c r="E61" s="269"/>
      <c r="F61" s="269"/>
      <c r="G61" s="269"/>
    </row>
    <row r="62" spans="1:7" x14ac:dyDescent="0.2">
      <c r="E62" s="225"/>
    </row>
    <row r="63" spans="1:7" x14ac:dyDescent="0.2">
      <c r="E63" s="225"/>
    </row>
    <row r="64" spans="1:7" x14ac:dyDescent="0.2">
      <c r="E64" s="225"/>
    </row>
    <row r="65" spans="5:5" x14ac:dyDescent="0.2">
      <c r="E65" s="225"/>
    </row>
    <row r="66" spans="5:5" x14ac:dyDescent="0.2">
      <c r="E66" s="225"/>
    </row>
    <row r="67" spans="5:5" x14ac:dyDescent="0.2">
      <c r="E67" s="225"/>
    </row>
    <row r="68" spans="5:5" x14ac:dyDescent="0.2">
      <c r="E68" s="225"/>
    </row>
    <row r="69" spans="5:5" x14ac:dyDescent="0.2">
      <c r="E69" s="225"/>
    </row>
    <row r="70" spans="5:5" x14ac:dyDescent="0.2">
      <c r="E70" s="225"/>
    </row>
    <row r="71" spans="5:5" x14ac:dyDescent="0.2">
      <c r="E71" s="225"/>
    </row>
    <row r="72" spans="5:5" x14ac:dyDescent="0.2">
      <c r="E72" s="225"/>
    </row>
    <row r="73" spans="5:5" x14ac:dyDescent="0.2">
      <c r="E73" s="225"/>
    </row>
    <row r="74" spans="5:5" x14ac:dyDescent="0.2">
      <c r="E74" s="225"/>
    </row>
    <row r="75" spans="5:5" x14ac:dyDescent="0.2">
      <c r="E75" s="225"/>
    </row>
    <row r="76" spans="5:5" x14ac:dyDescent="0.2">
      <c r="E76" s="225"/>
    </row>
    <row r="77" spans="5:5" x14ac:dyDescent="0.2">
      <c r="E77" s="225"/>
    </row>
    <row r="78" spans="5:5" x14ac:dyDescent="0.2">
      <c r="E78" s="225"/>
    </row>
    <row r="79" spans="5:5" x14ac:dyDescent="0.2">
      <c r="E79" s="225"/>
    </row>
    <row r="80" spans="5:5" x14ac:dyDescent="0.2">
      <c r="E80" s="225"/>
    </row>
    <row r="81" spans="1:7" x14ac:dyDescent="0.2">
      <c r="E81" s="225"/>
    </row>
    <row r="82" spans="1:7" x14ac:dyDescent="0.2">
      <c r="E82" s="225"/>
    </row>
    <row r="83" spans="1:7" x14ac:dyDescent="0.2">
      <c r="E83" s="225"/>
    </row>
    <row r="84" spans="1:7" x14ac:dyDescent="0.2">
      <c r="E84" s="225"/>
    </row>
    <row r="85" spans="1:7" x14ac:dyDescent="0.2">
      <c r="E85" s="225"/>
    </row>
    <row r="86" spans="1:7" x14ac:dyDescent="0.2">
      <c r="E86" s="225"/>
    </row>
    <row r="87" spans="1:7" x14ac:dyDescent="0.2">
      <c r="E87" s="225"/>
    </row>
    <row r="88" spans="1:7" x14ac:dyDescent="0.2">
      <c r="E88" s="225"/>
    </row>
    <row r="89" spans="1:7" x14ac:dyDescent="0.2">
      <c r="E89" s="225"/>
    </row>
    <row r="90" spans="1:7" x14ac:dyDescent="0.2">
      <c r="E90" s="225"/>
    </row>
    <row r="91" spans="1:7" x14ac:dyDescent="0.2">
      <c r="E91" s="225"/>
    </row>
    <row r="92" spans="1:7" x14ac:dyDescent="0.2">
      <c r="E92" s="225"/>
    </row>
    <row r="93" spans="1:7" x14ac:dyDescent="0.2">
      <c r="A93" s="280"/>
      <c r="B93" s="280"/>
    </row>
    <row r="94" spans="1:7" x14ac:dyDescent="0.2">
      <c r="A94" s="269"/>
      <c r="B94" s="269"/>
      <c r="C94" s="281"/>
      <c r="D94" s="281"/>
      <c r="E94" s="282"/>
      <c r="F94" s="281"/>
      <c r="G94" s="283"/>
    </row>
    <row r="95" spans="1:7" x14ac:dyDescent="0.2">
      <c r="A95" s="284"/>
      <c r="B95" s="284"/>
      <c r="C95" s="269"/>
      <c r="D95" s="269"/>
      <c r="E95" s="285"/>
      <c r="F95" s="269"/>
      <c r="G95" s="269"/>
    </row>
    <row r="96" spans="1:7" x14ac:dyDescent="0.2">
      <c r="A96" s="269"/>
      <c r="B96" s="269"/>
      <c r="C96" s="269"/>
      <c r="D96" s="269"/>
      <c r="E96" s="285"/>
      <c r="F96" s="269"/>
      <c r="G96" s="269"/>
    </row>
    <row r="97" spans="1:7" x14ac:dyDescent="0.2">
      <c r="A97" s="269"/>
      <c r="B97" s="269"/>
      <c r="C97" s="269"/>
      <c r="D97" s="269"/>
      <c r="E97" s="285"/>
      <c r="F97" s="269"/>
      <c r="G97" s="269"/>
    </row>
    <row r="98" spans="1:7" x14ac:dyDescent="0.2">
      <c r="A98" s="269"/>
      <c r="B98" s="269"/>
      <c r="C98" s="269"/>
      <c r="D98" s="269"/>
      <c r="E98" s="285"/>
      <c r="F98" s="269"/>
      <c r="G98" s="269"/>
    </row>
    <row r="99" spans="1:7" x14ac:dyDescent="0.2">
      <c r="A99" s="269"/>
      <c r="B99" s="269"/>
      <c r="C99" s="269"/>
      <c r="D99" s="269"/>
      <c r="E99" s="285"/>
      <c r="F99" s="269"/>
      <c r="G99" s="269"/>
    </row>
    <row r="100" spans="1:7" x14ac:dyDescent="0.2">
      <c r="A100" s="269"/>
      <c r="B100" s="269"/>
      <c r="C100" s="269"/>
      <c r="D100" s="269"/>
      <c r="E100" s="285"/>
      <c r="F100" s="269"/>
      <c r="G100" s="269"/>
    </row>
    <row r="101" spans="1:7" x14ac:dyDescent="0.2">
      <c r="A101" s="269"/>
      <c r="B101" s="269"/>
      <c r="C101" s="269"/>
      <c r="D101" s="269"/>
      <c r="E101" s="285"/>
      <c r="F101" s="269"/>
      <c r="G101" s="269"/>
    </row>
    <row r="102" spans="1:7" x14ac:dyDescent="0.2">
      <c r="A102" s="269"/>
      <c r="B102" s="269"/>
      <c r="C102" s="269"/>
      <c r="D102" s="269"/>
      <c r="E102" s="285"/>
      <c r="F102" s="269"/>
      <c r="G102" s="269"/>
    </row>
    <row r="103" spans="1:7" x14ac:dyDescent="0.2">
      <c r="A103" s="269"/>
      <c r="B103" s="269"/>
      <c r="C103" s="269"/>
      <c r="D103" s="269"/>
      <c r="E103" s="285"/>
      <c r="F103" s="269"/>
      <c r="G103" s="269"/>
    </row>
    <row r="104" spans="1:7" x14ac:dyDescent="0.2">
      <c r="A104" s="269"/>
      <c r="B104" s="269"/>
      <c r="C104" s="269"/>
      <c r="D104" s="269"/>
      <c r="E104" s="285"/>
      <c r="F104" s="269"/>
      <c r="G104" s="269"/>
    </row>
    <row r="105" spans="1:7" x14ac:dyDescent="0.2">
      <c r="A105" s="269"/>
      <c r="B105" s="269"/>
      <c r="C105" s="269"/>
      <c r="D105" s="269"/>
      <c r="E105" s="285"/>
      <c r="F105" s="269"/>
      <c r="G105" s="269"/>
    </row>
    <row r="106" spans="1:7" x14ac:dyDescent="0.2">
      <c r="A106" s="269"/>
      <c r="B106" s="269"/>
      <c r="C106" s="269"/>
      <c r="D106" s="269"/>
      <c r="E106" s="285"/>
      <c r="F106" s="269"/>
      <c r="G106" s="269"/>
    </row>
    <row r="107" spans="1:7" x14ac:dyDescent="0.2">
      <c r="A107" s="269"/>
      <c r="B107" s="269"/>
      <c r="C107" s="269"/>
      <c r="D107" s="269"/>
      <c r="E107" s="285"/>
      <c r="F107" s="269"/>
      <c r="G107" s="269"/>
    </row>
  </sheetData>
  <mergeCells count="9">
    <mergeCell ref="C11:D11"/>
    <mergeCell ref="C13:D13"/>
    <mergeCell ref="C18:D18"/>
    <mergeCell ref="C23:D23"/>
    <mergeCell ref="A1:G1"/>
    <mergeCell ref="A3:B3"/>
    <mergeCell ref="A4:B4"/>
    <mergeCell ref="E4:G4"/>
    <mergeCell ref="C9:D9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27</vt:i4>
      </vt:variant>
    </vt:vector>
  </HeadingPairs>
  <TitlesOfParts>
    <vt:vector size="31" baseType="lpstr">
      <vt:lpstr>Stavba</vt:lpstr>
      <vt:lpstr>01 160824-2 KL</vt:lpstr>
      <vt:lpstr>01 160824-2 Rek</vt:lpstr>
      <vt:lpstr>01 160824-2 Pol</vt:lpstr>
      <vt:lpstr>Stavba!CelkemObjekty</vt:lpstr>
      <vt:lpstr>Stavba!CisloStavby</vt:lpstr>
      <vt:lpstr>Stavba!dadresa</vt:lpstr>
      <vt:lpstr>Stavba!DIČ</vt:lpstr>
      <vt:lpstr>Stavba!dmisto</vt:lpstr>
      <vt:lpstr>Stavba!dpsc</vt:lpstr>
      <vt:lpstr>Stavba!IČO</vt:lpstr>
      <vt:lpstr>Stavba!NazevObjektu</vt:lpstr>
      <vt:lpstr>Stavba!NazevStavby</vt:lpstr>
      <vt:lpstr>'01 160824-2 Pol'!Názvy_tisku</vt:lpstr>
      <vt:lpstr>'01 160824-2 Rek'!Názvy_tisku</vt:lpstr>
      <vt:lpstr>Stavba!Objednatel</vt:lpstr>
      <vt:lpstr>Stavba!Objekt</vt:lpstr>
      <vt:lpstr>'01 160824-2 KL'!Oblast_tisku</vt:lpstr>
      <vt:lpstr>'01 160824-2 Pol'!Oblast_tisku</vt:lpstr>
      <vt:lpstr>'01 160824-2 Rek'!Oblast_tisku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Stavba!SazbaDPH1</vt:lpstr>
      <vt:lpstr>Stavba!SazbaDPH2</vt:lpstr>
      <vt:lpstr>Stavba!SoucetDilu</vt:lpstr>
      <vt:lpstr>Stavba!StavbaCelkem</vt:lpstr>
      <vt:lpstr>Stavba!Zhotovitel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Radek_Danhel</dc:creator>
  <cp:lastModifiedBy>Microsoft</cp:lastModifiedBy>
  <dcterms:created xsi:type="dcterms:W3CDTF">2016-08-25T09:12:41Z</dcterms:created>
  <dcterms:modified xsi:type="dcterms:W3CDTF">2018-06-14T06:30:23Z</dcterms:modified>
</cp:coreProperties>
</file>