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K VARGA\KLIENTI - SPOLEČNOSTI  N-Z\VTP a.s\VEŘEJNÁ ZAKÁZKA\Výstavba objektu H2\Ke zveřejnění\Vysvětlení č. 5\"/>
    </mc:Choice>
  </mc:AlternateContent>
  <bookViews>
    <workbookView xWindow="0" yWindow="0" windowWidth="22770" windowHeight="11760"/>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polopr...'!$C$103:$K$1824</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vody-2'!$A$1:$P$53</definedName>
    <definedName name="_xlnm.Print_Area" localSheetId="1">'RAV8601 - Výstavba polopr...'!$C$4:$J$36,'RAV8601 - Výstavba polopr...'!$C$42:$J$85,'RAV8601 - Výstavba polopr...'!$C$91:$K$1824</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52511"/>
</workbook>
</file>

<file path=xl/calcChain.xml><?xml version="1.0" encoding="utf-8"?>
<calcChain xmlns="http://schemas.openxmlformats.org/spreadsheetml/2006/main">
  <c r="J102" i="18" l="1"/>
  <c r="J101" i="18"/>
  <c r="J100" i="18"/>
  <c r="J99" i="18"/>
  <c r="J97" i="18"/>
  <c r="J96" i="18"/>
  <c r="J95" i="18"/>
  <c r="J94" i="18"/>
  <c r="G92" i="18"/>
  <c r="J92" i="18" s="1"/>
  <c r="J91" i="18" s="1"/>
  <c r="G89" i="18"/>
  <c r="J89" i="18" s="1"/>
  <c r="J88" i="18" s="1"/>
  <c r="G86" i="18"/>
  <c r="J86" i="18" s="1"/>
  <c r="J85" i="18" s="1"/>
  <c r="J69" i="18"/>
  <c r="G83" i="18"/>
  <c r="J83" i="18" s="1"/>
  <c r="G82" i="18"/>
  <c r="J82" i="18" s="1"/>
  <c r="G81" i="18"/>
  <c r="J81" i="18" s="1"/>
  <c r="G80" i="18"/>
  <c r="J80" i="18" s="1"/>
  <c r="G79" i="18"/>
  <c r="J79" i="18" s="1"/>
  <c r="G77" i="18"/>
  <c r="J77" i="18" s="1"/>
  <c r="G75" i="18"/>
  <c r="J75" i="18" s="1"/>
  <c r="G73" i="18"/>
  <c r="J73" i="18" s="1"/>
  <c r="G71" i="18"/>
  <c r="J71" i="18" s="1"/>
  <c r="G67" i="18"/>
  <c r="J67" i="18" s="1"/>
  <c r="G66" i="18"/>
  <c r="J66" i="18" s="1"/>
  <c r="G65" i="18"/>
  <c r="J65" i="18" s="1"/>
  <c r="G64" i="18"/>
  <c r="J64" i="18" s="1"/>
  <c r="G63" i="18"/>
  <c r="J63" i="18" s="1"/>
  <c r="G62" i="18"/>
  <c r="J62" i="18" s="1"/>
  <c r="G60" i="18"/>
  <c r="J60" i="18" s="1"/>
  <c r="G58" i="18"/>
  <c r="J58" i="18" s="1"/>
  <c r="G56" i="18"/>
  <c r="J56" i="18" s="1"/>
  <c r="G54" i="18"/>
  <c r="J54" i="18" s="1"/>
  <c r="G52" i="18"/>
  <c r="J52" i="18" s="1"/>
  <c r="J50" i="18" s="1"/>
  <c r="J42" i="18"/>
  <c r="G48" i="18"/>
  <c r="J48" i="18" s="1"/>
  <c r="G46" i="18"/>
  <c r="J46" i="18" s="1"/>
  <c r="J44" i="18"/>
  <c r="G44" i="18"/>
  <c r="J35" i="18"/>
  <c r="G40" i="18"/>
  <c r="J40" i="18" s="1"/>
  <c r="G39" i="18"/>
  <c r="J39" i="18" s="1"/>
  <c r="J38" i="18"/>
  <c r="G38" i="18"/>
  <c r="G37" i="18"/>
  <c r="J37" i="18" s="1"/>
  <c r="G36" i="18"/>
  <c r="J36" i="18" s="1"/>
  <c r="G33" i="18"/>
  <c r="J33" i="18" s="1"/>
  <c r="G32" i="18"/>
  <c r="J32" i="18" s="1"/>
  <c r="G31" i="18"/>
  <c r="J31" i="18" s="1"/>
  <c r="G30" i="18"/>
  <c r="J30" i="18" s="1"/>
  <c r="G29" i="18"/>
  <c r="J29" i="18" s="1"/>
  <c r="G28" i="18"/>
  <c r="J28" i="18" s="1"/>
  <c r="G27" i="18"/>
  <c r="J27" i="18" s="1"/>
  <c r="G26" i="18"/>
  <c r="J26" i="18" s="1"/>
  <c r="G25" i="18"/>
  <c r="J25" i="18" s="1"/>
  <c r="G24" i="18"/>
  <c r="J24" i="18" s="1"/>
  <c r="G23" i="18"/>
  <c r="J23" i="18" s="1"/>
  <c r="G22" i="18"/>
  <c r="J22" i="18" s="1"/>
  <c r="G21" i="18"/>
  <c r="J21" i="18" s="1"/>
  <c r="G20" i="18"/>
  <c r="J20" i="18" s="1"/>
  <c r="G19" i="18"/>
  <c r="J19" i="18" s="1"/>
  <c r="G17" i="18"/>
  <c r="J17" i="18" s="1"/>
  <c r="G16" i="18"/>
  <c r="J16" i="18" s="1"/>
  <c r="G14" i="18"/>
  <c r="J14" i="18" s="1"/>
  <c r="G13" i="18"/>
  <c r="J13" i="18" s="1"/>
  <c r="G11" i="18"/>
  <c r="J11" i="18" s="1"/>
  <c r="J10" i="18" l="1"/>
  <c r="H421" i="2"/>
  <c r="H428" i="2"/>
  <c r="H427" i="2"/>
  <c r="H426" i="2"/>
  <c r="H425" i="2"/>
  <c r="H424" i="2"/>
  <c r="H423" i="2"/>
  <c r="N29" i="34" l="1"/>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BE111" i="16"/>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BE86" i="16"/>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6" i="28"/>
  <c r="P47" i="28"/>
  <c r="P50" i="28"/>
  <c r="P45" i="28"/>
  <c r="P25" i="28"/>
  <c r="P26" i="28"/>
  <c r="P27" i="28"/>
  <c r="P28" i="28"/>
  <c r="P29" i="28"/>
  <c r="P30" i="28"/>
  <c r="P31" i="28"/>
  <c r="P32" i="28"/>
  <c r="P33" i="28"/>
  <c r="P34" i="28"/>
  <c r="P35" i="28"/>
  <c r="P36" i="28"/>
  <c r="P37" i="28"/>
  <c r="P38" i="28"/>
  <c r="P39" i="28"/>
  <c r="P40" i="28"/>
  <c r="P41" i="28"/>
  <c r="P42"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7" i="39" l="1"/>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0" i="28"/>
  <c r="T49" i="28" s="1"/>
  <c r="N50" i="28"/>
  <c r="R47" i="28"/>
  <c r="V47" i="28"/>
  <c r="N47" i="28"/>
  <c r="T47" i="28" s="1"/>
  <c r="N46" i="28"/>
  <c r="R45" i="28"/>
  <c r="N45" i="28"/>
  <c r="T45" i="28" s="1"/>
  <c r="N42" i="28"/>
  <c r="T42" i="28" s="1"/>
  <c r="T41" i="28"/>
  <c r="N41" i="28"/>
  <c r="N40" i="28"/>
  <c r="T40" i="28" s="1"/>
  <c r="T39" i="28"/>
  <c r="N39" i="28"/>
  <c r="N38" i="28"/>
  <c r="T38" i="28" s="1"/>
  <c r="T37" i="28"/>
  <c r="N37" i="28"/>
  <c r="N36" i="28"/>
  <c r="T36" i="28" s="1"/>
  <c r="T35" i="28"/>
  <c r="N35" i="28"/>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L99" i="18"/>
  <c r="L94" i="18"/>
  <c r="L92" i="18"/>
  <c r="L91" i="18" s="1"/>
  <c r="L89" i="18"/>
  <c r="L88" i="18"/>
  <c r="L86" i="18"/>
  <c r="L85" i="18" s="1"/>
  <c r="L83" i="18"/>
  <c r="L77" i="18"/>
  <c r="L75" i="18"/>
  <c r="L73" i="18"/>
  <c r="L69" i="18" s="1"/>
  <c r="L67" i="18"/>
  <c r="L60" i="18"/>
  <c r="L58" i="18"/>
  <c r="L56" i="18"/>
  <c r="L54" i="18"/>
  <c r="L48" i="18"/>
  <c r="L42" i="18"/>
  <c r="L40" i="18"/>
  <c r="L39" i="18"/>
  <c r="L38" i="18"/>
  <c r="L37" i="18"/>
  <c r="L36" i="18"/>
  <c r="L35" i="18" s="1"/>
  <c r="L33" i="18"/>
  <c r="L32" i="18"/>
  <c r="L31" i="18"/>
  <c r="L30" i="18"/>
  <c r="L29" i="18"/>
  <c r="L28" i="18"/>
  <c r="L24" i="18"/>
  <c r="L23" i="18"/>
  <c r="L22" i="18"/>
  <c r="L21" i="18"/>
  <c r="L20" i="18"/>
  <c r="L19" i="18"/>
  <c r="L17" i="18"/>
  <c r="L16" i="18"/>
  <c r="L14" i="18"/>
  <c r="L13" i="18"/>
  <c r="L11" i="18"/>
  <c r="J51" i="35" l="1"/>
  <c r="V34" i="20"/>
  <c r="W34" i="20" s="1"/>
  <c r="T14" i="28"/>
  <c r="R14" i="2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6" i="28"/>
  <c r="T46"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4"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5" i="28"/>
  <c r="R37" i="28"/>
  <c r="R39" i="28"/>
  <c r="R41" i="28"/>
  <c r="V45" i="28"/>
  <c r="W45" i="28" s="1"/>
  <c r="R50" i="28"/>
  <c r="R49"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5" i="28"/>
  <c r="W35" i="28" s="1"/>
  <c r="V37" i="28"/>
  <c r="W37" i="28" s="1"/>
  <c r="V39" i="28"/>
  <c r="W39" i="28" s="1"/>
  <c r="V41" i="28"/>
  <c r="W41" i="28" s="1"/>
  <c r="T44" i="28"/>
  <c r="T5" i="28" s="1"/>
  <c r="V50" i="28"/>
  <c r="V49" i="28" s="1"/>
  <c r="P49" i="28"/>
  <c r="C10" i="27" s="1"/>
  <c r="A3" i="27" a="1"/>
  <c r="A3" i="27" s="1"/>
  <c r="A4" i="27" s="1" a="1"/>
  <c r="A4" i="27" s="1"/>
  <c r="V16" i="28"/>
  <c r="W16" i="28" s="1"/>
  <c r="W47" i="28"/>
  <c r="R7" i="28"/>
  <c r="R9" i="28"/>
  <c r="R11" i="28"/>
  <c r="R13" i="28"/>
  <c r="R15" i="28"/>
  <c r="R17" i="28"/>
  <c r="R24" i="28"/>
  <c r="R26" i="28"/>
  <c r="R28" i="28"/>
  <c r="R30" i="28"/>
  <c r="R32" i="28"/>
  <c r="R34" i="28"/>
  <c r="R36" i="28"/>
  <c r="R38" i="28"/>
  <c r="R40" i="28"/>
  <c r="R42" i="28"/>
  <c r="P44"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L50" i="18"/>
  <c r="L10" i="18"/>
  <c r="W7" i="34" l="1"/>
  <c r="W6" i="34"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2" i="28"/>
  <c r="W42" i="28" s="1"/>
  <c r="V34" i="28"/>
  <c r="W34" i="28" s="1"/>
  <c r="V26" i="28"/>
  <c r="W26" i="28" s="1"/>
  <c r="V13" i="28"/>
  <c r="W13" i="28" s="1"/>
  <c r="V46" i="28"/>
  <c r="V44" i="28" s="1"/>
  <c r="V21" i="28"/>
  <c r="V20" i="28" s="1"/>
  <c r="P20" i="28"/>
  <c r="C7" i="27" s="1"/>
  <c r="V40" i="28"/>
  <c r="W40" i="28" s="1"/>
  <c r="V32" i="28"/>
  <c r="W32" i="28" s="1"/>
  <c r="P23" i="28"/>
  <c r="C8" i="27" s="1"/>
  <c r="V24" i="28"/>
  <c r="W24" i="28" s="1"/>
  <c r="V11" i="28"/>
  <c r="W11" i="28" s="1"/>
  <c r="W50" i="28"/>
  <c r="W49" i="28" s="1"/>
  <c r="W38" i="28"/>
  <c r="V38" i="28"/>
  <c r="V30" i="28"/>
  <c r="W30" i="28" s="1"/>
  <c r="V17" i="28"/>
  <c r="W17" i="28" s="1"/>
  <c r="V9" i="28"/>
  <c r="W9" i="28" s="1"/>
  <c r="R6" i="28"/>
  <c r="V36" i="28"/>
  <c r="W36"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BE94" i="16"/>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24" i="2"/>
  <c r="BH1824" i="2"/>
  <c r="BG1824" i="2"/>
  <c r="BF1824" i="2"/>
  <c r="T1824" i="2"/>
  <c r="R1824" i="2"/>
  <c r="P1824" i="2"/>
  <c r="BK1824" i="2"/>
  <c r="J1824" i="2"/>
  <c r="BE1824" i="2" s="1"/>
  <c r="BI1823" i="2"/>
  <c r="BH1823" i="2"/>
  <c r="BG1823" i="2"/>
  <c r="BF1823" i="2"/>
  <c r="T1823" i="2"/>
  <c r="R1823" i="2"/>
  <c r="R1822" i="2" s="1"/>
  <c r="P1823" i="2"/>
  <c r="BK1823" i="2"/>
  <c r="BK1822" i="2" s="1"/>
  <c r="J1822" i="2" s="1"/>
  <c r="J84" i="2" s="1"/>
  <c r="J1823" i="2"/>
  <c r="BE1823" i="2" s="1"/>
  <c r="BI1819" i="2"/>
  <c r="BH1819" i="2"/>
  <c r="BG1819" i="2"/>
  <c r="BF1819" i="2"/>
  <c r="T1819" i="2"/>
  <c r="R1819" i="2"/>
  <c r="P1819" i="2"/>
  <c r="BK1819" i="2"/>
  <c r="J1819" i="2"/>
  <c r="BE1819" i="2" s="1"/>
  <c r="BI1815" i="2"/>
  <c r="BH1815" i="2"/>
  <c r="BG1815" i="2"/>
  <c r="BF1815" i="2"/>
  <c r="T1815" i="2"/>
  <c r="R1815" i="2"/>
  <c r="P1815" i="2"/>
  <c r="BK1815" i="2"/>
  <c r="J1815" i="2"/>
  <c r="BE1815" i="2" s="1"/>
  <c r="BI1812" i="2"/>
  <c r="BH1812" i="2"/>
  <c r="BG1812" i="2"/>
  <c r="BF1812" i="2"/>
  <c r="T1812" i="2"/>
  <c r="R1812" i="2"/>
  <c r="R1811" i="2" s="1"/>
  <c r="P1812" i="2"/>
  <c r="BK1812" i="2"/>
  <c r="BK1811" i="2" s="1"/>
  <c r="J1811" i="2" s="1"/>
  <c r="J83" i="2" s="1"/>
  <c r="J1812" i="2"/>
  <c r="BE1812" i="2" s="1"/>
  <c r="BI1802" i="2"/>
  <c r="BH1802" i="2"/>
  <c r="BG1802" i="2"/>
  <c r="BF1802" i="2"/>
  <c r="T1802" i="2"/>
  <c r="R1802" i="2"/>
  <c r="P1802" i="2"/>
  <c r="BK1802" i="2"/>
  <c r="J1802" i="2"/>
  <c r="BE1802" i="2"/>
  <c r="BI1801" i="2"/>
  <c r="BH1801" i="2"/>
  <c r="BG1801" i="2"/>
  <c r="BF1801" i="2"/>
  <c r="T1801" i="2"/>
  <c r="T1800" i="2" s="1"/>
  <c r="R1801" i="2"/>
  <c r="R1800" i="2" s="1"/>
  <c r="P1801" i="2"/>
  <c r="P1800" i="2" s="1"/>
  <c r="BK1801" i="2"/>
  <c r="BK1800" i="2"/>
  <c r="J1800" i="2" s="1"/>
  <c r="J82" i="2" s="1"/>
  <c r="J1801" i="2"/>
  <c r="BE1801" i="2" s="1"/>
  <c r="BI1798" i="2"/>
  <c r="BH1798" i="2"/>
  <c r="BG1798" i="2"/>
  <c r="BF1798" i="2"/>
  <c r="T1798" i="2"/>
  <c r="R1798" i="2"/>
  <c r="P1798" i="2"/>
  <c r="BK1798" i="2"/>
  <c r="J1798" i="2"/>
  <c r="BE1798" i="2" s="1"/>
  <c r="BI1786" i="2"/>
  <c r="BH1786" i="2"/>
  <c r="BG1786" i="2"/>
  <c r="BF1786" i="2"/>
  <c r="T1786" i="2"/>
  <c r="R1786" i="2"/>
  <c r="P1786" i="2"/>
  <c r="BK1786" i="2"/>
  <c r="J1786" i="2"/>
  <c r="BE1786" i="2"/>
  <c r="BI1784" i="2"/>
  <c r="BH1784" i="2"/>
  <c r="BG1784" i="2"/>
  <c r="BF1784" i="2"/>
  <c r="T1784" i="2"/>
  <c r="R1784" i="2"/>
  <c r="P1784" i="2"/>
  <c r="BK1784" i="2"/>
  <c r="J1784" i="2"/>
  <c r="BE1784" i="2" s="1"/>
  <c r="BI1775" i="2"/>
  <c r="BH1775" i="2"/>
  <c r="BG1775" i="2"/>
  <c r="BF1775" i="2"/>
  <c r="T1775" i="2"/>
  <c r="R1775" i="2"/>
  <c r="P1775" i="2"/>
  <c r="P1743" i="2" s="1"/>
  <c r="BK1775" i="2"/>
  <c r="J1775" i="2"/>
  <c r="BE1775" i="2" s="1"/>
  <c r="BI1773" i="2"/>
  <c r="BH1773" i="2"/>
  <c r="BG1773" i="2"/>
  <c r="BF1773" i="2"/>
  <c r="T1773" i="2"/>
  <c r="T1743" i="2" s="1"/>
  <c r="R1773" i="2"/>
  <c r="P1773" i="2"/>
  <c r="BK1773" i="2"/>
  <c r="J1773" i="2"/>
  <c r="BE1773" i="2" s="1"/>
  <c r="BI1744" i="2"/>
  <c r="BH1744" i="2"/>
  <c r="BG1744" i="2"/>
  <c r="BF1744" i="2"/>
  <c r="T1744" i="2"/>
  <c r="R1744" i="2"/>
  <c r="R1743" i="2" s="1"/>
  <c r="P1744" i="2"/>
  <c r="BK1744" i="2"/>
  <c r="J1744" i="2"/>
  <c r="BE1744" i="2" s="1"/>
  <c r="BI1741" i="2"/>
  <c r="BH1741" i="2"/>
  <c r="BG1741" i="2"/>
  <c r="BF1741" i="2"/>
  <c r="T1741" i="2"/>
  <c r="R1741" i="2"/>
  <c r="P1741" i="2"/>
  <c r="BK1741" i="2"/>
  <c r="J1741" i="2"/>
  <c r="BE1741" i="2"/>
  <c r="BI1733" i="2"/>
  <c r="BH1733" i="2"/>
  <c r="BG1733" i="2"/>
  <c r="BF1733" i="2"/>
  <c r="T1733" i="2"/>
  <c r="R1733" i="2"/>
  <c r="P1733" i="2"/>
  <c r="BK1733" i="2"/>
  <c r="J1733" i="2"/>
  <c r="BE1733" i="2" s="1"/>
  <c r="BI1732" i="2"/>
  <c r="BH1732" i="2"/>
  <c r="BG1732" i="2"/>
  <c r="BF1732" i="2"/>
  <c r="T1732" i="2"/>
  <c r="R1732" i="2"/>
  <c r="P1732" i="2"/>
  <c r="BK1732" i="2"/>
  <c r="J1732" i="2"/>
  <c r="BE1732" i="2" s="1"/>
  <c r="BI1729" i="2"/>
  <c r="BH1729" i="2"/>
  <c r="BG1729" i="2"/>
  <c r="BF1729" i="2"/>
  <c r="T1729" i="2"/>
  <c r="R1729" i="2"/>
  <c r="P1729" i="2"/>
  <c r="BK1729" i="2"/>
  <c r="J1729" i="2"/>
  <c r="BE1729" i="2" s="1"/>
  <c r="BI1726" i="2"/>
  <c r="BH1726" i="2"/>
  <c r="BG1726" i="2"/>
  <c r="BF1726" i="2"/>
  <c r="T1726" i="2"/>
  <c r="R1726" i="2"/>
  <c r="P1726" i="2"/>
  <c r="BK1726" i="2"/>
  <c r="J1726" i="2"/>
  <c r="BE1726" i="2" s="1"/>
  <c r="BI1711" i="2"/>
  <c r="BH1711" i="2"/>
  <c r="BG1711" i="2"/>
  <c r="BF1711" i="2"/>
  <c r="T1711" i="2"/>
  <c r="R1711" i="2"/>
  <c r="P1711" i="2"/>
  <c r="BK1711" i="2"/>
  <c r="J1711" i="2"/>
  <c r="BE1711" i="2" s="1"/>
  <c r="BI1708" i="2"/>
  <c r="BH1708" i="2"/>
  <c r="BG1708" i="2"/>
  <c r="BF1708" i="2"/>
  <c r="T1708" i="2"/>
  <c r="R1708" i="2"/>
  <c r="P1708" i="2"/>
  <c r="BK1708" i="2"/>
  <c r="J1708" i="2"/>
  <c r="BE1708" i="2" s="1"/>
  <c r="BI1697" i="2"/>
  <c r="BH1697" i="2"/>
  <c r="BG1697" i="2"/>
  <c r="BF1697" i="2"/>
  <c r="T1697" i="2"/>
  <c r="R1697" i="2"/>
  <c r="P1697" i="2"/>
  <c r="BK1697" i="2"/>
  <c r="J1697" i="2"/>
  <c r="BE1697" i="2" s="1"/>
  <c r="BI1695" i="2"/>
  <c r="BH1695" i="2"/>
  <c r="BG1695" i="2"/>
  <c r="BF1695" i="2"/>
  <c r="T1695" i="2"/>
  <c r="R1695" i="2"/>
  <c r="P1695" i="2"/>
  <c r="BK1695" i="2"/>
  <c r="J1695" i="2"/>
  <c r="BE1695" i="2" s="1"/>
  <c r="BI1687" i="2"/>
  <c r="BH1687" i="2"/>
  <c r="BG1687" i="2"/>
  <c r="BF1687" i="2"/>
  <c r="T1687" i="2"/>
  <c r="R1687" i="2"/>
  <c r="P1687" i="2"/>
  <c r="BK1687" i="2"/>
  <c r="J1687" i="2"/>
  <c r="BE1687" i="2"/>
  <c r="BI1685" i="2"/>
  <c r="BH1685" i="2"/>
  <c r="BG1685" i="2"/>
  <c r="BF1685" i="2"/>
  <c r="T1685" i="2"/>
  <c r="R1685" i="2"/>
  <c r="P1685" i="2"/>
  <c r="BK1685" i="2"/>
  <c r="J1685" i="2"/>
  <c r="BE1685" i="2" s="1"/>
  <c r="BI1678" i="2"/>
  <c r="BH1678" i="2"/>
  <c r="BG1678" i="2"/>
  <c r="BF1678" i="2"/>
  <c r="T1678" i="2"/>
  <c r="R1678" i="2"/>
  <c r="P1678" i="2"/>
  <c r="BK1678" i="2"/>
  <c r="J1678" i="2"/>
  <c r="BE1678" i="2" s="1"/>
  <c r="BI1676" i="2"/>
  <c r="BH1676" i="2"/>
  <c r="BG1676" i="2"/>
  <c r="BF1676" i="2"/>
  <c r="T1676" i="2"/>
  <c r="R1676" i="2"/>
  <c r="P1676" i="2"/>
  <c r="BK1676" i="2"/>
  <c r="J1676" i="2"/>
  <c r="BE1676" i="2" s="1"/>
  <c r="BI1674" i="2"/>
  <c r="BH1674" i="2"/>
  <c r="BG1674" i="2"/>
  <c r="BF1674" i="2"/>
  <c r="T1674" i="2"/>
  <c r="R1674" i="2"/>
  <c r="P1674" i="2"/>
  <c r="BK1674" i="2"/>
  <c r="J1674" i="2"/>
  <c r="BE1674" i="2"/>
  <c r="BI1670" i="2"/>
  <c r="BH1670" i="2"/>
  <c r="BG1670" i="2"/>
  <c r="BF1670" i="2"/>
  <c r="T1670" i="2"/>
  <c r="R1670" i="2"/>
  <c r="P1670" i="2"/>
  <c r="BK1670" i="2"/>
  <c r="J1670" i="2"/>
  <c r="BE1670" i="2" s="1"/>
  <c r="BI1668" i="2"/>
  <c r="BH1668" i="2"/>
  <c r="BG1668" i="2"/>
  <c r="BF1668" i="2"/>
  <c r="T1668" i="2"/>
  <c r="R1668" i="2"/>
  <c r="P1668" i="2"/>
  <c r="BK1668" i="2"/>
  <c r="J1668" i="2"/>
  <c r="BE1668" i="2" s="1"/>
  <c r="BI1665" i="2"/>
  <c r="BH1665" i="2"/>
  <c r="BG1665" i="2"/>
  <c r="BF1665" i="2"/>
  <c r="T1665" i="2"/>
  <c r="R1665" i="2"/>
  <c r="P1665" i="2"/>
  <c r="BK1665" i="2"/>
  <c r="J1665" i="2"/>
  <c r="BE1665" i="2" s="1"/>
  <c r="BI1661" i="2"/>
  <c r="BH1661" i="2"/>
  <c r="BG1661" i="2"/>
  <c r="BF1661" i="2"/>
  <c r="T1661" i="2"/>
  <c r="R1661" i="2"/>
  <c r="P1661" i="2"/>
  <c r="BK1661" i="2"/>
  <c r="J1661" i="2"/>
  <c r="BE1661" i="2" s="1"/>
  <c r="BI1659" i="2"/>
  <c r="BH1659" i="2"/>
  <c r="BG1659" i="2"/>
  <c r="BF1659" i="2"/>
  <c r="T1659" i="2"/>
  <c r="R1659" i="2"/>
  <c r="P1659" i="2"/>
  <c r="BK1659" i="2"/>
  <c r="J1659" i="2"/>
  <c r="BE1659" i="2" s="1"/>
  <c r="BI1653" i="2"/>
  <c r="BH1653" i="2"/>
  <c r="BG1653" i="2"/>
  <c r="BF1653" i="2"/>
  <c r="T1653" i="2"/>
  <c r="R1653" i="2"/>
  <c r="P1653" i="2"/>
  <c r="BK1653" i="2"/>
  <c r="J1653" i="2"/>
  <c r="BE1653" i="2" s="1"/>
  <c r="BI1648" i="2"/>
  <c r="BH1648" i="2"/>
  <c r="BG1648" i="2"/>
  <c r="BF1648" i="2"/>
  <c r="T1648" i="2"/>
  <c r="R1648" i="2"/>
  <c r="P1648" i="2"/>
  <c r="BK1648" i="2"/>
  <c r="J1648" i="2"/>
  <c r="BE1648" i="2" s="1"/>
  <c r="BI1646" i="2"/>
  <c r="BH1646" i="2"/>
  <c r="BG1646" i="2"/>
  <c r="BF1646" i="2"/>
  <c r="T1646" i="2"/>
  <c r="R1646" i="2"/>
  <c r="P1646" i="2"/>
  <c r="BK1646" i="2"/>
  <c r="J1646" i="2"/>
  <c r="BE1646" i="2" s="1"/>
  <c r="BI1638" i="2"/>
  <c r="BH1638" i="2"/>
  <c r="BG1638" i="2"/>
  <c r="BF1638" i="2"/>
  <c r="T1638" i="2"/>
  <c r="R1638" i="2"/>
  <c r="P1638" i="2"/>
  <c r="BK1638" i="2"/>
  <c r="J1638" i="2"/>
  <c r="BE1638" i="2"/>
  <c r="BI1636" i="2"/>
  <c r="BH1636" i="2"/>
  <c r="BG1636" i="2"/>
  <c r="BF1636" i="2"/>
  <c r="T1636" i="2"/>
  <c r="R1636" i="2"/>
  <c r="P1636" i="2"/>
  <c r="BK1636" i="2"/>
  <c r="J1636" i="2"/>
  <c r="BE1636" i="2" s="1"/>
  <c r="BI1628" i="2"/>
  <c r="BH1628" i="2"/>
  <c r="BG1628" i="2"/>
  <c r="BF1628" i="2"/>
  <c r="T1628" i="2"/>
  <c r="R1628" i="2"/>
  <c r="P1628" i="2"/>
  <c r="BK1628" i="2"/>
  <c r="J1628" i="2"/>
  <c r="BE1628" i="2" s="1"/>
  <c r="BI1625" i="2"/>
  <c r="BH1625" i="2"/>
  <c r="BG1625" i="2"/>
  <c r="BF1625" i="2"/>
  <c r="T1625" i="2"/>
  <c r="R1625" i="2"/>
  <c r="P1625" i="2"/>
  <c r="BK1625" i="2"/>
  <c r="J1625" i="2"/>
  <c r="BE1625" i="2" s="1"/>
  <c r="BI1621" i="2"/>
  <c r="BH1621" i="2"/>
  <c r="BG1621" i="2"/>
  <c r="BF1621" i="2"/>
  <c r="T1621" i="2"/>
  <c r="R1621" i="2"/>
  <c r="P1621" i="2"/>
  <c r="BK1621" i="2"/>
  <c r="J1621" i="2"/>
  <c r="BE1621" i="2"/>
  <c r="BI1618" i="2"/>
  <c r="BH1618" i="2"/>
  <c r="BG1618" i="2"/>
  <c r="BF1618" i="2"/>
  <c r="T1618" i="2"/>
  <c r="R1618" i="2"/>
  <c r="P1618" i="2"/>
  <c r="BK1618" i="2"/>
  <c r="J1618" i="2"/>
  <c r="BE1618" i="2" s="1"/>
  <c r="BI1602" i="2"/>
  <c r="BH1602" i="2"/>
  <c r="BG1602" i="2"/>
  <c r="BF1602" i="2"/>
  <c r="T1602" i="2"/>
  <c r="R1602" i="2"/>
  <c r="P1602" i="2"/>
  <c r="BK1602" i="2"/>
  <c r="J1602" i="2"/>
  <c r="BE1602" i="2" s="1"/>
  <c r="BI1599" i="2"/>
  <c r="BH1599" i="2"/>
  <c r="BG1599" i="2"/>
  <c r="BF1599" i="2"/>
  <c r="T1599" i="2"/>
  <c r="R1599" i="2"/>
  <c r="P1599" i="2"/>
  <c r="BK1599" i="2"/>
  <c r="J1599" i="2"/>
  <c r="BE1599" i="2" s="1"/>
  <c r="BI1597" i="2"/>
  <c r="BH1597" i="2"/>
  <c r="BG1597" i="2"/>
  <c r="BF1597" i="2"/>
  <c r="T1597" i="2"/>
  <c r="R1597" i="2"/>
  <c r="P1597" i="2"/>
  <c r="BK1597" i="2"/>
  <c r="J1597" i="2"/>
  <c r="BE1597" i="2"/>
  <c r="BI1590" i="2"/>
  <c r="BH1590" i="2"/>
  <c r="BG1590" i="2"/>
  <c r="BF1590" i="2"/>
  <c r="T1590" i="2"/>
  <c r="R1590" i="2"/>
  <c r="R1589" i="2" s="1"/>
  <c r="P1590" i="2"/>
  <c r="P1589" i="2" s="1"/>
  <c r="BK1590" i="2"/>
  <c r="BK1589" i="2" s="1"/>
  <c r="J1589" i="2" s="1"/>
  <c r="J78" i="2" s="1"/>
  <c r="J1590" i="2"/>
  <c r="BE1590" i="2" s="1"/>
  <c r="BI1587" i="2"/>
  <c r="BH1587" i="2"/>
  <c r="BG1587" i="2"/>
  <c r="BF1587" i="2"/>
  <c r="T1587" i="2"/>
  <c r="R1587" i="2"/>
  <c r="P1587" i="2"/>
  <c r="BK1587" i="2"/>
  <c r="J1587" i="2"/>
  <c r="BE1587" i="2" s="1"/>
  <c r="BI1586" i="2"/>
  <c r="BH1586" i="2"/>
  <c r="BG1586" i="2"/>
  <c r="BF1586" i="2"/>
  <c r="T1586" i="2"/>
  <c r="R1586" i="2"/>
  <c r="P1586" i="2"/>
  <c r="BK1586" i="2"/>
  <c r="J1586" i="2"/>
  <c r="BE1586" i="2" s="1"/>
  <c r="BI1573" i="2"/>
  <c r="BH1573" i="2"/>
  <c r="BG1573" i="2"/>
  <c r="BF1573" i="2"/>
  <c r="T1573" i="2"/>
  <c r="R1573" i="2"/>
  <c r="P1573" i="2"/>
  <c r="BK1573" i="2"/>
  <c r="J1573" i="2"/>
  <c r="BE1573" i="2" s="1"/>
  <c r="BI1572" i="2"/>
  <c r="BH1572" i="2"/>
  <c r="BG1572" i="2"/>
  <c r="BF1572" i="2"/>
  <c r="T1572" i="2"/>
  <c r="R1572" i="2"/>
  <c r="P1572" i="2"/>
  <c r="BK1572" i="2"/>
  <c r="J1572" i="2"/>
  <c r="BE1572" i="2"/>
  <c r="BI1563" i="2"/>
  <c r="BH1563" i="2"/>
  <c r="BG1563" i="2"/>
  <c r="BF1563" i="2"/>
  <c r="T1563" i="2"/>
  <c r="R1563" i="2"/>
  <c r="P1563" i="2"/>
  <c r="BK1563" i="2"/>
  <c r="J1563" i="2"/>
  <c r="BE1563" i="2" s="1"/>
  <c r="BI1562" i="2"/>
  <c r="BH1562" i="2"/>
  <c r="BG1562" i="2"/>
  <c r="BF1562" i="2"/>
  <c r="T1562" i="2"/>
  <c r="R1562" i="2"/>
  <c r="P1562" i="2"/>
  <c r="BK1562" i="2"/>
  <c r="J1562" i="2"/>
  <c r="BE1562" i="2" s="1"/>
  <c r="BI1558" i="2"/>
  <c r="BH1558" i="2"/>
  <c r="BG1558" i="2"/>
  <c r="BF1558" i="2"/>
  <c r="T1558" i="2"/>
  <c r="R1558" i="2"/>
  <c r="P1558" i="2"/>
  <c r="BK1558" i="2"/>
  <c r="J1558" i="2"/>
  <c r="BE1558" i="2" s="1"/>
  <c r="BI1557" i="2"/>
  <c r="BH1557" i="2"/>
  <c r="BG1557" i="2"/>
  <c r="BF1557" i="2"/>
  <c r="T1557" i="2"/>
  <c r="R1557" i="2"/>
  <c r="P1557" i="2"/>
  <c r="BK1557" i="2"/>
  <c r="J1557" i="2"/>
  <c r="BE1557" i="2"/>
  <c r="BI1556" i="2"/>
  <c r="BH1556" i="2"/>
  <c r="BG1556" i="2"/>
  <c r="BF1556" i="2"/>
  <c r="T1556" i="2"/>
  <c r="R1556" i="2"/>
  <c r="P1556" i="2"/>
  <c r="BK1556" i="2"/>
  <c r="J1556" i="2"/>
  <c r="BE1556" i="2" s="1"/>
  <c r="BI1555" i="2"/>
  <c r="BH1555" i="2"/>
  <c r="BG1555" i="2"/>
  <c r="BF1555" i="2"/>
  <c r="T1555" i="2"/>
  <c r="R1555" i="2"/>
  <c r="P1555" i="2"/>
  <c r="BK1555" i="2"/>
  <c r="J1555" i="2"/>
  <c r="BE1555" i="2" s="1"/>
  <c r="BI1554" i="2"/>
  <c r="BH1554" i="2"/>
  <c r="BG1554" i="2"/>
  <c r="BF1554" i="2"/>
  <c r="T1554" i="2"/>
  <c r="R1554" i="2"/>
  <c r="P1554" i="2"/>
  <c r="BK1554" i="2"/>
  <c r="J1554" i="2"/>
  <c r="BE1554" i="2" s="1"/>
  <c r="BI1553" i="2"/>
  <c r="BH1553" i="2"/>
  <c r="BG1553" i="2"/>
  <c r="BF1553" i="2"/>
  <c r="T1553" i="2"/>
  <c r="R1553" i="2"/>
  <c r="P1553" i="2"/>
  <c r="BK1553" i="2"/>
  <c r="J1553" i="2"/>
  <c r="BE1553" i="2" s="1"/>
  <c r="BI1551" i="2"/>
  <c r="BH1551" i="2"/>
  <c r="BG1551" i="2"/>
  <c r="BF1551" i="2"/>
  <c r="T1551" i="2"/>
  <c r="R1551" i="2"/>
  <c r="P1551" i="2"/>
  <c r="BK1551" i="2"/>
  <c r="J1551" i="2"/>
  <c r="BE1551" i="2" s="1"/>
  <c r="BI1550" i="2"/>
  <c r="BH1550" i="2"/>
  <c r="BG1550" i="2"/>
  <c r="BF1550" i="2"/>
  <c r="T1550" i="2"/>
  <c r="R1550" i="2"/>
  <c r="P1550" i="2"/>
  <c r="BK1550" i="2"/>
  <c r="J1550" i="2"/>
  <c r="BE1550" i="2" s="1"/>
  <c r="BI1548" i="2"/>
  <c r="BH1548" i="2"/>
  <c r="BG1548" i="2"/>
  <c r="BF1548" i="2"/>
  <c r="T1548" i="2"/>
  <c r="R1548" i="2"/>
  <c r="P1548" i="2"/>
  <c r="BK1548" i="2"/>
  <c r="J1548" i="2"/>
  <c r="BE1548" i="2" s="1"/>
  <c r="BI1547" i="2"/>
  <c r="BH1547" i="2"/>
  <c r="BG1547" i="2"/>
  <c r="BF1547" i="2"/>
  <c r="T1547" i="2"/>
  <c r="R1547" i="2"/>
  <c r="P1547" i="2"/>
  <c r="BK1547" i="2"/>
  <c r="J1547" i="2"/>
  <c r="BE1547" i="2"/>
  <c r="BI1545" i="2"/>
  <c r="BH1545" i="2"/>
  <c r="BG1545" i="2"/>
  <c r="BF1545" i="2"/>
  <c r="T1545" i="2"/>
  <c r="R1545" i="2"/>
  <c r="P1545" i="2"/>
  <c r="BK1545" i="2"/>
  <c r="J1545" i="2"/>
  <c r="BE1545" i="2" s="1"/>
  <c r="BI1544" i="2"/>
  <c r="BH1544" i="2"/>
  <c r="BG1544" i="2"/>
  <c r="BF1544" i="2"/>
  <c r="T1544" i="2"/>
  <c r="R1544" i="2"/>
  <c r="P1544" i="2"/>
  <c r="BK1544" i="2"/>
  <c r="J1544" i="2"/>
  <c r="BE1544" i="2" s="1"/>
  <c r="BI1535" i="2"/>
  <c r="BH1535" i="2"/>
  <c r="BG1535" i="2"/>
  <c r="BF1535" i="2"/>
  <c r="T1535" i="2"/>
  <c r="R1535" i="2"/>
  <c r="P1535" i="2"/>
  <c r="BK1535" i="2"/>
  <c r="J1535" i="2"/>
  <c r="BE1535" i="2" s="1"/>
  <c r="BI1534" i="2"/>
  <c r="BH1534" i="2"/>
  <c r="BG1534" i="2"/>
  <c r="BF1534" i="2"/>
  <c r="T1534" i="2"/>
  <c r="R1534" i="2"/>
  <c r="P1534" i="2"/>
  <c r="BK1534" i="2"/>
  <c r="J1534" i="2"/>
  <c r="BE1534" i="2"/>
  <c r="BI1529" i="2"/>
  <c r="BH1529" i="2"/>
  <c r="BG1529" i="2"/>
  <c r="BF1529" i="2"/>
  <c r="T1529" i="2"/>
  <c r="R1529" i="2"/>
  <c r="P1529" i="2"/>
  <c r="BK1529" i="2"/>
  <c r="J1529" i="2"/>
  <c r="BE1529" i="2" s="1"/>
  <c r="BI1528" i="2"/>
  <c r="BH1528" i="2"/>
  <c r="BG1528" i="2"/>
  <c r="BF1528" i="2"/>
  <c r="T1528" i="2"/>
  <c r="R1528" i="2"/>
  <c r="P1528" i="2"/>
  <c r="BK1528" i="2"/>
  <c r="J1528" i="2"/>
  <c r="BE1528" i="2" s="1"/>
  <c r="BI1523" i="2"/>
  <c r="BH1523" i="2"/>
  <c r="BG1523" i="2"/>
  <c r="BF1523" i="2"/>
  <c r="T1523" i="2"/>
  <c r="R1523" i="2"/>
  <c r="P1523" i="2"/>
  <c r="BK1523" i="2"/>
  <c r="J1523" i="2"/>
  <c r="BE1523" i="2" s="1"/>
  <c r="BI1522" i="2"/>
  <c r="BH1522" i="2"/>
  <c r="BG1522" i="2"/>
  <c r="BF1522" i="2"/>
  <c r="T1522" i="2"/>
  <c r="R1522" i="2"/>
  <c r="P1522" i="2"/>
  <c r="BK1522" i="2"/>
  <c r="J1522" i="2"/>
  <c r="BE1522" i="2"/>
  <c r="BI1521" i="2"/>
  <c r="BH1521" i="2"/>
  <c r="BG1521" i="2"/>
  <c r="BF1521" i="2"/>
  <c r="T1521" i="2"/>
  <c r="R1521" i="2"/>
  <c r="P1521" i="2"/>
  <c r="BK1521" i="2"/>
  <c r="J1521" i="2"/>
  <c r="BE1521" i="2" s="1"/>
  <c r="BI1514" i="2"/>
  <c r="BH1514" i="2"/>
  <c r="BG1514" i="2"/>
  <c r="BF1514" i="2"/>
  <c r="T1514" i="2"/>
  <c r="R1514" i="2"/>
  <c r="P1514" i="2"/>
  <c r="BK1514" i="2"/>
  <c r="J1514" i="2"/>
  <c r="BE1514" i="2" s="1"/>
  <c r="BI1513" i="2"/>
  <c r="BH1513" i="2"/>
  <c r="BG1513" i="2"/>
  <c r="BF1513" i="2"/>
  <c r="T1513" i="2"/>
  <c r="R1513" i="2"/>
  <c r="P1513" i="2"/>
  <c r="BK1513" i="2"/>
  <c r="J1513" i="2"/>
  <c r="BE1513" i="2" s="1"/>
  <c r="BI1512" i="2"/>
  <c r="BH1512" i="2"/>
  <c r="BG1512" i="2"/>
  <c r="BF1512" i="2"/>
  <c r="T1512" i="2"/>
  <c r="R1512" i="2"/>
  <c r="P1512" i="2"/>
  <c r="BK1512" i="2"/>
  <c r="J1512" i="2"/>
  <c r="BE1512" i="2" s="1"/>
  <c r="BI1507" i="2"/>
  <c r="BH1507" i="2"/>
  <c r="BG1507" i="2"/>
  <c r="BF1507" i="2"/>
  <c r="T1507" i="2"/>
  <c r="R1507" i="2"/>
  <c r="P1507" i="2"/>
  <c r="BK1507" i="2"/>
  <c r="J1507" i="2"/>
  <c r="BE1507" i="2" s="1"/>
  <c r="BI1506" i="2"/>
  <c r="BH1506" i="2"/>
  <c r="BG1506" i="2"/>
  <c r="BF1506" i="2"/>
  <c r="T1506" i="2"/>
  <c r="R1506" i="2"/>
  <c r="P1506" i="2"/>
  <c r="BK1506" i="2"/>
  <c r="J1506" i="2"/>
  <c r="BE1506" i="2" s="1"/>
  <c r="BI1502" i="2"/>
  <c r="BH1502" i="2"/>
  <c r="BG1502" i="2"/>
  <c r="BF1502" i="2"/>
  <c r="T1502" i="2"/>
  <c r="R1502" i="2"/>
  <c r="P1502" i="2"/>
  <c r="BK1502" i="2"/>
  <c r="J1502" i="2"/>
  <c r="BE1502" i="2" s="1"/>
  <c r="BI1501" i="2"/>
  <c r="BH1501" i="2"/>
  <c r="BG1501" i="2"/>
  <c r="BF1501" i="2"/>
  <c r="T1501" i="2"/>
  <c r="R1501" i="2"/>
  <c r="P1501" i="2"/>
  <c r="BK1501" i="2"/>
  <c r="J1501" i="2"/>
  <c r="BE1501" i="2"/>
  <c r="BI1497" i="2"/>
  <c r="BH1497" i="2"/>
  <c r="BG1497" i="2"/>
  <c r="BF1497" i="2"/>
  <c r="T1497" i="2"/>
  <c r="R1497" i="2"/>
  <c r="P1497" i="2"/>
  <c r="BK1497" i="2"/>
  <c r="J1497" i="2"/>
  <c r="BE1497" i="2"/>
  <c r="BI1496" i="2"/>
  <c r="BH1496" i="2"/>
  <c r="BG1496" i="2"/>
  <c r="BF1496" i="2"/>
  <c r="T1496" i="2"/>
  <c r="R1496" i="2"/>
  <c r="P1496" i="2"/>
  <c r="BK1496" i="2"/>
  <c r="J1496" i="2"/>
  <c r="BE1496" i="2"/>
  <c r="BI1492" i="2"/>
  <c r="BH1492" i="2"/>
  <c r="BG1492" i="2"/>
  <c r="BF1492" i="2"/>
  <c r="T1492" i="2"/>
  <c r="R1492" i="2"/>
  <c r="P1492" i="2"/>
  <c r="BK1492" i="2"/>
  <c r="J1492" i="2"/>
  <c r="BE1492" i="2"/>
  <c r="BI1491" i="2"/>
  <c r="BH1491" i="2"/>
  <c r="BG1491" i="2"/>
  <c r="BF1491" i="2"/>
  <c r="T1491" i="2"/>
  <c r="R1491" i="2"/>
  <c r="P1491" i="2"/>
  <c r="BK1491" i="2"/>
  <c r="J1491" i="2"/>
  <c r="BE1491" i="2"/>
  <c r="BI1487" i="2"/>
  <c r="BH1487" i="2"/>
  <c r="BG1487" i="2"/>
  <c r="BF1487" i="2"/>
  <c r="T1487" i="2"/>
  <c r="R1487" i="2"/>
  <c r="P1487" i="2"/>
  <c r="BK1487" i="2"/>
  <c r="J1487" i="2"/>
  <c r="BE1487" i="2"/>
  <c r="BI1486" i="2"/>
  <c r="BH1486" i="2"/>
  <c r="BG1486" i="2"/>
  <c r="BF1486" i="2"/>
  <c r="T1486" i="2"/>
  <c r="R1486" i="2"/>
  <c r="P1486" i="2"/>
  <c r="BK1486" i="2"/>
  <c r="J1486" i="2"/>
  <c r="BE1486" i="2"/>
  <c r="BI1482" i="2"/>
  <c r="BH1482" i="2"/>
  <c r="BG1482" i="2"/>
  <c r="BF1482" i="2"/>
  <c r="T1482" i="2"/>
  <c r="R1482" i="2"/>
  <c r="P1482" i="2"/>
  <c r="BK1482" i="2"/>
  <c r="J1482" i="2"/>
  <c r="BE1482" i="2"/>
  <c r="BI1481" i="2"/>
  <c r="BH1481" i="2"/>
  <c r="BG1481" i="2"/>
  <c r="BF1481" i="2"/>
  <c r="T1481" i="2"/>
  <c r="R1481" i="2"/>
  <c r="P1481" i="2"/>
  <c r="BK1481" i="2"/>
  <c r="J1481" i="2"/>
  <c r="BE1481" i="2"/>
  <c r="BI1477" i="2"/>
  <c r="BH1477" i="2"/>
  <c r="BG1477" i="2"/>
  <c r="BF1477" i="2"/>
  <c r="T1477" i="2"/>
  <c r="R1477" i="2"/>
  <c r="P1477" i="2"/>
  <c r="BK1477" i="2"/>
  <c r="J1477" i="2"/>
  <c r="BE1477" i="2"/>
  <c r="BI1476" i="2"/>
  <c r="BH1476" i="2"/>
  <c r="BG1476" i="2"/>
  <c r="BF1476" i="2"/>
  <c r="T1476" i="2"/>
  <c r="R1476" i="2"/>
  <c r="P1476" i="2"/>
  <c r="BK1476" i="2"/>
  <c r="J1476" i="2"/>
  <c r="BE1476" i="2"/>
  <c r="BI1472" i="2"/>
  <c r="BH1472" i="2"/>
  <c r="BG1472" i="2"/>
  <c r="BF1472" i="2"/>
  <c r="T1472" i="2"/>
  <c r="R1472" i="2"/>
  <c r="P1472" i="2"/>
  <c r="BK1472" i="2"/>
  <c r="J1472" i="2"/>
  <c r="BE1472" i="2"/>
  <c r="BI1471" i="2"/>
  <c r="BH1471" i="2"/>
  <c r="BG1471" i="2"/>
  <c r="BF1471" i="2"/>
  <c r="T1471" i="2"/>
  <c r="R1471" i="2"/>
  <c r="P1471" i="2"/>
  <c r="BK1471" i="2"/>
  <c r="J1471" i="2"/>
  <c r="BE1471" i="2"/>
  <c r="BI1467" i="2"/>
  <c r="BH1467" i="2"/>
  <c r="BG1467" i="2"/>
  <c r="BF1467" i="2"/>
  <c r="T1467" i="2"/>
  <c r="R1467" i="2"/>
  <c r="P1467" i="2"/>
  <c r="BK1467" i="2"/>
  <c r="J1467" i="2"/>
  <c r="BE1467" i="2"/>
  <c r="BI1466" i="2"/>
  <c r="BH1466" i="2"/>
  <c r="BG1466" i="2"/>
  <c r="BF1466" i="2"/>
  <c r="T1466" i="2"/>
  <c r="R1466" i="2"/>
  <c r="P1466" i="2"/>
  <c r="BK1466" i="2"/>
  <c r="J1466" i="2"/>
  <c r="BE1466" i="2"/>
  <c r="BI1462" i="2"/>
  <c r="BH1462" i="2"/>
  <c r="BG1462" i="2"/>
  <c r="BF1462" i="2"/>
  <c r="T1462" i="2"/>
  <c r="R1462" i="2"/>
  <c r="P1462" i="2"/>
  <c r="BK1462" i="2"/>
  <c r="J1462" i="2"/>
  <c r="BE1462" i="2"/>
  <c r="BI1461" i="2"/>
  <c r="BH1461" i="2"/>
  <c r="BG1461" i="2"/>
  <c r="BF1461" i="2"/>
  <c r="T1461" i="2"/>
  <c r="R1461" i="2"/>
  <c r="P1461" i="2"/>
  <c r="BK1461" i="2"/>
  <c r="J1461" i="2"/>
  <c r="BE1461" i="2"/>
  <c r="BI1457" i="2"/>
  <c r="BH1457" i="2"/>
  <c r="BG1457" i="2"/>
  <c r="BF1457" i="2"/>
  <c r="T1457" i="2"/>
  <c r="R1457" i="2"/>
  <c r="P1457" i="2"/>
  <c r="BK1457" i="2"/>
  <c r="J1457" i="2"/>
  <c r="BE1457" i="2"/>
  <c r="BI1456" i="2"/>
  <c r="BH1456" i="2"/>
  <c r="BG1456" i="2"/>
  <c r="BF1456" i="2"/>
  <c r="T1456" i="2"/>
  <c r="R1456" i="2"/>
  <c r="P1456" i="2"/>
  <c r="BK1456" i="2"/>
  <c r="J1456" i="2"/>
  <c r="BE1456" i="2"/>
  <c r="BI1455" i="2"/>
  <c r="BH1455" i="2"/>
  <c r="BG1455" i="2"/>
  <c r="BF1455" i="2"/>
  <c r="T1455" i="2"/>
  <c r="R1455" i="2"/>
  <c r="P1455" i="2"/>
  <c r="BK1455" i="2"/>
  <c r="J1455" i="2"/>
  <c r="BE1455" i="2"/>
  <c r="BI1454" i="2"/>
  <c r="BH1454" i="2"/>
  <c r="BG1454" i="2"/>
  <c r="BF1454" i="2"/>
  <c r="T1454" i="2"/>
  <c r="R1454" i="2"/>
  <c r="P1454" i="2"/>
  <c r="BK1454" i="2"/>
  <c r="J1454" i="2"/>
  <c r="BE1454" i="2"/>
  <c r="BI1445" i="2"/>
  <c r="BH1445" i="2"/>
  <c r="BG1445" i="2"/>
  <c r="BF1445" i="2"/>
  <c r="T1445" i="2"/>
  <c r="R1445" i="2"/>
  <c r="P1445" i="2"/>
  <c r="BK1445" i="2"/>
  <c r="J1445" i="2"/>
  <c r="BE1445" i="2"/>
  <c r="BI1444" i="2"/>
  <c r="BH1444" i="2"/>
  <c r="BG1444" i="2"/>
  <c r="BF1444" i="2"/>
  <c r="T1444" i="2"/>
  <c r="R1444" i="2"/>
  <c r="P1444" i="2"/>
  <c r="BK1444" i="2"/>
  <c r="J1444" i="2"/>
  <c r="BE1444" i="2"/>
  <c r="BI1440" i="2"/>
  <c r="BH1440" i="2"/>
  <c r="BG1440" i="2"/>
  <c r="BF1440" i="2"/>
  <c r="T1440" i="2"/>
  <c r="R1440" i="2"/>
  <c r="P1440" i="2"/>
  <c r="BK1440" i="2"/>
  <c r="J1440" i="2"/>
  <c r="BE1440" i="2"/>
  <c r="BI1439" i="2"/>
  <c r="BH1439" i="2"/>
  <c r="BG1439" i="2"/>
  <c r="BF1439" i="2"/>
  <c r="T1439" i="2"/>
  <c r="R1439" i="2"/>
  <c r="P1439" i="2"/>
  <c r="BK1439" i="2"/>
  <c r="J1439" i="2"/>
  <c r="BE1439" i="2"/>
  <c r="BI1435" i="2"/>
  <c r="BH1435" i="2"/>
  <c r="BG1435" i="2"/>
  <c r="BF1435" i="2"/>
  <c r="T1435" i="2"/>
  <c r="R1435" i="2"/>
  <c r="P1435" i="2"/>
  <c r="BK1435" i="2"/>
  <c r="J1435" i="2"/>
  <c r="BE1435" i="2"/>
  <c r="BI1434" i="2"/>
  <c r="BH1434" i="2"/>
  <c r="BG1434" i="2"/>
  <c r="BF1434" i="2"/>
  <c r="T1434" i="2"/>
  <c r="R1434" i="2"/>
  <c r="P1434" i="2"/>
  <c r="BK1434" i="2"/>
  <c r="J1434" i="2"/>
  <c r="BE1434" i="2"/>
  <c r="BI1429" i="2"/>
  <c r="BH1429" i="2"/>
  <c r="BG1429" i="2"/>
  <c r="BF1429" i="2"/>
  <c r="T1429" i="2"/>
  <c r="R1429" i="2"/>
  <c r="P1429" i="2"/>
  <c r="BK1429" i="2"/>
  <c r="J1429" i="2"/>
  <c r="BE1429" i="2"/>
  <c r="BI1428" i="2"/>
  <c r="BH1428" i="2"/>
  <c r="BG1428" i="2"/>
  <c r="BF1428" i="2"/>
  <c r="T1428" i="2"/>
  <c r="R1428" i="2"/>
  <c r="P1428" i="2"/>
  <c r="BK1428" i="2"/>
  <c r="J1428" i="2"/>
  <c r="BE1428" i="2"/>
  <c r="BI1423" i="2"/>
  <c r="BH1423" i="2"/>
  <c r="BG1423" i="2"/>
  <c r="BF1423" i="2"/>
  <c r="T1423" i="2"/>
  <c r="R1423" i="2"/>
  <c r="P1423" i="2"/>
  <c r="BK1423" i="2"/>
  <c r="J1423" i="2"/>
  <c r="BE1423" i="2"/>
  <c r="BI1422" i="2"/>
  <c r="BH1422" i="2"/>
  <c r="BG1422" i="2"/>
  <c r="BF1422" i="2"/>
  <c r="T1422" i="2"/>
  <c r="R1422" i="2"/>
  <c r="P1422" i="2"/>
  <c r="BK1422" i="2"/>
  <c r="J1422" i="2"/>
  <c r="BE1422" i="2"/>
  <c r="BI1399" i="2"/>
  <c r="BH1399" i="2"/>
  <c r="BG1399" i="2"/>
  <c r="BF1399" i="2"/>
  <c r="T1399" i="2"/>
  <c r="R1399" i="2"/>
  <c r="P1399" i="2"/>
  <c r="BK1399" i="2"/>
  <c r="J1399" i="2"/>
  <c r="BE1399" i="2"/>
  <c r="BI1398" i="2"/>
  <c r="BH1398" i="2"/>
  <c r="BG1398" i="2"/>
  <c r="BF1398" i="2"/>
  <c r="T1398" i="2"/>
  <c r="R1398" i="2"/>
  <c r="P1398" i="2"/>
  <c r="BK1398" i="2"/>
  <c r="J1398" i="2"/>
  <c r="BE1398" i="2"/>
  <c r="BI1391" i="2"/>
  <c r="BH1391" i="2"/>
  <c r="BG1391" i="2"/>
  <c r="BF1391" i="2"/>
  <c r="T1391" i="2"/>
  <c r="R1391" i="2"/>
  <c r="P1391" i="2"/>
  <c r="BK1391" i="2"/>
  <c r="J1391" i="2"/>
  <c r="BE1391" i="2"/>
  <c r="BI1390" i="2"/>
  <c r="BH1390" i="2"/>
  <c r="BG1390" i="2"/>
  <c r="BF1390" i="2"/>
  <c r="T1390" i="2"/>
  <c r="R1390" i="2"/>
  <c r="P1390" i="2"/>
  <c r="BK1390" i="2"/>
  <c r="J1390" i="2"/>
  <c r="BE1390" i="2"/>
  <c r="BI1386" i="2"/>
  <c r="BH1386" i="2"/>
  <c r="BG1386" i="2"/>
  <c r="BF1386" i="2"/>
  <c r="T1386" i="2"/>
  <c r="R1386" i="2"/>
  <c r="P1386" i="2"/>
  <c r="BK1386" i="2"/>
  <c r="J1386" i="2"/>
  <c r="BE1386" i="2"/>
  <c r="BI1385" i="2"/>
  <c r="BH1385" i="2"/>
  <c r="BG1385" i="2"/>
  <c r="BF1385" i="2"/>
  <c r="T1385" i="2"/>
  <c r="R1385" i="2"/>
  <c r="P1385" i="2"/>
  <c r="BK1385" i="2"/>
  <c r="J1385" i="2"/>
  <c r="BE1385" i="2"/>
  <c r="BI1384" i="2"/>
  <c r="BH1384" i="2"/>
  <c r="BG1384" i="2"/>
  <c r="BF1384" i="2"/>
  <c r="T1384" i="2"/>
  <c r="R1384" i="2"/>
  <c r="P1384" i="2"/>
  <c r="BK1384" i="2"/>
  <c r="J1384" i="2"/>
  <c r="BE1384" i="2"/>
  <c r="BI1383" i="2"/>
  <c r="BH1383" i="2"/>
  <c r="BG1383" i="2"/>
  <c r="BF1383" i="2"/>
  <c r="T1383" i="2"/>
  <c r="R1383" i="2"/>
  <c r="P1383" i="2"/>
  <c r="BK1383" i="2"/>
  <c r="J1383" i="2"/>
  <c r="BE1383" i="2"/>
  <c r="BI1382" i="2"/>
  <c r="BH1382" i="2"/>
  <c r="BG1382" i="2"/>
  <c r="BF1382" i="2"/>
  <c r="T1382" i="2"/>
  <c r="R1382" i="2"/>
  <c r="P1382" i="2"/>
  <c r="BK1382" i="2"/>
  <c r="J1382" i="2"/>
  <c r="BE1382" i="2"/>
  <c r="BI1377" i="2"/>
  <c r="BH1377" i="2"/>
  <c r="BG1377" i="2"/>
  <c r="BF1377" i="2"/>
  <c r="T1377" i="2"/>
  <c r="R1377" i="2"/>
  <c r="P1377" i="2"/>
  <c r="BK1377" i="2"/>
  <c r="J1377" i="2"/>
  <c r="BE1377" i="2"/>
  <c r="BI1376" i="2"/>
  <c r="BH1376" i="2"/>
  <c r="BG1376" i="2"/>
  <c r="BF1376" i="2"/>
  <c r="T1376" i="2"/>
  <c r="R1376" i="2"/>
  <c r="P1376" i="2"/>
  <c r="BK1376" i="2"/>
  <c r="J1376" i="2"/>
  <c r="BE1376" i="2"/>
  <c r="BI1375" i="2"/>
  <c r="BH1375" i="2"/>
  <c r="BG1375" i="2"/>
  <c r="BF1375" i="2"/>
  <c r="T1375" i="2"/>
  <c r="R1375" i="2"/>
  <c r="P1375" i="2"/>
  <c r="BK1375" i="2"/>
  <c r="J1375" i="2"/>
  <c r="BE1375" i="2" s="1"/>
  <c r="BI1368" i="2"/>
  <c r="BH1368" i="2"/>
  <c r="BG1368" i="2"/>
  <c r="BF1368" i="2"/>
  <c r="T1368" i="2"/>
  <c r="R1368" i="2"/>
  <c r="P1368" i="2"/>
  <c r="P1367" i="2" s="1"/>
  <c r="BK1368" i="2"/>
  <c r="J1368" i="2"/>
  <c r="BE1368" i="2" s="1"/>
  <c r="BI1365" i="2"/>
  <c r="BH1365" i="2"/>
  <c r="BG1365" i="2"/>
  <c r="BF1365" i="2"/>
  <c r="T1365" i="2"/>
  <c r="R1365" i="2"/>
  <c r="P1365" i="2"/>
  <c r="BK1365" i="2"/>
  <c r="J1365" i="2"/>
  <c r="BE1365" i="2" s="1"/>
  <c r="BI1364" i="2"/>
  <c r="BH1364" i="2"/>
  <c r="BG1364" i="2"/>
  <c r="BF1364" i="2"/>
  <c r="T1364" i="2"/>
  <c r="R1364" i="2"/>
  <c r="P1364" i="2"/>
  <c r="BK1364" i="2"/>
  <c r="J1364" i="2"/>
  <c r="BE1364" i="2" s="1"/>
  <c r="BI1363" i="2"/>
  <c r="BH1363" i="2"/>
  <c r="BG1363" i="2"/>
  <c r="BF1363" i="2"/>
  <c r="T1363" i="2"/>
  <c r="R1363" i="2"/>
  <c r="P1363" i="2"/>
  <c r="BK1363" i="2"/>
  <c r="J1363" i="2"/>
  <c r="BE1363" i="2" s="1"/>
  <c r="BI1361" i="2"/>
  <c r="BH1361" i="2"/>
  <c r="BG1361" i="2"/>
  <c r="BF1361" i="2"/>
  <c r="T1361" i="2"/>
  <c r="R1361" i="2"/>
  <c r="P1361" i="2"/>
  <c r="BK1361" i="2"/>
  <c r="J1361" i="2"/>
  <c r="BE1361" i="2" s="1"/>
  <c r="BI1360" i="2"/>
  <c r="BH1360" i="2"/>
  <c r="BG1360" i="2"/>
  <c r="BF1360" i="2"/>
  <c r="T1360" i="2"/>
  <c r="R1360" i="2"/>
  <c r="P1360" i="2"/>
  <c r="BK1360" i="2"/>
  <c r="J1360" i="2"/>
  <c r="BE1360" i="2" s="1"/>
  <c r="BI1356" i="2"/>
  <c r="BH1356" i="2"/>
  <c r="BG1356" i="2"/>
  <c r="BF1356" i="2"/>
  <c r="T1356" i="2"/>
  <c r="R1356" i="2"/>
  <c r="P1356" i="2"/>
  <c r="BK1356" i="2"/>
  <c r="J1356" i="2"/>
  <c r="BE1356" i="2" s="1"/>
  <c r="BI1355" i="2"/>
  <c r="BH1355" i="2"/>
  <c r="BG1355" i="2"/>
  <c r="BF1355" i="2"/>
  <c r="T1355" i="2"/>
  <c r="R1355" i="2"/>
  <c r="P1355" i="2"/>
  <c r="BK1355" i="2"/>
  <c r="J1355" i="2"/>
  <c r="BE1355" i="2" s="1"/>
  <c r="BI1321" i="2"/>
  <c r="BH1321" i="2"/>
  <c r="BG1321" i="2"/>
  <c r="BF1321" i="2"/>
  <c r="T1321" i="2"/>
  <c r="R1321" i="2"/>
  <c r="P1321" i="2"/>
  <c r="BK1321" i="2"/>
  <c r="J1321" i="2"/>
  <c r="BE1321" i="2" s="1"/>
  <c r="BI1320" i="2"/>
  <c r="BH1320" i="2"/>
  <c r="BG1320" i="2"/>
  <c r="BF1320" i="2"/>
  <c r="T1320" i="2"/>
  <c r="R1320" i="2"/>
  <c r="P1320" i="2"/>
  <c r="BK1320" i="2"/>
  <c r="J1320" i="2"/>
  <c r="BE1320"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8" i="2"/>
  <c r="BH1298" i="2"/>
  <c r="BG1298" i="2"/>
  <c r="BF1298" i="2"/>
  <c r="T1298" i="2"/>
  <c r="R1298" i="2"/>
  <c r="P1298" i="2"/>
  <c r="BK1298" i="2"/>
  <c r="J1298" i="2"/>
  <c r="BE1298" i="2" s="1"/>
  <c r="BI1297" i="2"/>
  <c r="BH1297" i="2"/>
  <c r="BG1297" i="2"/>
  <c r="BF1297" i="2"/>
  <c r="T1297" i="2"/>
  <c r="R1297" i="2"/>
  <c r="P1297" i="2"/>
  <c r="BK1297" i="2"/>
  <c r="J1297" i="2"/>
  <c r="BE1297" i="2" s="1"/>
  <c r="BI1288" i="2"/>
  <c r="BH1288" i="2"/>
  <c r="BG1288" i="2"/>
  <c r="BF1288" i="2"/>
  <c r="T1288" i="2"/>
  <c r="R1288" i="2"/>
  <c r="P1288" i="2"/>
  <c r="BK1288" i="2"/>
  <c r="J1288" i="2"/>
  <c r="BE1288" i="2" s="1"/>
  <c r="BI1287" i="2"/>
  <c r="BH1287" i="2"/>
  <c r="BG1287" i="2"/>
  <c r="BF1287" i="2"/>
  <c r="T1287" i="2"/>
  <c r="R1287" i="2"/>
  <c r="P1287" i="2"/>
  <c r="BK1287" i="2"/>
  <c r="J1287" i="2"/>
  <c r="BE1287" i="2" s="1"/>
  <c r="BI1282" i="2"/>
  <c r="BH1282" i="2"/>
  <c r="BG1282" i="2"/>
  <c r="BF1282" i="2"/>
  <c r="T1282" i="2"/>
  <c r="R1282" i="2"/>
  <c r="P1282" i="2"/>
  <c r="BK1282" i="2"/>
  <c r="J1282" i="2"/>
  <c r="BE1282" i="2" s="1"/>
  <c r="BI1281" i="2"/>
  <c r="BH1281" i="2"/>
  <c r="BG1281" i="2"/>
  <c r="BF1281" i="2"/>
  <c r="T1281" i="2"/>
  <c r="R1281" i="2"/>
  <c r="P1281" i="2"/>
  <c r="BK1281" i="2"/>
  <c r="J1281" i="2"/>
  <c r="BE1281" i="2" s="1"/>
  <c r="BI1280" i="2"/>
  <c r="BH1280" i="2"/>
  <c r="BG1280" i="2"/>
  <c r="BF1280" i="2"/>
  <c r="T1280" i="2"/>
  <c r="R1280" i="2"/>
  <c r="P1280" i="2"/>
  <c r="BK1280" i="2"/>
  <c r="J1280" i="2"/>
  <c r="BE1280" i="2" s="1"/>
  <c r="BI1279" i="2"/>
  <c r="BH1279" i="2"/>
  <c r="BG1279" i="2"/>
  <c r="BF1279" i="2"/>
  <c r="T1279" i="2"/>
  <c r="R1279" i="2"/>
  <c r="P1279" i="2"/>
  <c r="BK1279" i="2"/>
  <c r="J1279" i="2"/>
  <c r="BE1279" i="2" s="1"/>
  <c r="BI1278" i="2"/>
  <c r="BH1278" i="2"/>
  <c r="BG1278" i="2"/>
  <c r="BF1278" i="2"/>
  <c r="T1278" i="2"/>
  <c r="R1278" i="2"/>
  <c r="P1278" i="2"/>
  <c r="BK1278" i="2"/>
  <c r="J1278" i="2"/>
  <c r="BE1278" i="2" s="1"/>
  <c r="BI1277" i="2"/>
  <c r="BH1277" i="2"/>
  <c r="BG1277" i="2"/>
  <c r="BF1277" i="2"/>
  <c r="T1277" i="2"/>
  <c r="R1277" i="2"/>
  <c r="P1277" i="2"/>
  <c r="BK1277" i="2"/>
  <c r="J1277" i="2"/>
  <c r="BE1277" i="2" s="1"/>
  <c r="BI1264" i="2"/>
  <c r="BH1264" i="2"/>
  <c r="BG1264" i="2"/>
  <c r="BF1264" i="2"/>
  <c r="T1264" i="2"/>
  <c r="R1264" i="2"/>
  <c r="R1263" i="2"/>
  <c r="P1264" i="2"/>
  <c r="BK1264" i="2"/>
  <c r="J1264" i="2"/>
  <c r="BE1264" i="2" s="1"/>
  <c r="BI1261" i="2"/>
  <c r="BH1261" i="2"/>
  <c r="BG1261" i="2"/>
  <c r="BF1261" i="2"/>
  <c r="T1261" i="2"/>
  <c r="R1261" i="2"/>
  <c r="P1261" i="2"/>
  <c r="P1251" i="2" s="1"/>
  <c r="BK1261" i="2"/>
  <c r="J1261" i="2"/>
  <c r="BE1261" i="2" s="1"/>
  <c r="BI1255" i="2"/>
  <c r="BH1255" i="2"/>
  <c r="BG1255" i="2"/>
  <c r="BF1255" i="2"/>
  <c r="T1255" i="2"/>
  <c r="T1251" i="2" s="1"/>
  <c r="R1255" i="2"/>
  <c r="P1255" i="2"/>
  <c r="BK1255" i="2"/>
  <c r="J1255" i="2"/>
  <c r="BE1255" i="2" s="1"/>
  <c r="BI1252" i="2"/>
  <c r="BH1252" i="2"/>
  <c r="BG1252" i="2"/>
  <c r="BF1252" i="2"/>
  <c r="T1252" i="2"/>
  <c r="R1252" i="2"/>
  <c r="R1251" i="2"/>
  <c r="P1252" i="2"/>
  <c r="BK1252" i="2"/>
  <c r="J1252" i="2"/>
  <c r="BE1252" i="2" s="1"/>
  <c r="BI1249" i="2"/>
  <c r="BH1249" i="2"/>
  <c r="BG1249" i="2"/>
  <c r="BF1249" i="2"/>
  <c r="T1249" i="2"/>
  <c r="R1249" i="2"/>
  <c r="P1249" i="2"/>
  <c r="BK1249" i="2"/>
  <c r="J1249" i="2"/>
  <c r="BE1249" i="2" s="1"/>
  <c r="BI1248" i="2"/>
  <c r="BH1248" i="2"/>
  <c r="BG1248" i="2"/>
  <c r="BF1248" i="2"/>
  <c r="T1248" i="2"/>
  <c r="R1248" i="2"/>
  <c r="P1248" i="2"/>
  <c r="BK1248" i="2"/>
  <c r="J1248" i="2"/>
  <c r="BE1248" i="2" s="1"/>
  <c r="BI1247" i="2"/>
  <c r="BH1247" i="2"/>
  <c r="BG1247" i="2"/>
  <c r="BF1247" i="2"/>
  <c r="T1247" i="2"/>
  <c r="R1247" i="2"/>
  <c r="P1247" i="2"/>
  <c r="BK1247" i="2"/>
  <c r="J1247" i="2"/>
  <c r="BE1247" i="2" s="1"/>
  <c r="BI1246" i="2"/>
  <c r="BH1246" i="2"/>
  <c r="BG1246" i="2"/>
  <c r="BF1246" i="2"/>
  <c r="T1246" i="2"/>
  <c r="R1246" i="2"/>
  <c r="P1246" i="2"/>
  <c r="BK1246" i="2"/>
  <c r="J1246" i="2"/>
  <c r="BE1246" i="2" s="1"/>
  <c r="BI1240" i="2"/>
  <c r="BH1240" i="2"/>
  <c r="BG1240" i="2"/>
  <c r="BF1240" i="2"/>
  <c r="T1240" i="2"/>
  <c r="R1240" i="2"/>
  <c r="P1240" i="2"/>
  <c r="BK1240" i="2"/>
  <c r="J1240" i="2"/>
  <c r="BE1240" i="2" s="1"/>
  <c r="BI1238" i="2"/>
  <c r="BH1238" i="2"/>
  <c r="BG1238" i="2"/>
  <c r="BF1238" i="2"/>
  <c r="T1238" i="2"/>
  <c r="R1238" i="2"/>
  <c r="P1238" i="2"/>
  <c r="BK1238" i="2"/>
  <c r="J1238" i="2"/>
  <c r="BE1238" i="2" s="1"/>
  <c r="BI1228" i="2"/>
  <c r="BH1228" i="2"/>
  <c r="BG1228" i="2"/>
  <c r="BF1228" i="2"/>
  <c r="T1228" i="2"/>
  <c r="R1228" i="2"/>
  <c r="P1228" i="2"/>
  <c r="BK1228" i="2"/>
  <c r="J1228" i="2"/>
  <c r="BE1228" i="2" s="1"/>
  <c r="BI1226" i="2"/>
  <c r="BH1226" i="2"/>
  <c r="BG1226" i="2"/>
  <c r="BF1226" i="2"/>
  <c r="T1226" i="2"/>
  <c r="R1226" i="2"/>
  <c r="P1226" i="2"/>
  <c r="BK1226" i="2"/>
  <c r="J1226" i="2"/>
  <c r="BE1226" i="2" s="1"/>
  <c r="BI1221" i="2"/>
  <c r="BH1221" i="2"/>
  <c r="BG1221" i="2"/>
  <c r="BF1221" i="2"/>
  <c r="T1221" i="2"/>
  <c r="R1221" i="2"/>
  <c r="P1221" i="2"/>
  <c r="BK1221" i="2"/>
  <c r="J1221" i="2"/>
  <c r="BE1221" i="2"/>
  <c r="BI1219" i="2"/>
  <c r="BH1219" i="2"/>
  <c r="BG1219" i="2"/>
  <c r="BF1219" i="2"/>
  <c r="T1219" i="2"/>
  <c r="R1219" i="2"/>
  <c r="P1219" i="2"/>
  <c r="BK1219" i="2"/>
  <c r="J1219" i="2"/>
  <c r="BE1219" i="2" s="1"/>
  <c r="BI1212" i="2"/>
  <c r="BH1212" i="2"/>
  <c r="BG1212" i="2"/>
  <c r="BF1212" i="2"/>
  <c r="T1212" i="2"/>
  <c r="R1212" i="2"/>
  <c r="P1212" i="2"/>
  <c r="BK1212" i="2"/>
  <c r="J1212" i="2"/>
  <c r="BE1212" i="2" s="1"/>
  <c r="BI1210" i="2"/>
  <c r="BH1210" i="2"/>
  <c r="BG1210" i="2"/>
  <c r="BF1210" i="2"/>
  <c r="T1210" i="2"/>
  <c r="R1210" i="2"/>
  <c r="P1210" i="2"/>
  <c r="BK1210" i="2"/>
  <c r="J1210" i="2"/>
  <c r="BE1210" i="2" s="1"/>
  <c r="BI1206" i="2"/>
  <c r="BH1206" i="2"/>
  <c r="BG1206" i="2"/>
  <c r="BF1206" i="2"/>
  <c r="T1206" i="2"/>
  <c r="R1206" i="2"/>
  <c r="P1206" i="2"/>
  <c r="BK1206" i="2"/>
  <c r="J1206" i="2"/>
  <c r="BE1206" i="2"/>
  <c r="BI1202" i="2"/>
  <c r="BH1202" i="2"/>
  <c r="BG1202" i="2"/>
  <c r="BF1202" i="2"/>
  <c r="T1202" i="2"/>
  <c r="R1202" i="2"/>
  <c r="P1202" i="2"/>
  <c r="BK1202" i="2"/>
  <c r="J1202" i="2"/>
  <c r="BE1202" i="2" s="1"/>
  <c r="BI1192" i="2"/>
  <c r="BH1192" i="2"/>
  <c r="BG1192" i="2"/>
  <c r="BF1192" i="2"/>
  <c r="T1192" i="2"/>
  <c r="R1192" i="2"/>
  <c r="P1192" i="2"/>
  <c r="BK1192" i="2"/>
  <c r="J1192" i="2"/>
  <c r="BE1192" i="2" s="1"/>
  <c r="BI1187" i="2"/>
  <c r="BH1187" i="2"/>
  <c r="BG1187" i="2"/>
  <c r="BF1187" i="2"/>
  <c r="T1187" i="2"/>
  <c r="R1187" i="2"/>
  <c r="P1187" i="2"/>
  <c r="BK1187" i="2"/>
  <c r="J1187" i="2"/>
  <c r="BE1187" i="2" s="1"/>
  <c r="BI1181" i="2"/>
  <c r="BH1181" i="2"/>
  <c r="BG1181" i="2"/>
  <c r="BF1181" i="2"/>
  <c r="T1181" i="2"/>
  <c r="R1181" i="2"/>
  <c r="P1181" i="2"/>
  <c r="BK1181" i="2"/>
  <c r="J1181" i="2"/>
  <c r="BE1181" i="2"/>
  <c r="BI1177" i="2"/>
  <c r="BH1177" i="2"/>
  <c r="BG1177" i="2"/>
  <c r="BF1177" i="2"/>
  <c r="T1177" i="2"/>
  <c r="R1177" i="2"/>
  <c r="P1177" i="2"/>
  <c r="BK1177" i="2"/>
  <c r="J1177" i="2"/>
  <c r="BE1177" i="2" s="1"/>
  <c r="BI1169" i="2"/>
  <c r="BH1169" i="2"/>
  <c r="BG1169" i="2"/>
  <c r="BF1169" i="2"/>
  <c r="T1169" i="2"/>
  <c r="R1169" i="2"/>
  <c r="P1169" i="2"/>
  <c r="BK1169" i="2"/>
  <c r="J1169" i="2"/>
  <c r="BE1169" i="2" s="1"/>
  <c r="BI1156" i="2"/>
  <c r="BH1156" i="2"/>
  <c r="BG1156" i="2"/>
  <c r="BF1156" i="2"/>
  <c r="T1156" i="2"/>
  <c r="T1146" i="2" s="1"/>
  <c r="R1156" i="2"/>
  <c r="P1156" i="2"/>
  <c r="BK1156" i="2"/>
  <c r="J1156" i="2"/>
  <c r="BE1156" i="2" s="1"/>
  <c r="BI1147" i="2"/>
  <c r="BH1147" i="2"/>
  <c r="BG1147" i="2"/>
  <c r="BF1147" i="2"/>
  <c r="T1147" i="2"/>
  <c r="R1147" i="2"/>
  <c r="R1146" i="2"/>
  <c r="P1147" i="2"/>
  <c r="BK1147" i="2"/>
  <c r="BK1146" i="2"/>
  <c r="J1146" i="2" s="1"/>
  <c r="J74" i="2" s="1"/>
  <c r="J1147" i="2"/>
  <c r="BE1147" i="2" s="1"/>
  <c r="BI1145" i="2"/>
  <c r="BH1145" i="2"/>
  <c r="BG1145" i="2"/>
  <c r="BF1145" i="2"/>
  <c r="T1145" i="2"/>
  <c r="R1145" i="2"/>
  <c r="P1145" i="2"/>
  <c r="BK1145" i="2"/>
  <c r="J1145" i="2"/>
  <c r="BE1145" i="2" s="1"/>
  <c r="BI1141" i="2"/>
  <c r="BH1141" i="2"/>
  <c r="BG1141" i="2"/>
  <c r="BF1141" i="2"/>
  <c r="T1141" i="2"/>
  <c r="T1140" i="2" s="1"/>
  <c r="R1141" i="2"/>
  <c r="R1140" i="2"/>
  <c r="P1141" i="2"/>
  <c r="P1140" i="2" s="1"/>
  <c r="BK1141" i="2"/>
  <c r="J1141" i="2"/>
  <c r="BE1141" i="2" s="1"/>
  <c r="BI1136" i="2"/>
  <c r="BH1136" i="2"/>
  <c r="BG1136" i="2"/>
  <c r="BF1136" i="2"/>
  <c r="T1136" i="2"/>
  <c r="T1135" i="2" s="1"/>
  <c r="R1136" i="2"/>
  <c r="R1135" i="2"/>
  <c r="P1136" i="2"/>
  <c r="P1135" i="2" s="1"/>
  <c r="BK1136" i="2"/>
  <c r="BK1135" i="2" s="1"/>
  <c r="J1135" i="2" s="1"/>
  <c r="J72" i="2" s="1"/>
  <c r="J1136" i="2"/>
  <c r="BE1136" i="2" s="1"/>
  <c r="BI1133" i="2"/>
  <c r="BH1133" i="2"/>
  <c r="BG1133" i="2"/>
  <c r="BF1133" i="2"/>
  <c r="T1133" i="2"/>
  <c r="R1133" i="2"/>
  <c r="P1133" i="2"/>
  <c r="BK1133" i="2"/>
  <c r="J1133" i="2"/>
  <c r="BE1133" i="2" s="1"/>
  <c r="BI1129" i="2"/>
  <c r="BH1129" i="2"/>
  <c r="BG1129" i="2"/>
  <c r="BF1129" i="2"/>
  <c r="T1129" i="2"/>
  <c r="R1129" i="2"/>
  <c r="P1129" i="2"/>
  <c r="BK1129" i="2"/>
  <c r="J1129" i="2"/>
  <c r="BE1129" i="2" s="1"/>
  <c r="BI1125" i="2"/>
  <c r="BH1125" i="2"/>
  <c r="BG1125" i="2"/>
  <c r="BF1125" i="2"/>
  <c r="T1125" i="2"/>
  <c r="R1125" i="2"/>
  <c r="P1125" i="2"/>
  <c r="BK1125" i="2"/>
  <c r="J1125" i="2"/>
  <c r="BE1125" i="2" s="1"/>
  <c r="BI1121" i="2"/>
  <c r="BH1121" i="2"/>
  <c r="BG1121" i="2"/>
  <c r="BF1121" i="2"/>
  <c r="T1121" i="2"/>
  <c r="R1121" i="2"/>
  <c r="P1121" i="2"/>
  <c r="BK1121" i="2"/>
  <c r="J1121" i="2"/>
  <c r="BE1121" i="2" s="1"/>
  <c r="BI1117" i="2"/>
  <c r="BH1117" i="2"/>
  <c r="BG1117" i="2"/>
  <c r="BF1117" i="2"/>
  <c r="T1117" i="2"/>
  <c r="R1117" i="2"/>
  <c r="P1117" i="2"/>
  <c r="BK1117" i="2"/>
  <c r="J1117" i="2"/>
  <c r="BE1117" i="2"/>
  <c r="BI1111" i="2"/>
  <c r="BH1111" i="2"/>
  <c r="BG1111" i="2"/>
  <c r="BF1111" i="2"/>
  <c r="T1111" i="2"/>
  <c r="R1111" i="2"/>
  <c r="P1111" i="2"/>
  <c r="BK1111" i="2"/>
  <c r="J1111" i="2"/>
  <c r="BE1111" i="2" s="1"/>
  <c r="BI1105" i="2"/>
  <c r="BH1105" i="2"/>
  <c r="BG1105" i="2"/>
  <c r="BF1105" i="2"/>
  <c r="T1105" i="2"/>
  <c r="R1105" i="2"/>
  <c r="P1105" i="2"/>
  <c r="BK1105" i="2"/>
  <c r="J1105" i="2"/>
  <c r="BE1105" i="2"/>
  <c r="BI1099" i="2"/>
  <c r="BH1099" i="2"/>
  <c r="BG1099" i="2"/>
  <c r="BF1099" i="2"/>
  <c r="T1099" i="2"/>
  <c r="R1099" i="2"/>
  <c r="P1099" i="2"/>
  <c r="BK1099" i="2"/>
  <c r="J1099" i="2"/>
  <c r="BE1099" i="2" s="1"/>
  <c r="BI1093" i="2"/>
  <c r="BH1093" i="2"/>
  <c r="BG1093" i="2"/>
  <c r="BF1093" i="2"/>
  <c r="T1093" i="2"/>
  <c r="R1093" i="2"/>
  <c r="P1093" i="2"/>
  <c r="BK1093" i="2"/>
  <c r="J1093" i="2"/>
  <c r="BE1093" i="2"/>
  <c r="BI1089" i="2"/>
  <c r="BH1089" i="2"/>
  <c r="BG1089" i="2"/>
  <c r="BF1089" i="2"/>
  <c r="T1089" i="2"/>
  <c r="R1089" i="2"/>
  <c r="P1089" i="2"/>
  <c r="BK1089" i="2"/>
  <c r="J1089" i="2"/>
  <c r="BE1089" i="2" s="1"/>
  <c r="BI1085" i="2"/>
  <c r="BH1085" i="2"/>
  <c r="BG1085" i="2"/>
  <c r="BF1085" i="2"/>
  <c r="T1085" i="2"/>
  <c r="R1085" i="2"/>
  <c r="R1074" i="2" s="1"/>
  <c r="P1085" i="2"/>
  <c r="BK1085" i="2"/>
  <c r="J1085" i="2"/>
  <c r="BE1085" i="2"/>
  <c r="BI1079" i="2"/>
  <c r="BH1079" i="2"/>
  <c r="BG1079" i="2"/>
  <c r="BF1079" i="2"/>
  <c r="T1079" i="2"/>
  <c r="R1079" i="2"/>
  <c r="P1079" i="2"/>
  <c r="BK1079" i="2"/>
  <c r="J1079" i="2"/>
  <c r="BE1079" i="2" s="1"/>
  <c r="BI1075" i="2"/>
  <c r="BH1075" i="2"/>
  <c r="BG1075" i="2"/>
  <c r="BF1075" i="2"/>
  <c r="T1075" i="2"/>
  <c r="T1074" i="2"/>
  <c r="R1075" i="2"/>
  <c r="P1075" i="2"/>
  <c r="P1074" i="2" s="1"/>
  <c r="BK1075" i="2"/>
  <c r="J1075" i="2"/>
  <c r="BE1075" i="2" s="1"/>
  <c r="BI1072" i="2"/>
  <c r="BH1072" i="2"/>
  <c r="BG1072" i="2"/>
  <c r="BF1072" i="2"/>
  <c r="T1072" i="2"/>
  <c r="R1072" i="2"/>
  <c r="P1072" i="2"/>
  <c r="BK1072" i="2"/>
  <c r="J1072" i="2"/>
  <c r="BE1072" i="2" s="1"/>
  <c r="BI1071" i="2"/>
  <c r="BH1071" i="2"/>
  <c r="BG1071" i="2"/>
  <c r="BF1071" i="2"/>
  <c r="T1071" i="2"/>
  <c r="R1071" i="2"/>
  <c r="R1070" i="2"/>
  <c r="P1071" i="2"/>
  <c r="P1070" i="2"/>
  <c r="BK1071" i="2"/>
  <c r="BK1070" i="2"/>
  <c r="J1070" i="2" s="1"/>
  <c r="J70" i="2" s="1"/>
  <c r="J1071" i="2"/>
  <c r="BE1071" i="2" s="1"/>
  <c r="BI1068" i="2"/>
  <c r="BH1068" i="2"/>
  <c r="BG1068" i="2"/>
  <c r="BF1068" i="2"/>
  <c r="T1068" i="2"/>
  <c r="R1068" i="2"/>
  <c r="P1068" i="2"/>
  <c r="BK1068" i="2"/>
  <c r="J1068" i="2"/>
  <c r="BE1068" i="2"/>
  <c r="BI1066" i="2"/>
  <c r="BH1066" i="2"/>
  <c r="BG1066" i="2"/>
  <c r="BF1066" i="2"/>
  <c r="T1066" i="2"/>
  <c r="R1066" i="2"/>
  <c r="P1066" i="2"/>
  <c r="BK1066" i="2"/>
  <c r="J1066" i="2"/>
  <c r="BE1066" i="2" s="1"/>
  <c r="BI1062" i="2"/>
  <c r="BH1062" i="2"/>
  <c r="BG1062" i="2"/>
  <c r="BF1062" i="2"/>
  <c r="T1062" i="2"/>
  <c r="R1062" i="2"/>
  <c r="P1062" i="2"/>
  <c r="BK1062" i="2"/>
  <c r="J1062" i="2"/>
  <c r="BE1062" i="2"/>
  <c r="BI1060" i="2"/>
  <c r="BH1060" i="2"/>
  <c r="BG1060" i="2"/>
  <c r="BF1060" i="2"/>
  <c r="T1060" i="2"/>
  <c r="R1060" i="2"/>
  <c r="P1060" i="2"/>
  <c r="BK1060" i="2"/>
  <c r="J1060" i="2"/>
  <c r="BE1060" i="2" s="1"/>
  <c r="BI1055" i="2"/>
  <c r="BH1055" i="2"/>
  <c r="BG1055" i="2"/>
  <c r="BF1055" i="2"/>
  <c r="T1055" i="2"/>
  <c r="R1055" i="2"/>
  <c r="P1055" i="2"/>
  <c r="BK1055" i="2"/>
  <c r="J1055" i="2"/>
  <c r="BE1055" i="2"/>
  <c r="BI1053" i="2"/>
  <c r="BH1053" i="2"/>
  <c r="BG1053" i="2"/>
  <c r="BF1053" i="2"/>
  <c r="T1053" i="2"/>
  <c r="R1053" i="2"/>
  <c r="P1053" i="2"/>
  <c r="BK1053" i="2"/>
  <c r="J1053" i="2"/>
  <c r="BE1053" i="2" s="1"/>
  <c r="BI1049" i="2"/>
  <c r="BH1049" i="2"/>
  <c r="BG1049" i="2"/>
  <c r="BF1049" i="2"/>
  <c r="T1049" i="2"/>
  <c r="R1049" i="2"/>
  <c r="P1049" i="2"/>
  <c r="BK1049" i="2"/>
  <c r="J1049" i="2"/>
  <c r="BE1049" i="2"/>
  <c r="BI1047" i="2"/>
  <c r="BH1047" i="2"/>
  <c r="BG1047" i="2"/>
  <c r="BF1047" i="2"/>
  <c r="T1047" i="2"/>
  <c r="R1047" i="2"/>
  <c r="P1047" i="2"/>
  <c r="BK1047" i="2"/>
  <c r="J1047" i="2"/>
  <c r="BE1047" i="2" s="1"/>
  <c r="BI1042" i="2"/>
  <c r="BH1042" i="2"/>
  <c r="BG1042" i="2"/>
  <c r="BF1042" i="2"/>
  <c r="T1042" i="2"/>
  <c r="R1042" i="2"/>
  <c r="P1042" i="2"/>
  <c r="BK1042" i="2"/>
  <c r="J1042" i="2"/>
  <c r="BE1042" i="2"/>
  <c r="BI1040" i="2"/>
  <c r="BH1040" i="2"/>
  <c r="BG1040" i="2"/>
  <c r="BF1040" i="2"/>
  <c r="T1040" i="2"/>
  <c r="R1040" i="2"/>
  <c r="P1040" i="2"/>
  <c r="BK1040" i="2"/>
  <c r="J1040" i="2"/>
  <c r="BE1040" i="2" s="1"/>
  <c r="BI1034" i="2"/>
  <c r="BH1034" i="2"/>
  <c r="BG1034" i="2"/>
  <c r="BF1034" i="2"/>
  <c r="T1034" i="2"/>
  <c r="R1034" i="2"/>
  <c r="P1034" i="2"/>
  <c r="BK1034" i="2"/>
  <c r="J1034" i="2"/>
  <c r="BE1034" i="2"/>
  <c r="BI1033" i="2"/>
  <c r="BH1033" i="2"/>
  <c r="BG1033" i="2"/>
  <c r="BF1033" i="2"/>
  <c r="T1033" i="2"/>
  <c r="R1033" i="2"/>
  <c r="P1033" i="2"/>
  <c r="BK1033" i="2"/>
  <c r="J1033" i="2"/>
  <c r="BE1033" i="2" s="1"/>
  <c r="BI1029" i="2"/>
  <c r="BH1029" i="2"/>
  <c r="BG1029" i="2"/>
  <c r="BF1029" i="2"/>
  <c r="T1029" i="2"/>
  <c r="R1029" i="2"/>
  <c r="P1029" i="2"/>
  <c r="BK1029" i="2"/>
  <c r="J1029" i="2"/>
  <c r="BE1029" i="2"/>
  <c r="BI1026" i="2"/>
  <c r="BH1026" i="2"/>
  <c r="BG1026" i="2"/>
  <c r="BF1026" i="2"/>
  <c r="T1026" i="2"/>
  <c r="R1026" i="2"/>
  <c r="P1026" i="2"/>
  <c r="BK1026" i="2"/>
  <c r="J1026" i="2"/>
  <c r="BE1026" i="2" s="1"/>
  <c r="BI1021" i="2"/>
  <c r="BH1021" i="2"/>
  <c r="BG1021" i="2"/>
  <c r="BF1021" i="2"/>
  <c r="T1021" i="2"/>
  <c r="R1021" i="2"/>
  <c r="P1021" i="2"/>
  <c r="BK1021" i="2"/>
  <c r="J1021" i="2"/>
  <c r="BE1021" i="2"/>
  <c r="BI1020" i="2"/>
  <c r="BH1020" i="2"/>
  <c r="BG1020" i="2"/>
  <c r="BF1020" i="2"/>
  <c r="T1020" i="2"/>
  <c r="R1020" i="2"/>
  <c r="P1020" i="2"/>
  <c r="BK1020" i="2"/>
  <c r="J1020" i="2"/>
  <c r="BE1020" i="2" s="1"/>
  <c r="BI1015" i="2"/>
  <c r="BH1015" i="2"/>
  <c r="BG1015" i="2"/>
  <c r="BF1015" i="2"/>
  <c r="T1015" i="2"/>
  <c r="R1015" i="2"/>
  <c r="P1015" i="2"/>
  <c r="BK1015" i="2"/>
  <c r="J1015" i="2"/>
  <c r="BE1015" i="2"/>
  <c r="BI1013" i="2"/>
  <c r="BH1013" i="2"/>
  <c r="BG1013" i="2"/>
  <c r="BF1013" i="2"/>
  <c r="T1013" i="2"/>
  <c r="R1013" i="2"/>
  <c r="P1013" i="2"/>
  <c r="BK1013" i="2"/>
  <c r="J1013" i="2"/>
  <c r="BE1013" i="2" s="1"/>
  <c r="BI1008" i="2"/>
  <c r="BH1008" i="2"/>
  <c r="BG1008" i="2"/>
  <c r="BF1008" i="2"/>
  <c r="T1008" i="2"/>
  <c r="R1008" i="2"/>
  <c r="R1007" i="2" s="1"/>
  <c r="P1008" i="2"/>
  <c r="P1007" i="2" s="1"/>
  <c r="BK1008" i="2"/>
  <c r="J1008" i="2"/>
  <c r="BE1008" i="2" s="1"/>
  <c r="BI1005" i="2"/>
  <c r="BH1005" i="2"/>
  <c r="BG1005" i="2"/>
  <c r="BF1005" i="2"/>
  <c r="T1005" i="2"/>
  <c r="R1005" i="2"/>
  <c r="P1005" i="2"/>
  <c r="BK1005" i="2"/>
  <c r="J1005" i="2"/>
  <c r="BE1005" i="2" s="1"/>
  <c r="BI1001" i="2"/>
  <c r="BH1001" i="2"/>
  <c r="BG1001" i="2"/>
  <c r="BF1001" i="2"/>
  <c r="T1001" i="2"/>
  <c r="R1001" i="2"/>
  <c r="P1001" i="2"/>
  <c r="BK1001" i="2"/>
  <c r="J1001" i="2"/>
  <c r="BE1001" i="2" s="1"/>
  <c r="BI999" i="2"/>
  <c r="BH999" i="2"/>
  <c r="BG999" i="2"/>
  <c r="BF999" i="2"/>
  <c r="T999" i="2"/>
  <c r="R999" i="2"/>
  <c r="P999" i="2"/>
  <c r="BK999" i="2"/>
  <c r="J999" i="2"/>
  <c r="BE999" i="2" s="1"/>
  <c r="BI987" i="2"/>
  <c r="BH987" i="2"/>
  <c r="BG987" i="2"/>
  <c r="BF987" i="2"/>
  <c r="T987" i="2"/>
  <c r="R987" i="2"/>
  <c r="P987" i="2"/>
  <c r="BK987" i="2"/>
  <c r="J987" i="2"/>
  <c r="BE987" i="2" s="1"/>
  <c r="BI985" i="2"/>
  <c r="BH985" i="2"/>
  <c r="BG985" i="2"/>
  <c r="BF985" i="2"/>
  <c r="T985" i="2"/>
  <c r="R985" i="2"/>
  <c r="P985" i="2"/>
  <c r="BK985" i="2"/>
  <c r="J985" i="2"/>
  <c r="BE985" i="2" s="1"/>
  <c r="BI979" i="2"/>
  <c r="BH979" i="2"/>
  <c r="BG979" i="2"/>
  <c r="BF979" i="2"/>
  <c r="T979" i="2"/>
  <c r="R979" i="2"/>
  <c r="P979" i="2"/>
  <c r="BK979" i="2"/>
  <c r="J979" i="2"/>
  <c r="BE979" i="2" s="1"/>
  <c r="BI977" i="2"/>
  <c r="BH977" i="2"/>
  <c r="BG977" i="2"/>
  <c r="BF977" i="2"/>
  <c r="T977" i="2"/>
  <c r="R977" i="2"/>
  <c r="P977" i="2"/>
  <c r="BK977" i="2"/>
  <c r="J977" i="2"/>
  <c r="BE977" i="2" s="1"/>
  <c r="BI973" i="2"/>
  <c r="BH973" i="2"/>
  <c r="BG973" i="2"/>
  <c r="BF973" i="2"/>
  <c r="T973" i="2"/>
  <c r="T972" i="2" s="1"/>
  <c r="R973" i="2"/>
  <c r="P973" i="2"/>
  <c r="P972" i="2"/>
  <c r="BK973" i="2"/>
  <c r="J973" i="2"/>
  <c r="BE973" i="2" s="1"/>
  <c r="BI970" i="2"/>
  <c r="BH970" i="2"/>
  <c r="BG970" i="2"/>
  <c r="BF970" i="2"/>
  <c r="T970" i="2"/>
  <c r="R970" i="2"/>
  <c r="P970" i="2"/>
  <c r="BK970" i="2"/>
  <c r="J970" i="2"/>
  <c r="BE970" i="2" s="1"/>
  <c r="BI966" i="2"/>
  <c r="BH966" i="2"/>
  <c r="BG966" i="2"/>
  <c r="BF966" i="2"/>
  <c r="T966" i="2"/>
  <c r="R966" i="2"/>
  <c r="P966" i="2"/>
  <c r="BK966" i="2"/>
  <c r="J966" i="2"/>
  <c r="BE966" i="2"/>
  <c r="BI964" i="2"/>
  <c r="BH964" i="2"/>
  <c r="BG964" i="2"/>
  <c r="BF964" i="2"/>
  <c r="T964" i="2"/>
  <c r="R964" i="2"/>
  <c r="P964" i="2"/>
  <c r="BK964" i="2"/>
  <c r="J964" i="2"/>
  <c r="BE964" i="2" s="1"/>
  <c r="BI960" i="2"/>
  <c r="BH960" i="2"/>
  <c r="BG960" i="2"/>
  <c r="BF960" i="2"/>
  <c r="T960" i="2"/>
  <c r="R960" i="2"/>
  <c r="P960" i="2"/>
  <c r="BK960" i="2"/>
  <c r="J960" i="2"/>
  <c r="BE960" i="2"/>
  <c r="BI959" i="2"/>
  <c r="BH959" i="2"/>
  <c r="BG959" i="2"/>
  <c r="BF959" i="2"/>
  <c r="T959" i="2"/>
  <c r="R959" i="2"/>
  <c r="P959" i="2"/>
  <c r="BK959" i="2"/>
  <c r="J959" i="2"/>
  <c r="BE959" i="2" s="1"/>
  <c r="BI955" i="2"/>
  <c r="BH955" i="2"/>
  <c r="BG955" i="2"/>
  <c r="BF955" i="2"/>
  <c r="T955" i="2"/>
  <c r="R955" i="2"/>
  <c r="P955" i="2"/>
  <c r="BK955" i="2"/>
  <c r="J955" i="2"/>
  <c r="BE955" i="2"/>
  <c r="BI954" i="2"/>
  <c r="BH954" i="2"/>
  <c r="BG954" i="2"/>
  <c r="BF954" i="2"/>
  <c r="T954" i="2"/>
  <c r="R954" i="2"/>
  <c r="P954" i="2"/>
  <c r="BK954" i="2"/>
  <c r="J954" i="2"/>
  <c r="BE954" i="2" s="1"/>
  <c r="BI944" i="2"/>
  <c r="BH944" i="2"/>
  <c r="BG944" i="2"/>
  <c r="BF944" i="2"/>
  <c r="T944" i="2"/>
  <c r="R944" i="2"/>
  <c r="P944" i="2"/>
  <c r="BK944" i="2"/>
  <c r="J944" i="2"/>
  <c r="BE944" i="2"/>
  <c r="BI942" i="2"/>
  <c r="BH942" i="2"/>
  <c r="BG942" i="2"/>
  <c r="BF942" i="2"/>
  <c r="T942" i="2"/>
  <c r="T921" i="2" s="1"/>
  <c r="R942" i="2"/>
  <c r="P942" i="2"/>
  <c r="BK942" i="2"/>
  <c r="J942" i="2"/>
  <c r="BE942" i="2" s="1"/>
  <c r="BI936" i="2"/>
  <c r="BH936" i="2"/>
  <c r="BG936" i="2"/>
  <c r="BF936" i="2"/>
  <c r="T936" i="2"/>
  <c r="R936" i="2"/>
  <c r="P936" i="2"/>
  <c r="BK936" i="2"/>
  <c r="J936" i="2"/>
  <c r="BE936" i="2"/>
  <c r="BI928" i="2"/>
  <c r="BH928" i="2"/>
  <c r="BG928" i="2"/>
  <c r="BF928" i="2"/>
  <c r="T928" i="2"/>
  <c r="R928" i="2"/>
  <c r="P928" i="2"/>
  <c r="BK928" i="2"/>
  <c r="J928" i="2"/>
  <c r="BE928" i="2" s="1"/>
  <c r="BI922" i="2"/>
  <c r="BH922" i="2"/>
  <c r="BG922" i="2"/>
  <c r="BF922" i="2"/>
  <c r="T922" i="2"/>
  <c r="R922" i="2"/>
  <c r="P922" i="2"/>
  <c r="BK922" i="2"/>
  <c r="J922" i="2"/>
  <c r="BE922" i="2" s="1"/>
  <c r="BI918" i="2"/>
  <c r="BH918" i="2"/>
  <c r="BG918" i="2"/>
  <c r="BF918" i="2"/>
  <c r="T918" i="2"/>
  <c r="T917" i="2"/>
  <c r="R918" i="2"/>
  <c r="R917" i="2"/>
  <c r="P918" i="2"/>
  <c r="P917" i="2"/>
  <c r="BK918" i="2"/>
  <c r="BK917" i="2" s="1"/>
  <c r="J917" i="2" s="1"/>
  <c r="J65" i="2" s="1"/>
  <c r="J918" i="2"/>
  <c r="BE918" i="2" s="1"/>
  <c r="BI916" i="2"/>
  <c r="BH916" i="2"/>
  <c r="BG916" i="2"/>
  <c r="BF916" i="2"/>
  <c r="T916" i="2"/>
  <c r="R916" i="2"/>
  <c r="P916" i="2"/>
  <c r="BK916" i="2"/>
  <c r="J916" i="2"/>
  <c r="BE916" i="2" s="1"/>
  <c r="BI913" i="2"/>
  <c r="BH913" i="2"/>
  <c r="BG913" i="2"/>
  <c r="BF913" i="2"/>
  <c r="T913" i="2"/>
  <c r="R913" i="2"/>
  <c r="P913" i="2"/>
  <c r="BK913" i="2"/>
  <c r="J913" i="2"/>
  <c r="BE913" i="2" s="1"/>
  <c r="BI912" i="2"/>
  <c r="BH912" i="2"/>
  <c r="BG912" i="2"/>
  <c r="BF912" i="2"/>
  <c r="T912" i="2"/>
  <c r="R912" i="2"/>
  <c r="P912" i="2"/>
  <c r="BK912" i="2"/>
  <c r="J912" i="2"/>
  <c r="BE912" i="2" s="1"/>
  <c r="BI910" i="2"/>
  <c r="BH910" i="2"/>
  <c r="BG910" i="2"/>
  <c r="BF910" i="2"/>
  <c r="T910" i="2"/>
  <c r="R910" i="2"/>
  <c r="P910" i="2"/>
  <c r="BK910" i="2"/>
  <c r="J910" i="2"/>
  <c r="BE910" i="2" s="1"/>
  <c r="BI907" i="2"/>
  <c r="BH907" i="2"/>
  <c r="BG907" i="2"/>
  <c r="BF907" i="2"/>
  <c r="T907" i="2"/>
  <c r="R907" i="2"/>
  <c r="P907" i="2"/>
  <c r="BK907" i="2"/>
  <c r="J907" i="2"/>
  <c r="BE907" i="2" s="1"/>
  <c r="BI906" i="2"/>
  <c r="BH906" i="2"/>
  <c r="BG906" i="2"/>
  <c r="BF906" i="2"/>
  <c r="T906" i="2"/>
  <c r="R906" i="2"/>
  <c r="P906" i="2"/>
  <c r="BK906" i="2"/>
  <c r="J906" i="2"/>
  <c r="BE906" i="2" s="1"/>
  <c r="BI897" i="2"/>
  <c r="BH897" i="2"/>
  <c r="BG897" i="2"/>
  <c r="BF897" i="2"/>
  <c r="T897" i="2"/>
  <c r="R897" i="2"/>
  <c r="P897" i="2"/>
  <c r="BK897" i="2"/>
  <c r="J897" i="2"/>
  <c r="BE897" i="2" s="1"/>
  <c r="BI892" i="2"/>
  <c r="BH892" i="2"/>
  <c r="BG892" i="2"/>
  <c r="BF892" i="2"/>
  <c r="T892" i="2"/>
  <c r="R892" i="2"/>
  <c r="P892" i="2"/>
  <c r="BK892" i="2"/>
  <c r="J892" i="2"/>
  <c r="BE892" i="2" s="1"/>
  <c r="BI891" i="2"/>
  <c r="BH891" i="2"/>
  <c r="BG891" i="2"/>
  <c r="BF891" i="2"/>
  <c r="T891" i="2"/>
  <c r="R891" i="2"/>
  <c r="P891" i="2"/>
  <c r="BK891" i="2"/>
  <c r="J891" i="2"/>
  <c r="BE891" i="2" s="1"/>
  <c r="BI887" i="2"/>
  <c r="BH887" i="2"/>
  <c r="BG887" i="2"/>
  <c r="BF887" i="2"/>
  <c r="T887" i="2"/>
  <c r="R887" i="2"/>
  <c r="P887" i="2"/>
  <c r="BK887" i="2"/>
  <c r="J887" i="2"/>
  <c r="BE887" i="2" s="1"/>
  <c r="BI883" i="2"/>
  <c r="BH883" i="2"/>
  <c r="BG883" i="2"/>
  <c r="BF883" i="2"/>
  <c r="T883" i="2"/>
  <c r="R883" i="2"/>
  <c r="P883" i="2"/>
  <c r="BK883" i="2"/>
  <c r="J883" i="2"/>
  <c r="BE883" i="2" s="1"/>
  <c r="BI881" i="2"/>
  <c r="BH881" i="2"/>
  <c r="BG881" i="2"/>
  <c r="BF881" i="2"/>
  <c r="T881" i="2"/>
  <c r="R881" i="2"/>
  <c r="P881" i="2"/>
  <c r="BK881" i="2"/>
  <c r="J881" i="2"/>
  <c r="BE881" i="2" s="1"/>
  <c r="BI877" i="2"/>
  <c r="BH877" i="2"/>
  <c r="BG877" i="2"/>
  <c r="BF877" i="2"/>
  <c r="T877" i="2"/>
  <c r="R877" i="2"/>
  <c r="P877" i="2"/>
  <c r="BK877" i="2"/>
  <c r="J877" i="2"/>
  <c r="BE877" i="2" s="1"/>
  <c r="BI871" i="2"/>
  <c r="BH871" i="2"/>
  <c r="BG871" i="2"/>
  <c r="BF871" i="2"/>
  <c r="T871" i="2"/>
  <c r="R871" i="2"/>
  <c r="P871" i="2"/>
  <c r="BK871" i="2"/>
  <c r="J871" i="2"/>
  <c r="BE871" i="2" s="1"/>
  <c r="BI870" i="2"/>
  <c r="BH870" i="2"/>
  <c r="BG870" i="2"/>
  <c r="BF870" i="2"/>
  <c r="T870" i="2"/>
  <c r="R870" i="2"/>
  <c r="P870" i="2"/>
  <c r="BK870" i="2"/>
  <c r="J870" i="2"/>
  <c r="BE870" i="2" s="1"/>
  <c r="BI868" i="2"/>
  <c r="BH868" i="2"/>
  <c r="BG868" i="2"/>
  <c r="BF868" i="2"/>
  <c r="T868" i="2"/>
  <c r="T867" i="2" s="1"/>
  <c r="R868" i="2"/>
  <c r="R867" i="2" s="1"/>
  <c r="P868" i="2"/>
  <c r="P867" i="2" s="1"/>
  <c r="BK868" i="2"/>
  <c r="J868" i="2"/>
  <c r="BE868" i="2" s="1"/>
  <c r="BI862" i="2"/>
  <c r="BH862" i="2"/>
  <c r="BG862" i="2"/>
  <c r="BF862" i="2"/>
  <c r="T862" i="2"/>
  <c r="R862" i="2"/>
  <c r="P862" i="2"/>
  <c r="BK862" i="2"/>
  <c r="J862" i="2"/>
  <c r="BE862" i="2"/>
  <c r="BI861" i="2"/>
  <c r="BH861" i="2"/>
  <c r="BG861" i="2"/>
  <c r="BF861" i="2"/>
  <c r="T861" i="2"/>
  <c r="R861" i="2"/>
  <c r="R851" i="2" s="1"/>
  <c r="P861" i="2"/>
  <c r="BK861" i="2"/>
  <c r="J861" i="2"/>
  <c r="BE861" i="2"/>
  <c r="BI856" i="2"/>
  <c r="BH856" i="2"/>
  <c r="BG856" i="2"/>
  <c r="BF856" i="2"/>
  <c r="T856" i="2"/>
  <c r="R856" i="2"/>
  <c r="P856" i="2"/>
  <c r="BK856" i="2"/>
  <c r="J856" i="2"/>
  <c r="BE856" i="2"/>
  <c r="BI852" i="2"/>
  <c r="BH852" i="2"/>
  <c r="BG852" i="2"/>
  <c r="BF852" i="2"/>
  <c r="T852" i="2"/>
  <c r="T851" i="2"/>
  <c r="R852" i="2"/>
  <c r="P852" i="2"/>
  <c r="P851" i="2" s="1"/>
  <c r="BK852" i="2"/>
  <c r="J852" i="2"/>
  <c r="BE852" i="2" s="1"/>
  <c r="BI850" i="2"/>
  <c r="BH850" i="2"/>
  <c r="BG850" i="2"/>
  <c r="BF850" i="2"/>
  <c r="T850" i="2"/>
  <c r="R850" i="2"/>
  <c r="P850" i="2"/>
  <c r="BK850" i="2"/>
  <c r="J850" i="2"/>
  <c r="BE850" i="2" s="1"/>
  <c r="BI849" i="2"/>
  <c r="BH849" i="2"/>
  <c r="BG849" i="2"/>
  <c r="BF849" i="2"/>
  <c r="T849" i="2"/>
  <c r="R849" i="2"/>
  <c r="P849" i="2"/>
  <c r="BK849" i="2"/>
  <c r="J849" i="2"/>
  <c r="BE849" i="2" s="1"/>
  <c r="BI842" i="2"/>
  <c r="BH842" i="2"/>
  <c r="BG842" i="2"/>
  <c r="BF842" i="2"/>
  <c r="T842" i="2"/>
  <c r="R842" i="2"/>
  <c r="P842" i="2"/>
  <c r="BK842" i="2"/>
  <c r="J842" i="2"/>
  <c r="BE842" i="2" s="1"/>
  <c r="BI841" i="2"/>
  <c r="BH841" i="2"/>
  <c r="BG841" i="2"/>
  <c r="BF841" i="2"/>
  <c r="T841" i="2"/>
  <c r="R841" i="2"/>
  <c r="P841" i="2"/>
  <c r="BK841" i="2"/>
  <c r="J841" i="2"/>
  <c r="BE841" i="2" s="1"/>
  <c r="BI840" i="2"/>
  <c r="BH840" i="2"/>
  <c r="BG840" i="2"/>
  <c r="BF840" i="2"/>
  <c r="T840" i="2"/>
  <c r="R840" i="2"/>
  <c r="P840" i="2"/>
  <c r="BK840" i="2"/>
  <c r="J840" i="2"/>
  <c r="BE840" i="2" s="1"/>
  <c r="BI836" i="2"/>
  <c r="BH836" i="2"/>
  <c r="BG836" i="2"/>
  <c r="BF836" i="2"/>
  <c r="T836" i="2"/>
  <c r="R836" i="2"/>
  <c r="P836" i="2"/>
  <c r="BK836" i="2"/>
  <c r="J836" i="2"/>
  <c r="BE836" i="2" s="1"/>
  <c r="BI834" i="2"/>
  <c r="BH834" i="2"/>
  <c r="BG834" i="2"/>
  <c r="BF834" i="2"/>
  <c r="T834" i="2"/>
  <c r="R834" i="2"/>
  <c r="P834" i="2"/>
  <c r="BK834" i="2"/>
  <c r="J834" i="2"/>
  <c r="BE834" i="2" s="1"/>
  <c r="BI829" i="2"/>
  <c r="BH829" i="2"/>
  <c r="BG829" i="2"/>
  <c r="BF829" i="2"/>
  <c r="T829" i="2"/>
  <c r="R829" i="2"/>
  <c r="P829" i="2"/>
  <c r="BK829" i="2"/>
  <c r="J829" i="2"/>
  <c r="BE829" i="2" s="1"/>
  <c r="BI825" i="2"/>
  <c r="BH825" i="2"/>
  <c r="BG825" i="2"/>
  <c r="BF825" i="2"/>
  <c r="T825" i="2"/>
  <c r="R825" i="2"/>
  <c r="P825" i="2"/>
  <c r="BK825" i="2"/>
  <c r="J825" i="2"/>
  <c r="BE825" i="2" s="1"/>
  <c r="BI823" i="2"/>
  <c r="BH823" i="2"/>
  <c r="BG823" i="2"/>
  <c r="BF823" i="2"/>
  <c r="T823" i="2"/>
  <c r="R823" i="2"/>
  <c r="P823" i="2"/>
  <c r="BK823" i="2"/>
  <c r="J823" i="2"/>
  <c r="BE823" i="2" s="1"/>
  <c r="BI816" i="2"/>
  <c r="BH816" i="2"/>
  <c r="BG816" i="2"/>
  <c r="BF816" i="2"/>
  <c r="T816" i="2"/>
  <c r="R816" i="2"/>
  <c r="P816" i="2"/>
  <c r="BK816" i="2"/>
  <c r="J816" i="2"/>
  <c r="BE816" i="2" s="1"/>
  <c r="BI812" i="2"/>
  <c r="BH812" i="2"/>
  <c r="BG812" i="2"/>
  <c r="BF812" i="2"/>
  <c r="T812" i="2"/>
  <c r="R812" i="2"/>
  <c r="P812" i="2"/>
  <c r="BK812" i="2"/>
  <c r="J812" i="2"/>
  <c r="BE812" i="2" s="1"/>
  <c r="BI808" i="2"/>
  <c r="BH808" i="2"/>
  <c r="BG808" i="2"/>
  <c r="BF808" i="2"/>
  <c r="T808" i="2"/>
  <c r="R808" i="2"/>
  <c r="P808" i="2"/>
  <c r="BK808" i="2"/>
  <c r="J808" i="2"/>
  <c r="BE808" i="2" s="1"/>
  <c r="BI804" i="2"/>
  <c r="BH804" i="2"/>
  <c r="BG804" i="2"/>
  <c r="BF804" i="2"/>
  <c r="T804" i="2"/>
  <c r="R804" i="2"/>
  <c r="P804" i="2"/>
  <c r="BK804" i="2"/>
  <c r="J804" i="2"/>
  <c r="BE804"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s="1"/>
  <c r="BI791" i="2"/>
  <c r="BH791" i="2"/>
  <c r="BG791" i="2"/>
  <c r="BF791" i="2"/>
  <c r="T791" i="2"/>
  <c r="R791" i="2"/>
  <c r="P791" i="2"/>
  <c r="BK791" i="2"/>
  <c r="J791" i="2"/>
  <c r="BE791" i="2"/>
  <c r="BI790" i="2"/>
  <c r="BH790" i="2"/>
  <c r="BG790" i="2"/>
  <c r="BF790" i="2"/>
  <c r="T790" i="2"/>
  <c r="R790" i="2"/>
  <c r="P790" i="2"/>
  <c r="BK790" i="2"/>
  <c r="J790" i="2"/>
  <c r="BE790" i="2" s="1"/>
  <c r="BI788" i="2"/>
  <c r="BH788" i="2"/>
  <c r="BG788" i="2"/>
  <c r="BF788" i="2"/>
  <c r="T788" i="2"/>
  <c r="R788" i="2"/>
  <c r="P788" i="2"/>
  <c r="BK788" i="2"/>
  <c r="J788" i="2"/>
  <c r="BE788" i="2" s="1"/>
  <c r="BI783" i="2"/>
  <c r="BH783" i="2"/>
  <c r="BG783" i="2"/>
  <c r="BF783" i="2"/>
  <c r="T783" i="2"/>
  <c r="R783" i="2"/>
  <c r="P783" i="2"/>
  <c r="BK783" i="2"/>
  <c r="J783" i="2"/>
  <c r="BE783" i="2" s="1"/>
  <c r="BI781" i="2"/>
  <c r="BH781" i="2"/>
  <c r="BG781" i="2"/>
  <c r="BF781" i="2"/>
  <c r="T781" i="2"/>
  <c r="R781" i="2"/>
  <c r="P781" i="2"/>
  <c r="BK781" i="2"/>
  <c r="J781" i="2"/>
  <c r="BE781" i="2"/>
  <c r="BI776" i="2"/>
  <c r="BH776" i="2"/>
  <c r="BG776" i="2"/>
  <c r="BF776" i="2"/>
  <c r="T776" i="2"/>
  <c r="R776" i="2"/>
  <c r="P776" i="2"/>
  <c r="BK776" i="2"/>
  <c r="J776" i="2"/>
  <c r="BE776" i="2" s="1"/>
  <c r="BI771" i="2"/>
  <c r="BH771" i="2"/>
  <c r="BG771" i="2"/>
  <c r="BF771" i="2"/>
  <c r="T771" i="2"/>
  <c r="R771" i="2"/>
  <c r="P771" i="2"/>
  <c r="BK771" i="2"/>
  <c r="J771" i="2"/>
  <c r="BE771" i="2" s="1"/>
  <c r="BI764" i="2"/>
  <c r="BH764" i="2"/>
  <c r="BG764" i="2"/>
  <c r="BF764" i="2"/>
  <c r="T764" i="2"/>
  <c r="R764" i="2"/>
  <c r="P764" i="2"/>
  <c r="BK764" i="2"/>
  <c r="J764" i="2"/>
  <c r="BE764" i="2" s="1"/>
  <c r="BI759" i="2"/>
  <c r="BH759" i="2"/>
  <c r="BG759" i="2"/>
  <c r="BF759" i="2"/>
  <c r="T759" i="2"/>
  <c r="R759" i="2"/>
  <c r="P759" i="2"/>
  <c r="BK759" i="2"/>
  <c r="J759" i="2"/>
  <c r="BE759" i="2"/>
  <c r="BI750" i="2"/>
  <c r="BH750" i="2"/>
  <c r="BG750" i="2"/>
  <c r="BF750" i="2"/>
  <c r="T750" i="2"/>
  <c r="R750" i="2"/>
  <c r="P750" i="2"/>
  <c r="BK750" i="2"/>
  <c r="J750" i="2"/>
  <c r="BE750" i="2"/>
  <c r="BI749" i="2"/>
  <c r="BH749" i="2"/>
  <c r="BG749" i="2"/>
  <c r="BF749" i="2"/>
  <c r="T749" i="2"/>
  <c r="R749" i="2"/>
  <c r="P749" i="2"/>
  <c r="BK749" i="2"/>
  <c r="J749" i="2"/>
  <c r="BE749"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6" i="2"/>
  <c r="BH736" i="2"/>
  <c r="BG736" i="2"/>
  <c r="BF736" i="2"/>
  <c r="T736" i="2"/>
  <c r="R736" i="2"/>
  <c r="P736" i="2"/>
  <c r="BK736" i="2"/>
  <c r="J736" i="2"/>
  <c r="BE736" i="2"/>
  <c r="BI734" i="2"/>
  <c r="BH734" i="2"/>
  <c r="BG734" i="2"/>
  <c r="BF734" i="2"/>
  <c r="T734" i="2"/>
  <c r="R734" i="2"/>
  <c r="P734" i="2"/>
  <c r="BK734" i="2"/>
  <c r="J734" i="2"/>
  <c r="BE734" i="2"/>
  <c r="BI732" i="2"/>
  <c r="BH732" i="2"/>
  <c r="BG732" i="2"/>
  <c r="BF732" i="2"/>
  <c r="T732" i="2"/>
  <c r="R732" i="2"/>
  <c r="P732" i="2"/>
  <c r="BK732" i="2"/>
  <c r="J732" i="2"/>
  <c r="BE732" i="2"/>
  <c r="BI727" i="2"/>
  <c r="BH727" i="2"/>
  <c r="BG727" i="2"/>
  <c r="BF727" i="2"/>
  <c r="T727" i="2"/>
  <c r="R727" i="2"/>
  <c r="P727" i="2"/>
  <c r="BK727" i="2"/>
  <c r="J727" i="2"/>
  <c r="BE727" i="2"/>
  <c r="BI723" i="2"/>
  <c r="BH723" i="2"/>
  <c r="BG723" i="2"/>
  <c r="BF723" i="2"/>
  <c r="T723" i="2"/>
  <c r="R723" i="2"/>
  <c r="P723" i="2"/>
  <c r="BK723" i="2"/>
  <c r="J723" i="2"/>
  <c r="BE723" i="2"/>
  <c r="BI694" i="2"/>
  <c r="BH694" i="2"/>
  <c r="BG694" i="2"/>
  <c r="BF694" i="2"/>
  <c r="T694" i="2"/>
  <c r="R694" i="2"/>
  <c r="P694" i="2"/>
  <c r="BK694" i="2"/>
  <c r="J694" i="2"/>
  <c r="BE694" i="2"/>
  <c r="BI692" i="2"/>
  <c r="BH692" i="2"/>
  <c r="BG692" i="2"/>
  <c r="BF692" i="2"/>
  <c r="T692" i="2"/>
  <c r="R692" i="2"/>
  <c r="P692" i="2"/>
  <c r="BK692" i="2"/>
  <c r="J692" i="2"/>
  <c r="BE692" i="2"/>
  <c r="BI683" i="2"/>
  <c r="BH683" i="2"/>
  <c r="BG683" i="2"/>
  <c r="BF683" i="2"/>
  <c r="T683" i="2"/>
  <c r="T682" i="2"/>
  <c r="R683" i="2"/>
  <c r="P683" i="2"/>
  <c r="P682" i="2" s="1"/>
  <c r="BK683" i="2"/>
  <c r="J683" i="2"/>
  <c r="BE683" i="2" s="1"/>
  <c r="BI680" i="2"/>
  <c r="BH680" i="2"/>
  <c r="BG680" i="2"/>
  <c r="BF680" i="2"/>
  <c r="T680" i="2"/>
  <c r="R680" i="2"/>
  <c r="P680" i="2"/>
  <c r="BK680" i="2"/>
  <c r="J680" i="2"/>
  <c r="BE680" i="2" s="1"/>
  <c r="BI675" i="2"/>
  <c r="BH675" i="2"/>
  <c r="BG675" i="2"/>
  <c r="BF675" i="2"/>
  <c r="T675" i="2"/>
  <c r="R675" i="2"/>
  <c r="P675" i="2"/>
  <c r="BK675" i="2"/>
  <c r="J675" i="2"/>
  <c r="BE675" i="2" s="1"/>
  <c r="BI669" i="2"/>
  <c r="BH669" i="2"/>
  <c r="BG669" i="2"/>
  <c r="BF669" i="2"/>
  <c r="T669" i="2"/>
  <c r="R669" i="2"/>
  <c r="P669" i="2"/>
  <c r="BK669" i="2"/>
  <c r="J669" i="2"/>
  <c r="BE669" i="2" s="1"/>
  <c r="BI668" i="2"/>
  <c r="BH668" i="2"/>
  <c r="BG668" i="2"/>
  <c r="BF668" i="2"/>
  <c r="T668" i="2"/>
  <c r="R668" i="2"/>
  <c r="P668" i="2"/>
  <c r="BK668" i="2"/>
  <c r="J668" i="2"/>
  <c r="BE668" i="2" s="1"/>
  <c r="BI658" i="2"/>
  <c r="BH658" i="2"/>
  <c r="BG658" i="2"/>
  <c r="BF658" i="2"/>
  <c r="T658" i="2"/>
  <c r="R658" i="2"/>
  <c r="P658" i="2"/>
  <c r="BK658" i="2"/>
  <c r="J658" i="2"/>
  <c r="BE658" i="2" s="1"/>
  <c r="BI654" i="2"/>
  <c r="BH654" i="2"/>
  <c r="BG654" i="2"/>
  <c r="BF654" i="2"/>
  <c r="T654" i="2"/>
  <c r="R654" i="2"/>
  <c r="P654" i="2"/>
  <c r="BK654" i="2"/>
  <c r="J654" i="2"/>
  <c r="BE654" i="2" s="1"/>
  <c r="BI646" i="2"/>
  <c r="BH646" i="2"/>
  <c r="BG646" i="2"/>
  <c r="BF646" i="2"/>
  <c r="T646" i="2"/>
  <c r="R646" i="2"/>
  <c r="P646" i="2"/>
  <c r="BK646" i="2"/>
  <c r="J646" i="2"/>
  <c r="BE646" i="2" s="1"/>
  <c r="BI641" i="2"/>
  <c r="BH641" i="2"/>
  <c r="BG641" i="2"/>
  <c r="BF641" i="2"/>
  <c r="T641" i="2"/>
  <c r="R641" i="2"/>
  <c r="P641" i="2"/>
  <c r="BK641" i="2"/>
  <c r="J641" i="2"/>
  <c r="BE641" i="2" s="1"/>
  <c r="BI640" i="2"/>
  <c r="BH640" i="2"/>
  <c r="BG640" i="2"/>
  <c r="BF640" i="2"/>
  <c r="T640" i="2"/>
  <c r="R640" i="2"/>
  <c r="P640" i="2"/>
  <c r="BK640" i="2"/>
  <c r="J640" i="2"/>
  <c r="BE640" i="2" s="1"/>
  <c r="BI637" i="2"/>
  <c r="BH637" i="2"/>
  <c r="BG637" i="2"/>
  <c r="BF637" i="2"/>
  <c r="T637" i="2"/>
  <c r="R637" i="2"/>
  <c r="P637" i="2"/>
  <c r="BK637" i="2"/>
  <c r="J637" i="2"/>
  <c r="BE637" i="2" s="1"/>
  <c r="BI632" i="2"/>
  <c r="BH632" i="2"/>
  <c r="BG632" i="2"/>
  <c r="BF632" i="2"/>
  <c r="T632" i="2"/>
  <c r="R632" i="2"/>
  <c r="P632" i="2"/>
  <c r="BK632" i="2"/>
  <c r="J632" i="2"/>
  <c r="BE632" i="2" s="1"/>
  <c r="BI628" i="2"/>
  <c r="BH628" i="2"/>
  <c r="BG628" i="2"/>
  <c r="BF628" i="2"/>
  <c r="T628" i="2"/>
  <c r="R628" i="2"/>
  <c r="P628" i="2"/>
  <c r="BK628" i="2"/>
  <c r="J628" i="2"/>
  <c r="BE628" i="2" s="1"/>
  <c r="BI627" i="2"/>
  <c r="BH627" i="2"/>
  <c r="BG627" i="2"/>
  <c r="BF627" i="2"/>
  <c r="T627" i="2"/>
  <c r="R627" i="2"/>
  <c r="P627" i="2"/>
  <c r="BK627" i="2"/>
  <c r="J627" i="2"/>
  <c r="BE627" i="2" s="1"/>
  <c r="BI624" i="2"/>
  <c r="BH624" i="2"/>
  <c r="BG624" i="2"/>
  <c r="BF624" i="2"/>
  <c r="T624" i="2"/>
  <c r="R624" i="2"/>
  <c r="P624" i="2"/>
  <c r="BK624" i="2"/>
  <c r="J624" i="2"/>
  <c r="BE624" i="2" s="1"/>
  <c r="BI623" i="2"/>
  <c r="BH623" i="2"/>
  <c r="BG623" i="2"/>
  <c r="BF623" i="2"/>
  <c r="T623" i="2"/>
  <c r="R623" i="2"/>
  <c r="P623" i="2"/>
  <c r="BK623" i="2"/>
  <c r="J623" i="2"/>
  <c r="BE623" i="2" s="1"/>
  <c r="BI619" i="2"/>
  <c r="BH619" i="2"/>
  <c r="BG619" i="2"/>
  <c r="BF619" i="2"/>
  <c r="T619" i="2"/>
  <c r="R619" i="2"/>
  <c r="P619" i="2"/>
  <c r="BK619" i="2"/>
  <c r="J619" i="2"/>
  <c r="BE619" i="2"/>
  <c r="BI618" i="2"/>
  <c r="BH618" i="2"/>
  <c r="BG618" i="2"/>
  <c r="BF618" i="2"/>
  <c r="T618" i="2"/>
  <c r="R618" i="2"/>
  <c r="P618" i="2"/>
  <c r="BK618" i="2"/>
  <c r="J618" i="2"/>
  <c r="BE618" i="2" s="1"/>
  <c r="BI617" i="2"/>
  <c r="BH617" i="2"/>
  <c r="BG617" i="2"/>
  <c r="BF617" i="2"/>
  <c r="T617" i="2"/>
  <c r="R617" i="2"/>
  <c r="P617" i="2"/>
  <c r="BK617" i="2"/>
  <c r="J617" i="2"/>
  <c r="BE617" i="2" s="1"/>
  <c r="BI614" i="2"/>
  <c r="BH614" i="2"/>
  <c r="BG614" i="2"/>
  <c r="BF614" i="2"/>
  <c r="T614" i="2"/>
  <c r="R614" i="2"/>
  <c r="P614" i="2"/>
  <c r="BK614" i="2"/>
  <c r="J614" i="2"/>
  <c r="BE614" i="2" s="1"/>
  <c r="BI613" i="2"/>
  <c r="BH613" i="2"/>
  <c r="BG613" i="2"/>
  <c r="BF613" i="2"/>
  <c r="T613" i="2"/>
  <c r="R613" i="2"/>
  <c r="P613" i="2"/>
  <c r="BK613" i="2"/>
  <c r="J613" i="2"/>
  <c r="BE613" i="2"/>
  <c r="BI609" i="2"/>
  <c r="BH609" i="2"/>
  <c r="BG609" i="2"/>
  <c r="BF609" i="2"/>
  <c r="T609" i="2"/>
  <c r="R609" i="2"/>
  <c r="P609" i="2"/>
  <c r="BK609" i="2"/>
  <c r="J609" i="2"/>
  <c r="BE609" i="2" s="1"/>
  <c r="BI607" i="2"/>
  <c r="BH607" i="2"/>
  <c r="BG607" i="2"/>
  <c r="BF607" i="2"/>
  <c r="T607" i="2"/>
  <c r="R607" i="2"/>
  <c r="P607" i="2"/>
  <c r="BK607" i="2"/>
  <c r="J607" i="2"/>
  <c r="BE607" i="2" s="1"/>
  <c r="BI602" i="2"/>
  <c r="BH602" i="2"/>
  <c r="BG602" i="2"/>
  <c r="BF602" i="2"/>
  <c r="T602" i="2"/>
  <c r="R602" i="2"/>
  <c r="P602" i="2"/>
  <c r="BK602" i="2"/>
  <c r="J602" i="2"/>
  <c r="BE602" i="2" s="1"/>
  <c r="BI600" i="2"/>
  <c r="BH600" i="2"/>
  <c r="BG600" i="2"/>
  <c r="BF600" i="2"/>
  <c r="T600" i="2"/>
  <c r="R600" i="2"/>
  <c r="P600" i="2"/>
  <c r="BK600" i="2"/>
  <c r="J600" i="2"/>
  <c r="BE600" i="2"/>
  <c r="BI595" i="2"/>
  <c r="BH595" i="2"/>
  <c r="BG595" i="2"/>
  <c r="BF595" i="2"/>
  <c r="T595" i="2"/>
  <c r="R595" i="2"/>
  <c r="P595" i="2"/>
  <c r="BK595" i="2"/>
  <c r="J595" i="2"/>
  <c r="BE595" i="2" s="1"/>
  <c r="BI593" i="2"/>
  <c r="BH593" i="2"/>
  <c r="BG593" i="2"/>
  <c r="BF593" i="2"/>
  <c r="T593" i="2"/>
  <c r="R593" i="2"/>
  <c r="P593" i="2"/>
  <c r="BK593" i="2"/>
  <c r="J593" i="2"/>
  <c r="BE593" i="2" s="1"/>
  <c r="BI587" i="2"/>
  <c r="BH587" i="2"/>
  <c r="BG587" i="2"/>
  <c r="BF587" i="2"/>
  <c r="T587" i="2"/>
  <c r="R587" i="2"/>
  <c r="P587" i="2"/>
  <c r="BK587" i="2"/>
  <c r="J587" i="2"/>
  <c r="BE587" i="2" s="1"/>
  <c r="BI579" i="2"/>
  <c r="BH579" i="2"/>
  <c r="BG579" i="2"/>
  <c r="BF579" i="2"/>
  <c r="T579" i="2"/>
  <c r="R579" i="2"/>
  <c r="P579" i="2"/>
  <c r="BK579" i="2"/>
  <c r="J579" i="2"/>
  <c r="BE579" i="2"/>
  <c r="BI574" i="2"/>
  <c r="BH574" i="2"/>
  <c r="BG574" i="2"/>
  <c r="BF574" i="2"/>
  <c r="T574" i="2"/>
  <c r="R574" i="2"/>
  <c r="P574" i="2"/>
  <c r="BK574" i="2"/>
  <c r="J574" i="2"/>
  <c r="BE574" i="2" s="1"/>
  <c r="BI573" i="2"/>
  <c r="BH573" i="2"/>
  <c r="BG573" i="2"/>
  <c r="BF573" i="2"/>
  <c r="T573" i="2"/>
  <c r="R573" i="2"/>
  <c r="P573" i="2"/>
  <c r="BK573" i="2"/>
  <c r="J573" i="2"/>
  <c r="BE573" i="2" s="1"/>
  <c r="BI563" i="2"/>
  <c r="BH563" i="2"/>
  <c r="BG563" i="2"/>
  <c r="BF563" i="2"/>
  <c r="T563" i="2"/>
  <c r="R563" i="2"/>
  <c r="P563" i="2"/>
  <c r="BK563" i="2"/>
  <c r="J563" i="2"/>
  <c r="BE563" i="2" s="1"/>
  <c r="BI562" i="2"/>
  <c r="BH562" i="2"/>
  <c r="BG562" i="2"/>
  <c r="BF562" i="2"/>
  <c r="T562" i="2"/>
  <c r="R562" i="2"/>
  <c r="P562" i="2"/>
  <c r="BK562" i="2"/>
  <c r="J562" i="2"/>
  <c r="BE562" i="2"/>
  <c r="BI552" i="2"/>
  <c r="BH552" i="2"/>
  <c r="BG552" i="2"/>
  <c r="BF552" i="2"/>
  <c r="T552" i="2"/>
  <c r="T551" i="2" s="1"/>
  <c r="R552" i="2"/>
  <c r="P552" i="2"/>
  <c r="P551" i="2"/>
  <c r="BK552" i="2"/>
  <c r="J552" i="2"/>
  <c r="BE552" i="2" s="1"/>
  <c r="BI540" i="2"/>
  <c r="BH540" i="2"/>
  <c r="BG540" i="2"/>
  <c r="BF540" i="2"/>
  <c r="T540" i="2"/>
  <c r="R540" i="2"/>
  <c r="P540" i="2"/>
  <c r="BK540" i="2"/>
  <c r="J540" i="2"/>
  <c r="BE540" i="2"/>
  <c r="BI539" i="2"/>
  <c r="BH539" i="2"/>
  <c r="BG539" i="2"/>
  <c r="BF539" i="2"/>
  <c r="T539" i="2"/>
  <c r="R539" i="2"/>
  <c r="P539" i="2"/>
  <c r="BK539" i="2"/>
  <c r="J539" i="2"/>
  <c r="BE539" i="2"/>
  <c r="BI535" i="2"/>
  <c r="BH535" i="2"/>
  <c r="BG535" i="2"/>
  <c r="BF535" i="2"/>
  <c r="T535" i="2"/>
  <c r="R535" i="2"/>
  <c r="P535" i="2"/>
  <c r="BK535" i="2"/>
  <c r="J535" i="2"/>
  <c r="BE535" i="2"/>
  <c r="BI534" i="2"/>
  <c r="BH534" i="2"/>
  <c r="BG534" i="2"/>
  <c r="BF534" i="2"/>
  <c r="T534" i="2"/>
  <c r="R534" i="2"/>
  <c r="P534" i="2"/>
  <c r="BK534" i="2"/>
  <c r="J534" i="2"/>
  <c r="BE534" i="2"/>
  <c r="BI522" i="2"/>
  <c r="BH522" i="2"/>
  <c r="BG522" i="2"/>
  <c r="BF522" i="2"/>
  <c r="T522" i="2"/>
  <c r="R522" i="2"/>
  <c r="P522" i="2"/>
  <c r="BK522" i="2"/>
  <c r="J522" i="2"/>
  <c r="BE522" i="2"/>
  <c r="BI521" i="2"/>
  <c r="BH521" i="2"/>
  <c r="BG521" i="2"/>
  <c r="BF521" i="2"/>
  <c r="T521" i="2"/>
  <c r="R521" i="2"/>
  <c r="P521" i="2"/>
  <c r="BK521" i="2"/>
  <c r="J521" i="2"/>
  <c r="BE521" i="2" s="1"/>
  <c r="BI520" i="2"/>
  <c r="BH520" i="2"/>
  <c r="BG520" i="2"/>
  <c r="BF520" i="2"/>
  <c r="T520" i="2"/>
  <c r="R520" i="2"/>
  <c r="P520" i="2"/>
  <c r="BK520" i="2"/>
  <c r="J520" i="2"/>
  <c r="BE520" i="2"/>
  <c r="BI519" i="2"/>
  <c r="BH519" i="2"/>
  <c r="BG519" i="2"/>
  <c r="BF519" i="2"/>
  <c r="T519" i="2"/>
  <c r="R519" i="2"/>
  <c r="P519" i="2"/>
  <c r="BK519" i="2"/>
  <c r="J519" i="2"/>
  <c r="BE519" i="2"/>
  <c r="BI516" i="2"/>
  <c r="BH516" i="2"/>
  <c r="BG516" i="2"/>
  <c r="BF516" i="2"/>
  <c r="T516" i="2"/>
  <c r="R516" i="2"/>
  <c r="P516" i="2"/>
  <c r="BK516" i="2"/>
  <c r="J516" i="2"/>
  <c r="BE516" i="2"/>
  <c r="BI512" i="2"/>
  <c r="BH512" i="2"/>
  <c r="BG512" i="2"/>
  <c r="BF512" i="2"/>
  <c r="T512" i="2"/>
  <c r="R512" i="2"/>
  <c r="P512" i="2"/>
  <c r="BK512" i="2"/>
  <c r="J512" i="2"/>
  <c r="BE512" i="2"/>
  <c r="BI508" i="2"/>
  <c r="BH508" i="2"/>
  <c r="BG508" i="2"/>
  <c r="BF508" i="2"/>
  <c r="T508" i="2"/>
  <c r="R508" i="2"/>
  <c r="P508" i="2"/>
  <c r="BK508" i="2"/>
  <c r="J508" i="2"/>
  <c r="BE508" i="2"/>
  <c r="BI474" i="2"/>
  <c r="BH474" i="2"/>
  <c r="BG474" i="2"/>
  <c r="BF474" i="2"/>
  <c r="T474" i="2"/>
  <c r="R474" i="2"/>
  <c r="P474" i="2"/>
  <c r="BK474" i="2"/>
  <c r="J474" i="2"/>
  <c r="BE474" i="2"/>
  <c r="BI469" i="2"/>
  <c r="BH469" i="2"/>
  <c r="BG469" i="2"/>
  <c r="BF469" i="2"/>
  <c r="T469" i="2"/>
  <c r="R469" i="2"/>
  <c r="P469" i="2"/>
  <c r="BK469" i="2"/>
  <c r="J469" i="2"/>
  <c r="BE469" i="2"/>
  <c r="BI441" i="2"/>
  <c r="BH441" i="2"/>
  <c r="BG441" i="2"/>
  <c r="BF441" i="2"/>
  <c r="T441" i="2"/>
  <c r="R441" i="2"/>
  <c r="P441" i="2"/>
  <c r="BK441" i="2"/>
  <c r="J441" i="2"/>
  <c r="BE441" i="2"/>
  <c r="BI437" i="2"/>
  <c r="BH437" i="2"/>
  <c r="BG437" i="2"/>
  <c r="BF437" i="2"/>
  <c r="T437" i="2"/>
  <c r="R437" i="2"/>
  <c r="P437" i="2"/>
  <c r="BK437" i="2"/>
  <c r="BK431" i="2" s="1"/>
  <c r="J431" i="2" s="1"/>
  <c r="J60" i="2" s="1"/>
  <c r="J437" i="2"/>
  <c r="BE437" i="2"/>
  <c r="BI432" i="2"/>
  <c r="BH432" i="2"/>
  <c r="BG432" i="2"/>
  <c r="BF432" i="2"/>
  <c r="T432" i="2"/>
  <c r="T431" i="2"/>
  <c r="R432" i="2"/>
  <c r="R431" i="2"/>
  <c r="P432" i="2"/>
  <c r="P431" i="2"/>
  <c r="BK432" i="2"/>
  <c r="J432" i="2"/>
  <c r="BE432" i="2" s="1"/>
  <c r="BI429" i="2"/>
  <c r="BH429" i="2"/>
  <c r="BG429" i="2"/>
  <c r="BF429" i="2"/>
  <c r="T429" i="2"/>
  <c r="R429" i="2"/>
  <c r="P429" i="2"/>
  <c r="BK429" i="2"/>
  <c r="J429" i="2"/>
  <c r="BE429" i="2" s="1"/>
  <c r="BI421" i="2"/>
  <c r="BH421" i="2"/>
  <c r="BG421" i="2"/>
  <c r="BF421" i="2"/>
  <c r="T421" i="2"/>
  <c r="R421" i="2"/>
  <c r="P421" i="2"/>
  <c r="BK421" i="2"/>
  <c r="J421" i="2"/>
  <c r="BE421" i="2" s="1"/>
  <c r="BI413" i="2"/>
  <c r="BH413" i="2"/>
  <c r="BG413" i="2"/>
  <c r="BF413" i="2"/>
  <c r="T413" i="2"/>
  <c r="R413" i="2"/>
  <c r="P413" i="2"/>
  <c r="BK413" i="2"/>
  <c r="J413" i="2"/>
  <c r="BE413" i="2" s="1"/>
  <c r="BI411" i="2"/>
  <c r="BH411" i="2"/>
  <c r="BG411" i="2"/>
  <c r="BF411" i="2"/>
  <c r="T411" i="2"/>
  <c r="R411" i="2"/>
  <c r="P411" i="2"/>
  <c r="BK411" i="2"/>
  <c r="J411" i="2"/>
  <c r="BE411" i="2" s="1"/>
  <c r="BI399" i="2"/>
  <c r="BH399" i="2"/>
  <c r="BG399" i="2"/>
  <c r="BF399" i="2"/>
  <c r="T399" i="2"/>
  <c r="R399" i="2"/>
  <c r="P399" i="2"/>
  <c r="BK399" i="2"/>
  <c r="J399" i="2"/>
  <c r="BE399" i="2" s="1"/>
  <c r="BI389" i="2"/>
  <c r="BH389" i="2"/>
  <c r="BG389" i="2"/>
  <c r="BF389" i="2"/>
  <c r="T389" i="2"/>
  <c r="R389" i="2"/>
  <c r="P389" i="2"/>
  <c r="BK389" i="2"/>
  <c r="J389" i="2"/>
  <c r="BE389" i="2" s="1"/>
  <c r="BI384" i="2"/>
  <c r="BH384" i="2"/>
  <c r="BG384" i="2"/>
  <c r="BF384" i="2"/>
  <c r="T384" i="2"/>
  <c r="R384" i="2"/>
  <c r="P384" i="2"/>
  <c r="BK384" i="2"/>
  <c r="J384" i="2"/>
  <c r="BE384" i="2" s="1"/>
  <c r="BI381" i="2"/>
  <c r="BH381" i="2"/>
  <c r="BG381" i="2"/>
  <c r="BF381" i="2"/>
  <c r="T381" i="2"/>
  <c r="R381" i="2"/>
  <c r="P381" i="2"/>
  <c r="BK381" i="2"/>
  <c r="J381" i="2"/>
  <c r="BE381" i="2" s="1"/>
  <c r="BI376" i="2"/>
  <c r="BH376" i="2"/>
  <c r="BG376" i="2"/>
  <c r="BF376" i="2"/>
  <c r="T376" i="2"/>
  <c r="R376" i="2"/>
  <c r="P376" i="2"/>
  <c r="BK376" i="2"/>
  <c r="J376" i="2"/>
  <c r="BE376" i="2" s="1"/>
  <c r="BI374" i="2"/>
  <c r="BH374" i="2"/>
  <c r="BG374" i="2"/>
  <c r="BF374" i="2"/>
  <c r="T374" i="2"/>
  <c r="R374" i="2"/>
  <c r="P374" i="2"/>
  <c r="BK374" i="2"/>
  <c r="J374" i="2"/>
  <c r="BE374" i="2" s="1"/>
  <c r="BI370" i="2"/>
  <c r="BH370" i="2"/>
  <c r="BG370" i="2"/>
  <c r="BF370" i="2"/>
  <c r="T370" i="2"/>
  <c r="R370" i="2"/>
  <c r="P370" i="2"/>
  <c r="BK370" i="2"/>
  <c r="J370" i="2"/>
  <c r="BE370" i="2"/>
  <c r="BI365" i="2"/>
  <c r="BH365" i="2"/>
  <c r="BG365" i="2"/>
  <c r="BF365" i="2"/>
  <c r="T365" i="2"/>
  <c r="R365" i="2"/>
  <c r="P365" i="2"/>
  <c r="BK365" i="2"/>
  <c r="J365" i="2"/>
  <c r="BE365" i="2" s="1"/>
  <c r="BI359" i="2"/>
  <c r="BH359" i="2"/>
  <c r="BG359" i="2"/>
  <c r="BF359" i="2"/>
  <c r="T359" i="2"/>
  <c r="R359" i="2"/>
  <c r="P359" i="2"/>
  <c r="BK359" i="2"/>
  <c r="J359" i="2"/>
  <c r="BE359" i="2"/>
  <c r="BI342" i="2"/>
  <c r="BH342" i="2"/>
  <c r="BG342" i="2"/>
  <c r="BF342" i="2"/>
  <c r="T342" i="2"/>
  <c r="R342" i="2"/>
  <c r="P342" i="2"/>
  <c r="BK342" i="2"/>
  <c r="J342" i="2"/>
  <c r="BE342" i="2" s="1"/>
  <c r="BI337" i="2"/>
  <c r="BH337" i="2"/>
  <c r="BG337" i="2"/>
  <c r="BF337" i="2"/>
  <c r="T337" i="2"/>
  <c r="R337" i="2"/>
  <c r="P337" i="2"/>
  <c r="BK337" i="2"/>
  <c r="J337" i="2"/>
  <c r="BE337" i="2" s="1"/>
  <c r="BI333" i="2"/>
  <c r="BH333" i="2"/>
  <c r="BG333" i="2"/>
  <c r="BF333" i="2"/>
  <c r="T333" i="2"/>
  <c r="T332" i="2" s="1"/>
  <c r="R333" i="2"/>
  <c r="P333" i="2"/>
  <c r="P332"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c r="BI124" i="2"/>
  <c r="BH124" i="2"/>
  <c r="BG124" i="2"/>
  <c r="BF124" i="2"/>
  <c r="T124" i="2"/>
  <c r="R124" i="2"/>
  <c r="P124" i="2"/>
  <c r="BK124" i="2"/>
  <c r="J124" i="2"/>
  <c r="BE124" i="2" s="1"/>
  <c r="BI119" i="2"/>
  <c r="BH119" i="2"/>
  <c r="BG119" i="2"/>
  <c r="BF119" i="2"/>
  <c r="T119" i="2"/>
  <c r="R119" i="2"/>
  <c r="P119" i="2"/>
  <c r="BK119" i="2"/>
  <c r="J119" i="2"/>
  <c r="BE119" i="2"/>
  <c r="BI117" i="2"/>
  <c r="BH117" i="2"/>
  <c r="BG117" i="2"/>
  <c r="BF117" i="2"/>
  <c r="T117" i="2"/>
  <c r="R117" i="2"/>
  <c r="P117" i="2"/>
  <c r="BK117" i="2"/>
  <c r="J117" i="2"/>
  <c r="BE117" i="2" s="1"/>
  <c r="BI112" i="2"/>
  <c r="BH112" i="2"/>
  <c r="BG112" i="2"/>
  <c r="BF112" i="2"/>
  <c r="T112" i="2"/>
  <c r="R112" i="2"/>
  <c r="P112" i="2"/>
  <c r="BK112" i="2"/>
  <c r="J112" i="2"/>
  <c r="BE112" i="2"/>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E94" i="2"/>
  <c r="AS51" i="1"/>
  <c r="L47" i="1"/>
  <c r="AM46" i="1"/>
  <c r="L46" i="1"/>
  <c r="AM44" i="1"/>
  <c r="L44" i="1"/>
  <c r="L42" i="1"/>
  <c r="L41" i="1"/>
  <c r="P921" i="2" l="1"/>
  <c r="T1367" i="2"/>
  <c r="T106" i="2"/>
  <c r="F34" i="2"/>
  <c r="BD52" i="1" s="1"/>
  <c r="P106" i="2"/>
  <c r="P105" i="2" s="1"/>
  <c r="F31" i="2"/>
  <c r="BA52" i="1" s="1"/>
  <c r="R106" i="2"/>
  <c r="V9" i="34"/>
  <c r="V5" i="34" s="1"/>
  <c r="W34" i="32"/>
  <c r="W46" i="28"/>
  <c r="W44" i="28" s="1"/>
  <c r="V20" i="26"/>
  <c r="AT60" i="1"/>
  <c r="W66" i="24"/>
  <c r="V116" i="20"/>
  <c r="BK84" i="3"/>
  <c r="BK921" i="2"/>
  <c r="J921" i="2" s="1"/>
  <c r="J67" i="2" s="1"/>
  <c r="BK1743" i="2"/>
  <c r="J1743" i="2" s="1"/>
  <c r="J81" i="2" s="1"/>
  <c r="F32" i="2"/>
  <c r="BB52" i="1" s="1"/>
  <c r="BK1007" i="2"/>
  <c r="J1007" i="2" s="1"/>
  <c r="J69" i="2" s="1"/>
  <c r="BK1251" i="2"/>
  <c r="J1251" i="2" s="1"/>
  <c r="J75" i="2" s="1"/>
  <c r="BK1263" i="2"/>
  <c r="J1263" i="2" s="1"/>
  <c r="J76" i="2" s="1"/>
  <c r="BK867" i="2"/>
  <c r="J867" i="2" s="1"/>
  <c r="J64" i="2" s="1"/>
  <c r="BK1140" i="2"/>
  <c r="J1140"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72" i="2"/>
  <c r="J972" i="2" s="1"/>
  <c r="J68" i="2" s="1"/>
  <c r="R972" i="2"/>
  <c r="P1146" i="2"/>
  <c r="P920" i="2" s="1"/>
  <c r="P104" i="2" s="1"/>
  <c r="AU52" i="1" s="1"/>
  <c r="T1263" i="2"/>
  <c r="T920" i="2" s="1"/>
  <c r="P1263" i="2"/>
  <c r="V108" i="20"/>
  <c r="W86" i="24"/>
  <c r="BK851" i="2"/>
  <c r="J851" i="2" s="1"/>
  <c r="J63" i="2" s="1"/>
  <c r="BK1074" i="2"/>
  <c r="J1074" i="2" s="1"/>
  <c r="J71" i="2" s="1"/>
  <c r="BK1667" i="2"/>
  <c r="J1667" i="2" s="1"/>
  <c r="J79" i="2" s="1"/>
  <c r="T1667" i="2"/>
  <c r="P1667" i="2"/>
  <c r="BK1731" i="2"/>
  <c r="J1731" i="2" s="1"/>
  <c r="J80" i="2" s="1"/>
  <c r="T1731" i="2"/>
  <c r="P1731" i="2"/>
  <c r="T1811" i="2"/>
  <c r="T1822"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T105" i="2"/>
  <c r="BK682" i="2"/>
  <c r="J682" i="2" s="1"/>
  <c r="J62" i="2" s="1"/>
  <c r="R682" i="2"/>
  <c r="R921" i="2"/>
  <c r="T1007" i="2"/>
  <c r="BK1367" i="2"/>
  <c r="J1367" i="2" s="1"/>
  <c r="J77" i="2" s="1"/>
  <c r="R1367" i="2"/>
  <c r="F34" i="3"/>
  <c r="BD53" i="1" s="1"/>
  <c r="F52" i="7"/>
  <c r="E45" i="8"/>
  <c r="E68" i="12"/>
  <c r="E45" i="14"/>
  <c r="E45" i="15"/>
  <c r="P108" i="16"/>
  <c r="R117" i="16"/>
  <c r="P121" i="16"/>
  <c r="W83" i="20"/>
  <c r="W7" i="32"/>
  <c r="W6" i="32" s="1"/>
  <c r="W18" i="26"/>
  <c r="W17" i="26" s="1"/>
  <c r="F33" i="2"/>
  <c r="BC52" i="1" s="1"/>
  <c r="BK332" i="2"/>
  <c r="J332" i="2" s="1"/>
  <c r="J59" i="2" s="1"/>
  <c r="R332" i="2"/>
  <c r="BK551" i="2"/>
  <c r="J551" i="2" s="1"/>
  <c r="J61" i="2" s="1"/>
  <c r="R551" i="2"/>
  <c r="T1070" i="2"/>
  <c r="T1589" i="2"/>
  <c r="R1667" i="2"/>
  <c r="R1731" i="2"/>
  <c r="P1811" i="2"/>
  <c r="P1822" i="2"/>
  <c r="F31" i="3"/>
  <c r="BA53" i="1" s="1"/>
  <c r="J31" i="6"/>
  <c r="AW56" i="1" s="1"/>
  <c r="J49" i="7"/>
  <c r="F52" i="13"/>
  <c r="E72" i="16"/>
  <c r="P117" i="16"/>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BD51" i="1" s="1"/>
  <c r="W30"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104" i="18"/>
  <c r="I81" i="6" s="1"/>
  <c r="F30" i="2"/>
  <c r="AZ52" i="1" s="1"/>
  <c r="J30" i="2"/>
  <c r="AV52" i="1" s="1"/>
  <c r="J106" i="2"/>
  <c r="J58" i="2" s="1"/>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BK920" i="2" l="1"/>
  <c r="J920" i="2" s="1"/>
  <c r="J66" i="2" s="1"/>
  <c r="T104" i="2"/>
  <c r="R105" i="2"/>
  <c r="BB51" i="1"/>
  <c r="W28" i="1" s="1"/>
  <c r="BC51" i="1"/>
  <c r="W29" i="1" s="1"/>
  <c r="T83" i="16"/>
  <c r="T82" i="16" s="1"/>
  <c r="AT66" i="1"/>
  <c r="R83" i="16"/>
  <c r="R82" i="16" s="1"/>
  <c r="P83" i="16"/>
  <c r="P82" i="16" s="1"/>
  <c r="AU66" i="1" s="1"/>
  <c r="AU51"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20" i="2"/>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R104" i="2" l="1"/>
  <c r="J105" i="2"/>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<sst xmlns="http://schemas.openxmlformats.org/spreadsheetml/2006/main" count="26300" uniqueCount="4893">
  <si>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</si>
  <si>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</si>
  <si>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</si>
  <si>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</si>
  <si>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</si>
  <si>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</si>
  <si>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</si>
  <si>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</si>
  <si>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</si>
  <si>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</si>
  <si>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</si>
  <si>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</si>
  <si>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</si>
  <si>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</si>
  <si>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</si>
  <si>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</si>
  <si>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</si>
  <si>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</si>
  <si>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</si>
  <si>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</si>
  <si>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</si>
  <si>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</si>
  <si>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</si>
  <si>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</si>
  <si>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</si>
  <si>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</si>
  <si>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</si>
  <si>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</si>
  <si>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</si>
  <si>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</si>
  <si>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</si>
  <si>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</si>
  <si>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</si>
  <si>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</si>
  <si>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</si>
  <si>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</si>
  <si>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</si>
  <si>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</si>
  <si>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</si>
  <si>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</si>
  <si>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</si>
  <si>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</si>
  <si>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</si>
  <si>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</si>
  <si>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</si>
  <si>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</si>
  <si>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</si>
  <si>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</si>
  <si>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</si>
  <si>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</si>
  <si>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</si>
  <si>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</si>
  <si>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</si>
  <si>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</si>
  <si>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</si>
  <si>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</si>
  <si>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</si>
  <si>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</si>
  <si>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</si>
  <si>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</si>
  <si>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</si>
  <si>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</si>
  <si>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</si>
  <si>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</si>
  <si>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</si>
  <si>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</si>
  <si>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</si>
  <si>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</si>
  <si>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</si>
  <si>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</si>
  <si>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</si>
  <si>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</si>
  <si>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</si>
  <si>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</si>
  <si>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</si>
  <si>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</si>
  <si>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</si>
  <si>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</si>
  <si>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</si>
  <si>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</si>
  <si>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</si>
  <si>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</si>
  <si>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</si>
  <si>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</si>
  <si>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</si>
  <si>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</si>
  <si>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</si>
  <si>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</si>
  <si>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</si>
  <si>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</si>
  <si>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</si>
  <si>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</si>
  <si>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</si>
  <si>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</si>
  <si>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</si>
  <si>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</si>
  <si>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</si>
  <si>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</si>
  <si>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</si>
  <si>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</si>
  <si>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</si>
  <si>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</si>
  <si>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</si>
  <si>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</si>
  <si>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</si>
  <si>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</si>
  <si>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</si>
  <si>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</si>
  <si>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</si>
  <si>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</si>
  <si>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</si>
  <si>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</si>
  <si>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</si>
  <si>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</si>
  <si>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</si>
  <si>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</si>
  <si>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</si>
  <si>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</si>
  <si>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</si>
  <si>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</si>
  <si>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</si>
  <si>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</si>
  <si>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</si>
  <si>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</si>
  <si>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</si>
  <si>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</si>
  <si>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</si>
  <si>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</si>
  <si>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</si>
  <si>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</si>
  <si>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</si>
  <si>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</si>
  <si>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</si>
  <si>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</si>
  <si>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</si>
  <si>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</si>
  <si>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</si>
  <si>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</si>
  <si>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</si>
  <si>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</si>
  <si>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</si>
  <si>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</si>
  <si>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</si>
  <si>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</si>
  <si>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</si>
  <si>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</si>
  <si>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</si>
  <si>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</si>
  <si>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</si>
  <si>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</si>
  <si>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</si>
  <si>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</si>
  <si>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</si>
  <si>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</si>
  <si>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</si>
  <si>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</si>
  <si>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</si>
  <si>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</si>
  <si>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</si>
  <si>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</si>
  <si>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</si>
  <si>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</si>
  <si>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</si>
  <si>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</si>
  <si>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</si>
  <si>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</si>
  <si>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</si>
  <si>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</si>
  <si>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</si>
  <si>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</si>
  <si>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</si>
  <si>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</si>
  <si>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</si>
  <si>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</si>
  <si>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</si>
  <si>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</si>
  <si>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</si>
  <si>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</si>
  <si>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</si>
  <si>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</si>
  <si>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</si>
  <si>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</si>
  <si>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</si>
  <si>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</si>
  <si>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</si>
  <si>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</si>
  <si>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</si>
  <si>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</si>
  <si>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</si>
  <si>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</si>
  <si>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</si>
  <si>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</si>
  <si>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</si>
  <si>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</si>
  <si>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</si>
  <si>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</si>
  <si>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</si>
  <si>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</si>
  <si>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</si>
  <si>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</si>
  <si>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</si>
  <si>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</si>
  <si>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</si>
  <si>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</si>
  <si>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</si>
  <si>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</si>
  <si>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</si>
  <si>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</si>
  <si>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</si>
  <si>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</si>
  <si>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</si>
  <si>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</si>
  <si>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</si>
  <si>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</si>
  <si>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</si>
  <si>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</si>
  <si>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</si>
  <si>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</si>
  <si>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</si>
  <si>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</si>
  <si>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</si>
  <si>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</si>
  <si>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</si>
  <si>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</si>
  <si>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</si>
  <si>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</si>
  <si>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</si>
  <si>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</si>
  <si>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</si>
  <si>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</si>
  <si>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</si>
  <si>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</si>
  <si>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</si>
  <si>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</si>
  <si>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</si>
  <si>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</si>
  <si>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</si>
  <si>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</si>
  <si>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</si>
  <si>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</si>
  <si>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</si>
  <si>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</si>
  <si>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</si>
  <si>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</si>
  <si>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</si>
  <si>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</si>
  <si>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</si>
  <si>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</si>
  <si>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</si>
  <si>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</si>
  <si>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</si>
  <si>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</si>
  <si>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</si>
  <si>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</si>
  <si>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</si>
  <si>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</si>
  <si>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</si>
  <si>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</si>
  <si>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</si>
  <si>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</si>
  <si>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</si>
  <si>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</si>
  <si>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</si>
  <si>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</si>
  <si>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</si>
  <si>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</si>
  <si>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</si>
  <si>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</si>
  <si>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</si>
  <si>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</si>
  <si>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</si>
  <si>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</si>
  <si>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</si>
  <si>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</si>
  <si>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</si>
  <si>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</si>
  <si>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</si>
  <si>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</si>
  <si>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</si>
  <si>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</si>
  <si>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</si>
  <si>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</si>
  <si>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</si>
  <si>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</si>
  <si>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</si>
  <si>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</si>
  <si>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</si>
  <si>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</si>
  <si>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</si>
  <si>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</si>
  <si>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</si>
  <si>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</si>
  <si>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</si>
  <si>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</si>
  <si>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</si>
  <si>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</si>
  <si>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</si>
  <si>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</si>
  <si>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</si>
  <si>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</si>
  <si>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</si>
  <si>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</si>
  <si>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</si>
  <si>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</si>
  <si>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</si>
  <si>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</si>
  <si>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</si>
  <si>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</si>
  <si>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</si>
  <si>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</si>
  <si>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</si>
  <si>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</si>
  <si>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</si>
  <si>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</si>
  <si>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</si>
  <si>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</si>
  <si>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</si>
  <si>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</si>
  <si>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</si>
  <si>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</si>
  <si>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</si>
  <si>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</si>
  <si>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</si>
  <si>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</si>
  <si>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</si>
  <si>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</si>
  <si>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</si>
  <si>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</si>
  <si>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</si>
  <si>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</si>
  <si>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</si>
  <si>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</si>
  <si>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</si>
  <si>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</si>
  <si>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</si>
  <si>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</si>
  <si>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</si>
  <si>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</si>
  <si>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</si>
  <si>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</si>
  <si>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</si>
  <si>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</si>
  <si>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</si>
  <si>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</si>
  <si>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</si>
  <si>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</si>
  <si>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</si>
  <si>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</si>
  <si>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</si>
  <si>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</si>
  <si>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</si>
  <si>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</si>
  <si>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</si>
  <si>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</si>
  <si>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</si>
  <si>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</si>
  <si>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</si>
  <si>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</si>
  <si>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</si>
  <si>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</si>
  <si>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</si>
  <si>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</si>
  <si>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</si>
  <si>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</si>
  <si>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</si>
  <si>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</si>
  <si>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</si>
  <si>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</si>
  <si>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</si>
  <si>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</si>
  <si>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</si>
  <si>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</si>
  <si>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</si>
  <si>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</si>
  <si>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</si>
  <si>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</si>
  <si>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</si>
  <si>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</si>
  <si>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</si>
  <si>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</si>
  <si>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</si>
  <si>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</si>
  <si>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</si>
  <si>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</si>
  <si>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</si>
  <si>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</si>
  <si>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</si>
  <si>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</si>
  <si>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</si>
  <si>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</si>
  <si>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</si>
  <si>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</si>
  <si>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</si>
  <si>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</si>
  <si>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</si>
  <si>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</si>
  <si>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</si>
  <si>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</si>
  <si>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</si>
  <si>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</si>
  <si>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</si>
  <si>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</si>
  <si>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</si>
  <si>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</si>
  <si>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</si>
  <si>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</si>
  <si>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</si>
  <si>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</si>
  <si>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</si>
  <si>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</si>
  <si>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</si>
  <si>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</si>
  <si>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</si>
  <si>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</si>
  <si>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</si>
  <si>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</si>
  <si>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</si>
  <si>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</si>
  <si>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</si>
  <si>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</si>
  <si>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</si>
  <si>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</si>
  <si>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</si>
  <si>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</si>
  <si>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</si>
  <si>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</si>
  <si>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</si>
  <si>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</si>
  <si>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</si>
  <si>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</si>
  <si>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</si>
  <si>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</si>
  <si>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</si>
  <si>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</si>
  <si>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</si>
  <si>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</si>
  <si>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</si>
  <si>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</si>
  <si>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</si>
  <si>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</si>
  <si>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</si>
  <si>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</si>
  <si>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</si>
  <si>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</si>
  <si>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</si>
  <si>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</si>
  <si>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</si>
  <si>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</si>
  <si>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</si>
  <si>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</si>
  <si>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</si>
  <si>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</si>
  <si>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</si>
  <si>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</si>
  <si>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</si>
  <si>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</si>
  <si>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</si>
  <si>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</si>
  <si>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</si>
  <si>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</si>
  <si>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</si>
  <si>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</si>
  <si>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</si>
  <si>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</si>
  <si>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</si>
  <si>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</si>
  <si>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</si>
  <si>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</si>
  <si>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</si>
  <si>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</si>
  <si>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</si>
  <si>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</si>
  <si>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</si>
  <si>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</si>
  <si>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</si>
  <si>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</si>
  <si>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</si>
  <si>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</si>
  <si>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</si>
  <si>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</si>
  <si>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</si>
  <si>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</si>
  <si>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</si>
  <si>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</si>
  <si>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</si>
  <si>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</si>
  <si>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</si>
  <si>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</si>
  <si>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</si>
  <si>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</si>
  <si>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</si>
  <si>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</si>
  <si>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</si>
  <si>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</si>
  <si>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</si>
  <si>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</si>
  <si>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</si>
  <si>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</si>
  <si>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</si>
  <si>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</si>
  <si>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</si>
  <si>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</si>
  <si>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</si>
  <si>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</si>
  <si>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</si>
  <si>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</si>
  <si>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</si>
  <si>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</si>
  <si>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</si>
  <si>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</si>
  <si>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</si>
  <si>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</si>
  <si>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</si>
  <si>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</si>
  <si>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</si>
  <si>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</si>
  <si>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</si>
  <si>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</si>
  <si>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</si>
  <si>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</si>
  <si>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</si>
  <si>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</si>
  <si>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</si>
  <si>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</si>
  <si>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</si>
  <si>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</si>
  <si>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</si>
  <si>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</si>
  <si>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</si>
  <si>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</si>
  <si>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</si>
  <si>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</si>
  <si>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</si>
  <si>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</si>
  <si>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</si>
  <si>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</si>
  <si>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</si>
  <si>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</si>
  <si>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</si>
  <si>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</si>
  <si>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</si>
  <si>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</si>
  <si>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</si>
  <si>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</si>
  <si>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</si>
  <si>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</si>
  <si>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</si>
  <si>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</si>
  <si>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</si>
  <si>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</si>
  <si>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</si>
  <si>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</si>
  <si>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</si>
  <si>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</si>
  <si>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</si>
  <si>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</si>
  <si>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</si>
  <si>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</si>
  <si>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</si>
  <si>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</si>
  <si>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</si>
  <si>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</si>
  <si>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</si>
  <si>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</si>
  <si>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</si>
  <si>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</si>
  <si>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</si>
  <si>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</si>
  <si>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</si>
  <si>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</si>
  <si>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</si>
  <si>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</si>
  <si>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</si>
  <si>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</si>
  <si>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</si>
  <si>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</si>
  <si>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</si>
  <si>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</si>
  <si>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</si>
  <si>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</si>
  <si>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</si>
  <si>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</si>
  <si>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</si>
  <si>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</si>
  <si>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</si>
  <si>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</si>
  <si>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</si>
  <si>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</si>
  <si>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</si>
  <si>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</si>
  <si>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</si>
  <si>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</si>
  <si>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</si>
  <si>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</si>
  <si>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</si>
  <si>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</si>
  <si>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</si>
  <si>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</si>
  <si>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</si>
  <si>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</si>
  <si>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</si>
  <si>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</si>
  <si>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</si>
  <si>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</si>
  <si>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</si>
  <si>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</si>
  <si>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</si>
  <si>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</si>
  <si>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</si>
  <si>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</si>
  <si>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</si>
  <si>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</si>
  <si>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</si>
  <si>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</si>
  <si>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</si>
  <si>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</si>
  <si>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</si>
  <si>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</si>
  <si>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</si>
  <si>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</si>
  <si>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</si>
  <si>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</si>
  <si>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</si>
  <si>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</si>
  <si>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</si>
  <si>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</si>
  <si>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</si>
  <si>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</si>
  <si>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</si>
  <si>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</si>
  <si>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</si>
  <si>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</si>
  <si>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</si>
  <si>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</si>
  <si>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</si>
  <si>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</si>
  <si>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</si>
  <si>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</si>
  <si>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</si>
  <si>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</si>
  <si>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</si>
  <si>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</si>
  <si>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</si>
  <si>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</si>
  <si>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</si>
  <si>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</si>
  <si>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</si>
  <si>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</si>
  <si>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</si>
  <si>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</si>
  <si>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</si>
  <si>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</si>
  <si>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</si>
  <si>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</si>
  <si>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</si>
  <si>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</si>
  <si>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</si>
  <si>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</si>
  <si>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</si>
  <si>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</si>
  <si>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</si>
  <si>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</si>
  <si>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</si>
  <si>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</si>
  <si>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</si>
  <si>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</si>
  <si>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</si>
  <si>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</si>
  <si>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</si>
  <si>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</si>
  <si>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</si>
  <si>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</si>
  <si>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</si>
  <si>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</si>
  <si>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</si>
  <si>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</si>
  <si>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4+13+23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</si>
  <si>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</si>
  <si>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</si>
  <si>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</si>
  <si>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</si>
  <si>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</si>
  <si>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</si>
  <si>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</si>
  <si>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</si>
  <si>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</si>
  <si>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</si>
  <si>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</si>
  <si>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</si>
  <si>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</si>
  <si>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</si>
  <si>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</si>
  <si>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</si>
  <si>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</si>
  <si>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</si>
  <si>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</si>
  <si>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</si>
  <si>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</si>
  <si>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</si>
  <si>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</si>
  <si>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</si>
  <si>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</si>
  <si>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</si>
  <si>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</si>
  <si>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</si>
  <si>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</si>
  <si>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</si>
  <si>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</si>
  <si>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</si>
  <si>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</si>
  <si>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</si>
  <si>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</si>
  <si>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</si>
  <si>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</si>
  <si>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</si>
  <si>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</si>
  <si>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</si>
  <si>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</si>
  <si>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</si>
  <si>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</si>
  <si>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</si>
  <si>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</si>
  <si>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</si>
  <si>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</si>
  <si>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</si>
  <si>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</si>
  <si>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</si>
  <si>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</si>
  <si>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</si>
  <si>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</si>
  <si>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</si>
  <si>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</si>
  <si>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</si>
  <si>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</si>
  <si>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</si>
  <si>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</si>
  <si>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</si>
  <si>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</si>
  <si>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</si>
  <si>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</si>
  <si>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</si>
  <si>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</si>
  <si>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</si>
  <si>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</si>
  <si>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</si>
  <si>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</si>
  <si>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</si>
  <si>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</si>
  <si>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</si>
  <si>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</si>
  <si>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</si>
  <si>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</si>
  <si>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</si>
  <si>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</si>
  <si>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</si>
  <si>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</si>
  <si>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</si>
  <si>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</si>
  <si>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</si>
  <si>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</si>
  <si>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</si>
  <si>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</si>
  <si>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</si>
  <si>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</si>
  <si>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</si>
  <si>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</si>
  <si>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</si>
  <si>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</si>
  <si>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</si>
  <si>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</si>
  <si>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</si>
  <si>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</si>
  <si>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</si>
  <si>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</si>
  <si>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</si>
  <si>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</si>
  <si>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</si>
  <si>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</si>
  <si>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</si>
  <si>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</si>
  <si>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</si>
  <si>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</si>
  <si>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</si>
  <si>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</si>
  <si>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</si>
  <si>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</si>
  <si>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</si>
  <si>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</si>
  <si>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</si>
  <si>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</si>
  <si>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</si>
  <si>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</si>
  <si>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</si>
  <si>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</si>
  <si>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</si>
  <si>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</si>
  <si>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</si>
  <si>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</si>
  <si>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</si>
  <si>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</si>
  <si>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</si>
  <si>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</si>
  <si>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</si>
  <si>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</si>
  <si>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</si>
  <si>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</si>
  <si>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</si>
  <si>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</si>
  <si>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</si>
  <si>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</si>
  <si>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</si>
  <si>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</si>
  <si>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</si>
  <si>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</si>
  <si>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</si>
  <si>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</si>
  <si>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</si>
  <si>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</si>
  <si>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</si>
  <si>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</si>
  <si>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</si>
  <si>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</si>
  <si>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</si>
  <si>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</si>
  <si>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</si>
  <si>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</si>
  <si>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</si>
  <si>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</si>
  <si>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</si>
  <si>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</si>
  <si>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</si>
  <si>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</si>
  <si>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</si>
  <si>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</si>
  <si>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</si>
  <si>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</si>
  <si>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</si>
  <si>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</si>
  <si>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</si>
  <si>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</si>
  <si>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</si>
  <si>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</si>
  <si>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</si>
  <si>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</si>
  <si>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</si>
  <si>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</si>
  <si>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</si>
  <si>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</si>
  <si>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</si>
  <si>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</si>
  <si>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</si>
  <si>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</si>
  <si>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</si>
  <si>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</si>
  <si>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</si>
  <si>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</si>
  <si>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</si>
  <si>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</si>
  <si>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</si>
  <si>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</si>
  <si>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</si>
  <si>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</si>
  <si>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</si>
  <si>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</si>
  <si>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</si>
  <si>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</si>
  <si>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</si>
  <si>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</si>
  <si>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</si>
  <si>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</si>
  <si>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</si>
  <si>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</si>
  <si>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</si>
  <si>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</si>
  <si>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</si>
  <si>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</si>
  <si>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</si>
  <si>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</si>
  <si>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</si>
  <si>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</si>
  <si>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</si>
  <si>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</si>
  <si>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</si>
  <si>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</si>
  <si>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</si>
  <si>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</si>
  <si>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</si>
  <si>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</si>
  <si>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</si>
  <si>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</si>
  <si>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</si>
  <si>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</si>
  <si>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</si>
  <si>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</si>
  <si>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</si>
  <si>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</si>
  <si>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</si>
  <si>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</si>
  <si>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</si>
  <si>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</si>
  <si>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</si>
  <si>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</si>
  <si>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</si>
  <si>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</si>
  <si>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</si>
  <si>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</si>
  <si>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</si>
  <si>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</si>
  <si>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</si>
  <si>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</si>
  <si>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</si>
  <si>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</si>
  <si>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</si>
  <si>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</si>
  <si>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</si>
  <si>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</si>
  <si>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</si>
  <si>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</si>
  <si>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</si>
  <si>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</si>
  <si>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</si>
  <si>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</si>
  <si>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</si>
  <si>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</si>
  <si>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</si>
  <si>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</si>
  <si>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</si>
  <si>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</si>
  <si>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</si>
  <si>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</si>
  <si>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</si>
  <si>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</si>
  <si>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</si>
  <si>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</si>
  <si>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</si>
  <si>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</si>
  <si>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</si>
  <si>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</si>
  <si>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</si>
  <si>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</si>
  <si>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</si>
  <si>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</si>
  <si>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</si>
  <si>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</si>
  <si>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</si>
  <si>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</si>
  <si>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</si>
  <si>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</si>
  <si>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</si>
  <si>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</si>
  <si>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</si>
  <si>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</si>
  <si>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</si>
  <si>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</si>
  <si>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</si>
  <si>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</si>
  <si>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</si>
  <si>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</si>
  <si>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</si>
  <si>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</si>
  <si>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</si>
  <si>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</si>
  <si>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</si>
  <si>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</si>
  <si>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</si>
  <si>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</si>
  <si>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</si>
  <si>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</si>
  <si>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</si>
  <si>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</si>
  <si>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</si>
  <si>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</si>
  <si>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</si>
  <si>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</si>
  <si>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</si>
  <si>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</si>
  <si>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</si>
  <si>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</si>
  <si>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</si>
  <si>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</si>
  <si>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</si>
  <si>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</si>
  <si>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</si>
  <si>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</si>
  <si>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</si>
  <si>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</si>
  <si>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</si>
  <si>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</si>
  <si>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</si>
  <si>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</si>
  <si>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</si>
  <si>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</si>
  <si>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</si>
  <si>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</si>
  <si>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</si>
  <si>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</si>
  <si>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</si>
  <si>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</si>
  <si>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</si>
  <si>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</si>
  <si>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</si>
  <si>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</si>
  <si>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</si>
  <si>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</si>
  <si>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</si>
  <si>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</si>
  <si>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</si>
  <si>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</si>
  <si>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</si>
  <si>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</si>
  <si>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</si>
  <si>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</si>
  <si>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</si>
  <si>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</si>
  <si>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</si>
  <si>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</si>
  <si>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</si>
  <si>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</si>
  <si>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</si>
  <si>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</si>
  <si>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</si>
  <si>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</si>
  <si>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</si>
  <si>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</si>
  <si>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</si>
  <si>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</si>
  <si>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</si>
  <si>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</si>
  <si>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</si>
  <si>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</si>
  <si>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</si>
  <si>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</si>
  <si>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</si>
  <si>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</si>
  <si>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</si>
  <si>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</si>
  <si>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</si>
  <si>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</si>
  <si>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</si>
  <si>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</si>
  <si>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</si>
  <si>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</si>
  <si>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</si>
  <si>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</si>
  <si>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</si>
  <si>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</si>
  <si>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</si>
  <si>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</si>
  <si>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</si>
  <si>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</si>
  <si>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</si>
  <si>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</si>
  <si>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</si>
  <si>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</si>
  <si>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</si>
  <si>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</si>
  <si>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</si>
  <si>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</si>
  <si>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</si>
  <si>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</si>
  <si>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</si>
  <si>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</si>
  <si>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</si>
  <si>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</si>
  <si>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</si>
  <si>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</si>
  <si>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</si>
  <si>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</si>
  <si>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</si>
  <si>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</si>
  <si>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</si>
  <si>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</si>
  <si>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</si>
  <si>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</si>
  <si>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</si>
  <si>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</si>
  <si>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</si>
  <si>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</si>
  <si>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</si>
  <si>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</si>
  <si>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</si>
  <si>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</si>
  <si>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</si>
  <si>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</si>
  <si>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</si>
  <si>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</si>
  <si>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</si>
  <si>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</si>
  <si>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</si>
  <si>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</si>
  <si>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</si>
  <si>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</si>
  <si>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</si>
  <si>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</si>
  <si>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</si>
  <si>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</si>
  <si>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</si>
  <si>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</si>
  <si>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</si>
  <si>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</si>
  <si>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</si>
  <si>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</si>
  <si>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</si>
  <si>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</si>
  <si>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</si>
  <si>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</si>
  <si>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</si>
  <si>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</si>
  <si>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</si>
  <si>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</si>
  <si>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</si>
  <si>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</si>
  <si>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</si>
  <si>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</si>
  <si>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</si>
  <si>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zárubeň ocelová pro běžné zdění hranatý profil 160 800 L/P</t>
  </si>
  <si>
    <t>-1917309414</t>
  </si>
  <si>
    <t>158</t>
  </si>
  <si>
    <t>553311581</t>
  </si>
  <si>
    <t>zárubeň ocelová pro běžné zdění hranatý profil 160 900 L/P protipožární</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</si>
  <si>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</si>
  <si>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</si>
  <si>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</si>
  <si>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</si>
  <si>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</si>
  <si>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</si>
  <si>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</si>
  <si>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</si>
  <si>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</si>
  <si>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</si>
  <si>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</si>
  <si>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</si>
  <si>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</si>
  <si>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</si>
  <si>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</si>
  <si>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</si>
  <si>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</si>
  <si>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</si>
  <si>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</si>
  <si>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</si>
  <si>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</si>
  <si>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</si>
  <si>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</si>
  <si>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</si>
  <si>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</si>
  <si>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</si>
  <si>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</si>
  <si>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</si>
  <si>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</si>
  <si>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</si>
  <si>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</si>
  <si>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</si>
  <si>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</si>
  <si>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</si>
  <si>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</si>
  <si>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</si>
  <si>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</si>
  <si>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</si>
  <si>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</si>
  <si>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</si>
  <si>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</si>
  <si>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</si>
  <si>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</si>
  <si>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</si>
  <si>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</si>
  <si>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</si>
  <si>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</si>
  <si>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</si>
  <si>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</si>
  <si>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</si>
  <si>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</si>
  <si>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</si>
  <si>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</si>
  <si>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</si>
  <si>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</si>
  <si>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</si>
  <si>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</si>
  <si>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</si>
  <si>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</si>
  <si>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</si>
  <si>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</si>
  <si>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</si>
  <si>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</si>
  <si>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</si>
  <si>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</si>
  <si>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</si>
  <si>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</si>
  <si>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</si>
  <si>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</si>
  <si>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</si>
  <si>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</si>
  <si>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</si>
  <si>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</si>
  <si>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</si>
  <si>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</si>
  <si>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</si>
  <si>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</si>
  <si>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</si>
  <si>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</si>
  <si>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</si>
  <si>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</si>
  <si>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</si>
  <si>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</si>
  <si>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</si>
  <si>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</si>
  <si>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</si>
  <si>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</si>
  <si>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</si>
  <si>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</si>
  <si>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</si>
  <si>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</si>
  <si>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</si>
  <si>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</si>
  <si>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</si>
  <si>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</si>
  <si>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</si>
  <si>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</si>
  <si>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</si>
  <si>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</si>
  <si>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</si>
  <si>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</si>
  <si>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</si>
  <si>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</si>
  <si>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</si>
  <si>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</si>
  <si>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</si>
  <si>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</si>
  <si>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</si>
  <si>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</si>
  <si>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</si>
  <si>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</si>
  <si>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</si>
  <si>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</si>
  <si>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</si>
  <si>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</si>
  <si>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</si>
  <si>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</si>
  <si>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</si>
  <si>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</si>
  <si>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</si>
  <si>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</si>
  <si>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</si>
  <si>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</si>
  <si>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</si>
  <si>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</si>
  <si>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</si>
  <si>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</si>
  <si>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</si>
  <si>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</si>
  <si>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</si>
  <si>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</si>
  <si>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</si>
  <si>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</si>
  <si>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</si>
  <si>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</si>
  <si>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</si>
  <si>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</si>
  <si>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</si>
  <si>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</si>
  <si>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</si>
  <si>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</si>
  <si>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</si>
  <si>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</si>
  <si>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</si>
  <si>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</si>
  <si>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</si>
  <si>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</si>
  <si>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</si>
  <si>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</si>
  <si>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</si>
  <si>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</si>
  <si>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</si>
  <si>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</si>
  <si>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</si>
  <si>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</si>
  <si>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</si>
  <si>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</si>
  <si>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</si>
  <si>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</si>
  <si>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</si>
  <si>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</si>
  <si>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</si>
  <si>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</si>
  <si>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</si>
  <si>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</si>
  <si>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</si>
  <si>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</si>
  <si>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</si>
  <si>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</si>
  <si>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</si>
  <si>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</si>
  <si>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</si>
  <si>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</si>
  <si>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</si>
  <si>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</si>
  <si>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</si>
  <si>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</si>
  <si>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</si>
  <si>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</si>
  <si>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</si>
  <si>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</si>
  <si>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</si>
  <si>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</si>
  <si>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</si>
  <si>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</si>
  <si>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</si>
  <si>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</si>
  <si>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</si>
  <si>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</si>
  <si>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</si>
  <si>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</si>
  <si>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</si>
  <si>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</si>
  <si>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</si>
  <si>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</si>
  <si>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</si>
  <si>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</si>
  <si>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</si>
  <si>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</si>
  <si>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</si>
  <si>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</si>
  <si>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</si>
  <si>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</si>
  <si>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</si>
  <si>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</si>
  <si>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</si>
  <si>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</si>
  <si>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</si>
  <si>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</si>
  <si>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</si>
  <si>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</si>
  <si>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</si>
  <si>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</si>
  <si>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</si>
  <si>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</si>
  <si>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</si>
  <si>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</si>
  <si>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</si>
  <si>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</si>
  <si>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</si>
  <si>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</si>
  <si>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</si>
  <si>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</si>
  <si>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</si>
  <si>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</si>
  <si>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</si>
  <si>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</si>
  <si>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</si>
  <si>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</si>
  <si>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</si>
  <si>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</si>
  <si>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</si>
  <si>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</si>
  <si>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</si>
  <si>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</si>
  <si>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</si>
  <si>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</si>
  <si>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</si>
  <si>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</si>
  <si>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</si>
  <si>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</si>
  <si>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</si>
  <si>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</si>
  <si>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</si>
  <si>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</si>
  <si>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</si>
  <si>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</si>
  <si>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</si>
  <si>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</si>
  <si>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</si>
  <si>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</si>
  <si>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</si>
  <si>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</si>
  <si>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</si>
  <si>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</si>
  <si>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</si>
  <si>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</si>
  <si>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</si>
  <si>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</si>
  <si>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</si>
  <si>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</si>
  <si>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</si>
  <si>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</si>
  <si>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</si>
  <si>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</si>
  <si>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</si>
  <si>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</si>
  <si>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</si>
  <si>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</si>
  <si>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</si>
  <si>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</si>
  <si>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</si>
  <si>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</si>
  <si>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</si>
  <si>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</si>
  <si>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</si>
  <si>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</si>
  <si>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</si>
  <si>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</si>
  <si>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</si>
  <si>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</si>
  <si>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</si>
  <si>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</si>
  <si>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</si>
  <si>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</si>
  <si>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</si>
  <si>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</si>
  <si>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</si>
  <si>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</si>
  <si>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</si>
  <si>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</si>
  <si>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</si>
  <si>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</si>
  <si>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</si>
  <si>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</si>
  <si>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</si>
  <si>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</si>
  <si>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</si>
  <si>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</si>
  <si>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</si>
  <si>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</si>
  <si>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</si>
  <si>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</si>
  <si>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</si>
  <si>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</si>
  <si>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</si>
  <si>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</si>
  <si>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</si>
  <si>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</si>
  <si>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</si>
  <si>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</si>
  <si>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</si>
  <si>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</si>
  <si>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</si>
  <si>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</si>
  <si>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</si>
  <si>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</si>
  <si>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</si>
  <si>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</si>
  <si>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</si>
  <si>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</si>
  <si>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</si>
  <si>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</si>
  <si>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</si>
  <si>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</si>
  <si>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</si>
  <si>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</si>
  <si>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</si>
  <si>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</si>
  <si>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</si>
  <si>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</si>
  <si>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</si>
  <si>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</si>
  <si>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</si>
  <si>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</si>
  <si>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</si>
  <si>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</si>
  <si>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</si>
  <si>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</si>
  <si>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</si>
  <si>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</si>
  <si>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</si>
  <si>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</si>
  <si>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</si>
  <si>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</si>
  <si>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</si>
  <si>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</si>
  <si>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</si>
  <si>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</si>
  <si>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</si>
  <si>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</si>
  <si>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</si>
  <si>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</si>
  <si>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</si>
  <si>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</si>
  <si>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</si>
  <si>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</si>
  <si>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</si>
  <si>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</si>
  <si>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</si>
  <si>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</si>
  <si>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</si>
  <si>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</si>
  <si>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</si>
  <si>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</si>
  <si>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</si>
  <si>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</si>
  <si>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</si>
  <si>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</si>
  <si>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</si>
  <si>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</si>
  <si>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</si>
  <si>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</si>
  <si>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</si>
  <si>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</si>
  <si>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</si>
  <si>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</si>
  <si>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</si>
  <si>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</si>
  <si>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</si>
  <si>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</si>
  <si>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</si>
  <si>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</si>
  <si>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</si>
  <si>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</si>
  <si>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</si>
  <si>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</si>
  <si>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</si>
  <si>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</si>
  <si>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</si>
  <si>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</si>
  <si>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</si>
  <si>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</si>
  <si>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</si>
  <si>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</si>
  <si>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</si>
  <si>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</si>
  <si>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</si>
  <si>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</si>
  <si>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</si>
  <si>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</si>
  <si>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</si>
  <si>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</si>
  <si>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</si>
  <si>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</si>
  <si>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</si>
  <si>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</si>
  <si>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</si>
  <si>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</si>
  <si>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</si>
  <si>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</si>
  <si>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</si>
  <si>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</si>
  <si>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</si>
  <si>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</si>
  <si>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</si>
  <si>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</si>
  <si>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</si>
  <si>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</si>
  <si>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</si>
  <si>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</si>
  <si>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</si>
  <si>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</si>
  <si>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</si>
  <si>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</si>
  <si>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</si>
  <si>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</si>
  <si>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</si>
  <si>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</si>
  <si>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</si>
  <si>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</si>
  <si>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</si>
  <si>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</si>
  <si>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</si>
  <si>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</si>
  <si>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</si>
  <si>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</si>
  <si>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</si>
  <si>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</si>
  <si>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</si>
  <si>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</si>
  <si>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</si>
  <si>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</si>
  <si>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</si>
  <si>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</si>
  <si>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</si>
  <si>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</si>
  <si>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</si>
  <si>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</si>
  <si>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</si>
  <si>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</si>
  <si>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</si>
  <si>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</si>
  <si>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</si>
  <si>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</si>
  <si>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</si>
  <si>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</si>
  <si>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</si>
  <si>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</si>
  <si>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</si>
  <si>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</si>
  <si>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</si>
  <si>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</si>
  <si>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</si>
  <si>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</si>
  <si>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</si>
  <si>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</si>
  <si>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</si>
  <si>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</si>
  <si>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</si>
  <si>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</si>
  <si>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</si>
  <si>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</si>
  <si>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</si>
  <si>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</si>
  <si>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</si>
  <si>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</si>
  <si>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</si>
  <si>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</si>
  <si>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</si>
  <si>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</si>
  <si>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</si>
  <si>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</si>
  <si>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</si>
  <si>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1,2*(1+1,25+1)</t>
  </si>
  <si>
    <t>1,2*(1+1,25+0,95*2+1,3+1)</t>
  </si>
  <si>
    <t>1,2*(1,05*4+1)</t>
  </si>
  <si>
    <t>1,2*1*2</t>
  </si>
  <si>
    <t>247</t>
  </si>
  <si>
    <t>76312142R</t>
  </si>
  <si>
    <t>518976649</t>
  </si>
  <si>
    <t>1,7*3,45</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</si>
  <si>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</si>
  <si>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</si>
  <si>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</si>
  <si>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</si>
  <si>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</si>
  <si>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</si>
  <si>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</si>
  <si>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</si>
  <si>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</si>
  <si>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</si>
  <si>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</si>
  <si>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</si>
  <si>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</si>
  <si>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</si>
  <si>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</si>
  <si>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</si>
  <si>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</si>
  <si>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</si>
  <si>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</si>
  <si>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</si>
  <si>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</si>
  <si>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</si>
  <si>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</si>
  <si>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</si>
  <si>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</si>
  <si>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</si>
  <si>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</si>
  <si>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</si>
  <si>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</si>
  <si>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</si>
  <si>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</si>
  <si>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</si>
  <si>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</si>
  <si>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</si>
  <si>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</si>
  <si>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</si>
  <si>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</si>
  <si>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</si>
  <si>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</si>
  <si>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</si>
  <si>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</si>
  <si>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</si>
  <si>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</si>
  <si>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</si>
  <si>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</si>
  <si>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</si>
  <si>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</si>
  <si>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</si>
  <si>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</si>
  <si>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</si>
  <si>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</si>
  <si>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</si>
  <si>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</si>
  <si>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</si>
  <si>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</si>
  <si>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</si>
  <si>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</si>
  <si>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</si>
  <si>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</si>
  <si>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</si>
  <si>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</si>
  <si>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</si>
  <si>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</si>
  <si>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</si>
  <si>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</si>
  <si>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</si>
  <si>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</si>
  <si>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</si>
  <si>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</si>
  <si>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</si>
  <si>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</si>
  <si>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</si>
  <si>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</si>
  <si>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</si>
  <si>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</si>
  <si>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</si>
  <si>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</si>
  <si>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</si>
  <si>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</si>
  <si>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</si>
  <si>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</si>
  <si>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</si>
  <si>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</si>
  <si>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</si>
  <si>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</si>
  <si>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</si>
  <si>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</si>
  <si>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</si>
  <si>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</si>
  <si>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</si>
  <si>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</si>
  <si>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</si>
  <si>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</si>
  <si>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</si>
  <si>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</si>
  <si>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</si>
  <si>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</si>
  <si>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</si>
  <si>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</si>
  <si>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</si>
  <si>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</si>
  <si>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</si>
  <si>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</si>
  <si>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</si>
  <si>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</si>
  <si>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</si>
  <si>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</si>
  <si>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</si>
  <si>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</si>
  <si>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</si>
  <si>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</si>
  <si>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</si>
  <si>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</si>
  <si>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</si>
  <si>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</si>
  <si>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</si>
  <si>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</si>
  <si>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</si>
  <si>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</si>
  <si>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</si>
  <si>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</si>
  <si>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</si>
  <si>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</si>
  <si>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</si>
  <si>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</si>
  <si>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</si>
  <si>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</si>
  <si>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</si>
  <si>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</si>
  <si>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</si>
  <si>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</si>
  <si>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</si>
  <si>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</si>
  <si>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</si>
  <si>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</si>
  <si>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</si>
  <si>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</si>
  <si>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</si>
  <si>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</si>
  <si>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</si>
  <si>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</si>
  <si>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</si>
  <si>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</si>
  <si>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</si>
  <si>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</si>
  <si>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</si>
  <si>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</si>
  <si>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</si>
  <si>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</si>
  <si>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</si>
  <si>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</si>
  <si>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</si>
  <si>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</si>
  <si>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</si>
  <si>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</si>
  <si>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</si>
  <si>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</si>
  <si>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</si>
  <si>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</si>
  <si>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</si>
  <si>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</si>
  <si>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</si>
  <si>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</si>
  <si>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</si>
  <si>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</si>
  <si>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</si>
  <si>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</si>
  <si>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</si>
  <si>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</si>
  <si>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</si>
  <si>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</si>
  <si>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</si>
  <si>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</si>
  <si>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</si>
  <si>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</si>
  <si>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</si>
  <si>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</si>
  <si>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</si>
  <si>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</si>
  <si>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</si>
  <si>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</si>
  <si>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</si>
  <si>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</si>
  <si>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</si>
  <si>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</si>
  <si>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</si>
  <si>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</si>
  <si>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</si>
  <si>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</si>
  <si>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</si>
  <si>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</si>
  <si>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</si>
  <si>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</si>
  <si>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</si>
  <si>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</si>
  <si>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</si>
  <si>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</si>
  <si>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</si>
  <si>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</si>
  <si>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</si>
  <si>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</si>
  <si>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</si>
  <si>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</si>
  <si>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</si>
  <si>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</si>
  <si>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</si>
  <si>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</si>
  <si>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</si>
  <si>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</si>
  <si>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</si>
  <si>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</si>
  <si>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</si>
  <si>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</si>
  <si>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</si>
  <si>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</si>
  <si>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</si>
  <si>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</si>
  <si>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</si>
  <si>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</si>
  <si>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</si>
  <si>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</si>
  <si>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</si>
  <si>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</si>
  <si>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</si>
  <si>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</si>
  <si>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</si>
  <si>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</si>
  <si>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</si>
  <si>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</si>
  <si>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</si>
  <si>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</si>
  <si>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</si>
  <si>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</si>
  <si>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</si>
  <si>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</si>
  <si>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</si>
  <si>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</si>
  <si>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</si>
  <si>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</si>
  <si>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</si>
  <si>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</si>
  <si>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</si>
  <si>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</si>
  <si>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</si>
  <si>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</si>
  <si>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</si>
  <si>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</si>
  <si>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</si>
  <si>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</si>
  <si>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</si>
  <si>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</si>
  <si>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</si>
  <si>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</si>
  <si>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</si>
  <si>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</si>
  <si>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</si>
  <si>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</si>
  <si>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</si>
  <si>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</si>
  <si>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</si>
  <si>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</si>
  <si>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</si>
  <si>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</si>
  <si>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</si>
  <si>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</si>
  <si>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</si>
  <si>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</si>
  <si>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</si>
  <si>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</si>
  <si>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</si>
  <si>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</si>
  <si>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</si>
  <si>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</si>
  <si>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</si>
  <si>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</si>
  <si>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</si>
  <si>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</si>
  <si>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</si>
  <si>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</si>
  <si>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</si>
  <si>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</si>
  <si>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</si>
  <si>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</si>
  <si>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</si>
  <si>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</si>
  <si>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</si>
  <si>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</si>
  <si>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</si>
  <si>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</si>
  <si>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</si>
  <si>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</si>
  <si>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</si>
  <si>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</si>
  <si>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</si>
  <si>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</si>
  <si>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</si>
  <si>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</si>
  <si>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</si>
  <si>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</si>
  <si>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</si>
  <si>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</si>
  <si>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</si>
  <si>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</si>
  <si>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</si>
  <si>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</si>
  <si>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</si>
  <si>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</si>
  <si>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</si>
  <si>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</si>
  <si>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</si>
  <si>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</si>
  <si>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</si>
  <si>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</si>
  <si>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</si>
  <si>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</si>
  <si>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</si>
  <si>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</si>
  <si>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</si>
  <si>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</si>
  <si>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</si>
  <si>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</si>
  <si>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</si>
  <si>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</si>
  <si>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</si>
  <si>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</si>
  <si>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</si>
  <si>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</si>
  <si>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</si>
  <si>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</si>
  <si>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</si>
  <si>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</si>
  <si>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</si>
  <si>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</si>
  <si>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</si>
  <si>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</si>
  <si>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</si>
  <si>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</si>
  <si>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</si>
  <si>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</si>
  <si>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</si>
  <si>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</si>
  <si>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</si>
  <si>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</si>
  <si>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</si>
  <si>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</si>
  <si>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</si>
  <si>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</si>
  <si>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</si>
  <si>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</si>
  <si>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</si>
  <si>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</si>
  <si>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</si>
  <si>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</si>
  <si>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</si>
  <si>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</si>
  <si>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</si>
  <si>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</si>
  <si>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</si>
  <si>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</si>
  <si>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</si>
  <si>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</si>
  <si>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</si>
  <si>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</si>
  <si>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</si>
  <si>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</si>
  <si>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</si>
  <si>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</si>
  <si>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</si>
  <si>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</si>
  <si>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</si>
  <si>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</si>
  <si>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</si>
  <si>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</si>
  <si>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</si>
  <si>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</si>
  <si>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</si>
  <si>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</si>
  <si>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</si>
  <si>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</si>
  <si>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</si>
  <si>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</si>
  <si>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</si>
  <si>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</si>
  <si>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</si>
  <si>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</si>
  <si>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</si>
  <si>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</si>
  <si>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</si>
  <si>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</si>
  <si>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</si>
  <si>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</si>
  <si>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</si>
  <si>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</si>
  <si>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</si>
  <si>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</si>
  <si>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</si>
  <si>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</si>
  <si>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</si>
  <si>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</si>
  <si>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</si>
  <si>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</si>
  <si>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</si>
  <si>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</si>
  <si>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</si>
  <si>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</si>
  <si>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</si>
  <si>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</si>
  <si>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</si>
  <si>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</si>
  <si>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</si>
  <si>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</si>
  <si>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</si>
  <si>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</si>
  <si>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</si>
  <si>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</si>
  <si>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</si>
  <si>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</si>
  <si>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</si>
  <si>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</si>
  <si>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</si>
  <si>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</si>
  <si>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</si>
  <si>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</si>
  <si>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</si>
  <si>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</si>
  <si>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</si>
  <si>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</si>
  <si>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</si>
  <si>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</si>
  <si>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</si>
  <si>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</si>
  <si>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</si>
  <si>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</si>
  <si>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</si>
  <si>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</si>
  <si>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</si>
  <si>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</si>
  <si>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</si>
  <si>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</si>
  <si>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</si>
  <si>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</si>
  <si>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</si>
  <si>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</si>
  <si>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</si>
  <si>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</si>
  <si>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</si>
  <si>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</si>
  <si>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</si>
  <si>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</si>
  <si>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</si>
  <si>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</si>
  <si>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</si>
  <si>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</si>
  <si>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</si>
  <si>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</si>
  <si>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</si>
  <si>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</si>
  <si>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</si>
  <si>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</si>
  <si>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</si>
  <si>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</si>
  <si>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</si>
  <si>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</si>
  <si>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</si>
  <si>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</si>
  <si>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</si>
  <si>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</si>
  <si>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</si>
  <si>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</si>
  <si>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</si>
  <si>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</si>
  <si>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</si>
  <si>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</si>
  <si>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</si>
  <si>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</si>
  <si>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</si>
  <si>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</si>
  <si>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</si>
  <si>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</si>
  <si>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</si>
  <si>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</si>
  <si>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</si>
  <si>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</si>
  <si>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</si>
  <si>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</si>
  <si>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</si>
  <si>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</si>
  <si>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</si>
  <si>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</si>
  <si>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</si>
  <si>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</si>
  <si>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</si>
  <si>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</si>
  <si>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</si>
  <si>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</si>
  <si>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</si>
  <si>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</si>
  <si>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</si>
  <si>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</si>
  <si>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</si>
  <si>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</si>
  <si>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</si>
  <si>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</si>
  <si>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</si>
  <si>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</si>
  <si>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</si>
  <si>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</si>
  <si>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</si>
  <si>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</si>
  <si>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</si>
  <si>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</si>
  <si>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</si>
  <si>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</si>
  <si>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</si>
  <si>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</si>
  <si>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</si>
  <si>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</si>
  <si>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</si>
  <si>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</si>
  <si>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</si>
  <si>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</si>
  <si>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</si>
  <si>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</si>
  <si>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</si>
  <si>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</si>
  <si>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</si>
  <si>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</si>
  <si>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</si>
  <si>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</si>
  <si>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</si>
  <si>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</si>
  <si>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</si>
  <si>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</si>
  <si>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</si>
  <si>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</si>
  <si>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</si>
  <si>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</si>
  <si>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</si>
  <si>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</si>
  <si>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</si>
  <si>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</si>
  <si>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</si>
  <si>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</si>
  <si>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</si>
  <si>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</si>
  <si>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</si>
  <si>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</si>
  <si>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</si>
  <si>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</si>
  <si>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</si>
  <si>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</si>
  <si>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</si>
  <si>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</si>
  <si>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</si>
  <si>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</si>
  <si>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</si>
  <si>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</si>
  <si>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</si>
  <si>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</si>
  <si>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</si>
  <si>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</si>
  <si>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</si>
  <si>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</si>
  <si>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</si>
  <si>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</si>
  <si>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</si>
  <si>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</si>
  <si>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</si>
  <si>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</si>
  <si>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</si>
  <si>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44,49</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</si>
  <si>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</si>
  <si>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</si>
  <si>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</si>
  <si>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</si>
  <si>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</si>
  <si>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</si>
  <si>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</si>
  <si>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</si>
  <si>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</si>
  <si>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</si>
  <si>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</si>
  <si>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</si>
  <si>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</si>
  <si>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</si>
  <si>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</si>
  <si>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</si>
  <si>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</si>
  <si>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</si>
  <si>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</si>
  <si>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</si>
  <si>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</si>
  <si>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</si>
  <si>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</si>
  <si>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</si>
  <si>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</si>
  <si>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</si>
  <si>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</si>
  <si>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</si>
  <si>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</si>
  <si>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</si>
  <si>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</si>
  <si>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</si>
  <si>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</si>
  <si>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</si>
  <si>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</si>
  <si>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</si>
  <si>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</si>
  <si>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</si>
  <si>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</si>
  <si>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</si>
  <si>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</si>
  <si>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</si>
  <si>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</si>
  <si>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</si>
  <si>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</si>
  <si>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</si>
  <si>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</si>
  <si>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</si>
  <si>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</si>
  <si>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</si>
  <si>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</si>
  <si>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</si>
  <si>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</si>
  <si>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</si>
  <si>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</si>
  <si>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</si>
  <si>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</si>
  <si>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</si>
  <si>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</si>
  <si>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</si>
  <si>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</si>
  <si>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</si>
  <si>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</si>
  <si>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</si>
  <si>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</si>
  <si>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</si>
  <si>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</si>
  <si>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</si>
  <si>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</si>
  <si>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</si>
  <si>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</si>
  <si>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</si>
  <si>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</si>
  <si>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</si>
  <si>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</si>
  <si>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</si>
  <si>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</si>
  <si>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</si>
  <si>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</si>
  <si>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</si>
  <si>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</si>
  <si>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</si>
  <si>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</si>
  <si>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</si>
  <si>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</si>
  <si>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</si>
  <si>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</si>
  <si>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</si>
  <si>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</si>
  <si>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</si>
  <si>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</si>
  <si>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</si>
  <si>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</si>
  <si>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</si>
  <si>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</si>
  <si>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</si>
  <si>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</si>
  <si>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</si>
  <si>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</si>
  <si>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</si>
  <si>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</si>
  <si>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</si>
  <si>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</si>
  <si>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</si>
  <si>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</si>
  <si>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</si>
  <si>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</si>
  <si>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</si>
  <si>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</si>
  <si>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</si>
  <si>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</si>
  <si>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</si>
  <si>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</si>
  <si>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</si>
  <si>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</si>
  <si>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</si>
  <si>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</si>
  <si>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</si>
  <si>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</si>
  <si>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</si>
  <si>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</si>
  <si>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</si>
  <si>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</si>
  <si>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</si>
  <si>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</si>
  <si>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</si>
  <si>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</si>
  <si>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</si>
  <si>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</si>
  <si>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</si>
  <si>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</si>
  <si>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</si>
  <si>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</si>
  <si>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</si>
  <si>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</si>
  <si>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</si>
  <si>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</si>
  <si>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</si>
  <si>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</si>
  <si>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</si>
  <si>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</si>
  <si>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</si>
  <si>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</si>
  <si>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</si>
  <si>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</si>
  <si>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</si>
  <si>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</si>
  <si>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</si>
  <si>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</si>
  <si>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</si>
  <si>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</si>
  <si>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</si>
  <si>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</si>
  <si>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</si>
  <si>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</si>
  <si>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</si>
  <si>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</si>
  <si>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</si>
  <si>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</si>
  <si>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</si>
  <si>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</si>
  <si>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</si>
  <si>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</si>
  <si>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</si>
  <si>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</si>
  <si>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</si>
  <si>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</si>
  <si>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</si>
  <si>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</si>
  <si>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</si>
  <si>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</si>
  <si>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</si>
  <si>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</si>
  <si>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</si>
  <si>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</si>
  <si>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</si>
  <si>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</si>
  <si>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</si>
  <si>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</si>
  <si>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</si>
  <si>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</si>
  <si>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</si>
  <si>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</si>
  <si>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</si>
  <si>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</si>
  <si>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</si>
  <si>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</si>
  <si>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</si>
  <si>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</si>
  <si>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</si>
  <si>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</si>
  <si>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</si>
  <si>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</si>
  <si>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</si>
  <si>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</si>
  <si>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</si>
  <si>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</si>
  <si>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</si>
  <si>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</si>
  <si>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</si>
  <si>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</si>
  <si>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</si>
  <si>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</si>
  <si>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</si>
  <si>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</si>
  <si>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</si>
  <si>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</si>
  <si>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</si>
  <si>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</si>
  <si>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</si>
  <si>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</si>
  <si>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</si>
  <si>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</si>
  <si>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</si>
  <si>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</si>
  <si>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</si>
  <si>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</si>
  <si>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</si>
  <si>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</si>
  <si>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</si>
  <si>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</si>
  <si>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</si>
  <si>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</si>
  <si>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</si>
  <si>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</si>
  <si>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</si>
  <si>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</si>
  <si>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</si>
  <si>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</si>
  <si>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</si>
  <si>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</si>
  <si>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</si>
  <si>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</si>
  <si>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</si>
  <si>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</si>
  <si>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</si>
  <si>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</si>
  <si>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</si>
  <si>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</si>
  <si>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</si>
  <si>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</si>
  <si>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</si>
  <si>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</si>
  <si>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</si>
  <si>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</si>
  <si>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</si>
  <si>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</si>
  <si>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</si>
  <si>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</si>
  <si>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</si>
  <si>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</si>
  <si>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</si>
  <si>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</si>
  <si>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</si>
  <si>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</si>
  <si>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</si>
  <si>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</si>
  <si>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</si>
  <si>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</si>
  <si>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</si>
  <si>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</si>
  <si>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</si>
  <si>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</si>
  <si>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</si>
  <si>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</si>
  <si>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</si>
  <si>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</si>
  <si>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</si>
  <si>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</si>
  <si>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</si>
  <si>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</si>
  <si>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</si>
  <si>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</si>
  <si>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</si>
  <si>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</si>
  <si>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</si>
  <si>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</si>
  <si>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</si>
  <si>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</si>
  <si>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</si>
  <si>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</si>
  <si>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</si>
  <si>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</si>
  <si>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</si>
  <si>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</si>
  <si>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</si>
  <si>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</si>
  <si>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</si>
  <si>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</si>
  <si>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</si>
  <si>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</si>
  <si>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</si>
  <si>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</si>
  <si>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</si>
  <si>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</si>
  <si>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</si>
  <si>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</si>
  <si>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</si>
  <si>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</si>
  <si>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</si>
  <si>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</si>
  <si>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</si>
  <si>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</si>
  <si>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</si>
  <si>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</si>
  <si>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</si>
  <si>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</si>
  <si>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</si>
  <si>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</si>
  <si>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</si>
  <si>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</si>
  <si>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</si>
  <si>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</si>
  <si>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</si>
  <si>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</si>
  <si>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</si>
  <si>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</si>
  <si>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</si>
  <si>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</si>
  <si>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</si>
  <si>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</si>
  <si>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</si>
  <si>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</si>
  <si>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</si>
  <si>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</si>
  <si>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</si>
  <si>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</si>
  <si>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</si>
  <si>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</si>
  <si>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</si>
  <si>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</si>
  <si>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</si>
  <si>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</si>
  <si>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</si>
  <si>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</si>
  <si>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</si>
  <si>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</si>
  <si>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</si>
  <si>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</si>
  <si>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</si>
  <si>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</si>
  <si>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</si>
  <si>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</si>
  <si>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</si>
  <si>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</si>
  <si>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</si>
  <si>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</si>
  <si>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</si>
  <si>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</si>
  <si>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</si>
  <si>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</si>
  <si>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</si>
  <si>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</si>
  <si>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</si>
  <si>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</si>
  <si>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</si>
  <si>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</si>
  <si>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</si>
  <si>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</si>
  <si>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</si>
  <si>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</si>
  <si>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</si>
  <si>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</si>
  <si>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</si>
  <si>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</si>
  <si>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</si>
  <si>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</si>
  <si>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</si>
  <si>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</si>
  <si>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</si>
  <si>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</si>
  <si>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</si>
  <si>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</si>
  <si>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</si>
  <si>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</si>
  <si>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</si>
  <si>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</si>
  <si>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</si>
  <si>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</si>
  <si>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</si>
  <si>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</si>
  <si>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</si>
  <si>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</si>
  <si>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</si>
  <si>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</si>
  <si>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</si>
  <si>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</si>
  <si>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</si>
  <si>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</si>
  <si>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</si>
  <si>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</si>
  <si>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</si>
  <si>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</si>
  <si>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</si>
  <si>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</si>
  <si>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</si>
  <si>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</si>
  <si>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</si>
  <si>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</si>
  <si>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</si>
  <si>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</si>
  <si>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</si>
  <si>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</si>
  <si>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</si>
  <si>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</si>
  <si>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</si>
  <si>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</si>
  <si>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</si>
  <si>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</si>
  <si>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</si>
  <si>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</si>
  <si>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</si>
  <si>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</si>
  <si>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</si>
  <si>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</si>
  <si>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</si>
  <si>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</si>
  <si>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</si>
  <si>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</si>
  <si>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</si>
  <si>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</si>
  <si>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</si>
  <si>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</si>
  <si>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</si>
  <si>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</si>
  <si>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</si>
  <si>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</si>
  <si>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</si>
  <si>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</si>
  <si>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</si>
  <si>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</si>
  <si>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</si>
  <si>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</si>
  <si>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</si>
  <si>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</si>
  <si>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</si>
  <si>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</si>
  <si>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</si>
  <si>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</si>
  <si>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</si>
  <si>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</si>
  <si>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</si>
  <si>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</si>
  <si>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</si>
  <si>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</si>
  <si>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</si>
  <si>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</si>
  <si>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</si>
  <si>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</si>
  <si>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</si>
  <si>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</si>
  <si>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</si>
  <si>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</si>
  <si>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</si>
  <si>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</si>
  <si>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</si>
  <si>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</si>
  <si>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</si>
  <si>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</si>
  <si>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</si>
  <si>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</si>
  <si>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</si>
  <si>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</si>
  <si>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</si>
  <si>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</si>
  <si>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</si>
  <si>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</si>
  <si>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</si>
  <si>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</si>
  <si>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</si>
  <si>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</si>
  <si>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</si>
  <si>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</si>
  <si>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</si>
  <si>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</si>
  <si>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</si>
  <si>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</si>
  <si>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</si>
  <si>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</si>
  <si>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</si>
  <si>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</si>
  <si>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</si>
  <si>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</si>
  <si>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</si>
  <si>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</si>
  <si>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</si>
  <si>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</si>
  <si>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</si>
  <si>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</si>
  <si>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</si>
  <si>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</si>
  <si>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</si>
  <si>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</si>
  <si>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</si>
  <si>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</si>
  <si>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</si>
  <si>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</si>
  <si>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</si>
  <si>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</si>
  <si>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</si>
  <si>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</si>
  <si>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</si>
  <si>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</si>
  <si>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</si>
  <si>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</si>
  <si>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</si>
  <si>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</si>
  <si>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</si>
  <si>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</si>
  <si>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</si>
  <si>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</si>
  <si>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</si>
  <si>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</si>
  <si>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</si>
  <si>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</si>
  <si>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</si>
  <si>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</si>
  <si>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</si>
  <si>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</si>
  <si>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</si>
  <si>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</si>
  <si>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</si>
  <si>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</si>
  <si>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</si>
  <si>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</si>
  <si>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</si>
  <si>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</si>
  <si>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</si>
  <si>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</si>
  <si>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</si>
  <si>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</si>
  <si>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</si>
  <si>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</si>
  <si>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</si>
  <si>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</si>
  <si>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</si>
  <si>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</si>
  <si>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</si>
  <si>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</si>
  <si>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</si>
  <si>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</si>
  <si>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</si>
  <si>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</si>
  <si>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</si>
  <si>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</si>
  <si>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</si>
  <si>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</si>
  <si>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</si>
  <si>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</si>
  <si>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</si>
  <si>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</si>
  <si>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</si>
  <si>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</si>
  <si>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</si>
  <si>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</si>
  <si>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</si>
  <si>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</si>
  <si>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</si>
  <si>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</si>
  <si>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</si>
  <si>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</si>
  <si>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</si>
  <si>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</si>
  <si>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</si>
  <si>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</si>
  <si>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</si>
  <si>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</si>
  <si>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</si>
  <si>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</si>
  <si>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</si>
  <si>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</si>
  <si>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</si>
  <si>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</si>
  <si>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</si>
  <si>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</si>
  <si>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</si>
  <si>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</si>
  <si>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</si>
  <si>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</si>
  <si>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</si>
  <si>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</si>
  <si>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</si>
  <si>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</si>
  <si>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</si>
  <si>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</si>
  <si>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</si>
  <si>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</si>
  <si>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</si>
  <si>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</si>
  <si>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</si>
  <si>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</si>
  <si>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</si>
  <si>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</si>
  <si>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</si>
  <si>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</si>
  <si>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</si>
  <si>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</si>
  <si>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</si>
  <si>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</si>
  <si>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</si>
  <si>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</si>
  <si>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</si>
  <si>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</si>
  <si>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</si>
  <si>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</si>
  <si>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</si>
  <si>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</si>
  <si>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</si>
  <si>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</si>
  <si>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</si>
  <si>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</si>
  <si>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</si>
  <si>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</si>
  <si>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</si>
  <si>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</si>
  <si>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</si>
  <si>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</si>
  <si>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</si>
  <si>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</si>
  <si>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</si>
  <si>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</si>
  <si>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</si>
  <si>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</si>
  <si>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</si>
  <si>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</si>
  <si>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</si>
  <si>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</si>
  <si>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</si>
  <si>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</si>
  <si>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</si>
  <si>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</si>
  <si>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</si>
  <si>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</si>
  <si>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</si>
  <si>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</si>
  <si>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</si>
  <si>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</si>
  <si>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</si>
  <si>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</si>
  <si>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</si>
  <si>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</si>
  <si>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</si>
  <si>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</si>
  <si>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</si>
  <si>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</si>
  <si>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</si>
  <si>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</si>
  <si>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</si>
  <si>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</si>
  <si>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</si>
  <si>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</si>
  <si>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</si>
  <si>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</si>
  <si>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</si>
  <si>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</si>
  <si>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</si>
  <si>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</si>
  <si>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</si>
  <si>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</si>
  <si>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</si>
  <si>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</si>
  <si>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</si>
  <si>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</si>
  <si>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</si>
  <si>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</si>
  <si>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</si>
  <si>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</si>
  <si>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</si>
  <si>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</si>
  <si>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</si>
  <si>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</si>
  <si>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</si>
  <si>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</si>
  <si>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</si>
  <si>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</si>
  <si>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</si>
  <si>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</si>
  <si>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</si>
  <si>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</si>
  <si>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</si>
  <si>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</si>
  <si>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</si>
  <si>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</si>
  <si>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</si>
  <si>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</si>
  <si>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</si>
  <si>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</si>
  <si>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</si>
  <si>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</si>
  <si>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</si>
  <si>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</si>
  <si>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</si>
  <si>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</si>
  <si>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</si>
  <si>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</si>
  <si>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</si>
  <si>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</si>
  <si>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</si>
  <si>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</si>
  <si>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</si>
  <si>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</si>
  <si>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</si>
  <si>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</si>
  <si>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</si>
  <si>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</si>
  <si>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</si>
  <si>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</si>
  <si>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</si>
  <si>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</si>
  <si>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</si>
  <si>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</si>
  <si>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</si>
  <si>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</si>
  <si>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</si>
  <si>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</si>
  <si>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</si>
  <si>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</si>
  <si>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</si>
  <si>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</si>
  <si>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</si>
  <si>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</si>
  <si>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</si>
  <si>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</si>
  <si>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</si>
  <si>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</si>
  <si>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</si>
  <si>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</si>
  <si>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</si>
  <si>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</si>
  <si>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</si>
  <si>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</si>
  <si>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</si>
  <si>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</si>
  <si>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</si>
  <si>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</si>
  <si>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</si>
  <si>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</si>
  <si>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</si>
  <si>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</si>
  <si>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</si>
  <si>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</si>
  <si>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</si>
  <si>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</si>
  <si>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</si>
  <si>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</si>
  <si>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</si>
  <si>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</si>
  <si>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</si>
  <si>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</si>
  <si>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</si>
  <si>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</si>
  <si>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</si>
  <si>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</si>
  <si>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</si>
  <si>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</si>
  <si>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</si>
  <si>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</si>
  <si>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</si>
  <si>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</si>
  <si>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</si>
  <si>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</si>
  <si>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</si>
  <si>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</si>
  <si>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</si>
  <si>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</si>
  <si>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</si>
  <si>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</si>
  <si>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</si>
  <si>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</si>
  <si>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</si>
  <si>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</si>
  <si>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</si>
  <si>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</si>
  <si>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</si>
  <si>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</si>
  <si>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</si>
  <si>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</si>
  <si>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</si>
  <si>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</si>
  <si>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</si>
  <si>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</si>
  <si>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</si>
  <si>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</si>
  <si>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</si>
  <si>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</si>
  <si>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</si>
  <si>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</si>
  <si>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</si>
  <si>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</si>
  <si>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</si>
  <si>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</si>
  <si>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</si>
  <si>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</si>
  <si>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</si>
  <si>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</si>
  <si>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</si>
  <si>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</si>
  <si>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</si>
  <si>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</si>
  <si>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</si>
  <si>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</si>
  <si>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</si>
  <si>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</si>
  <si>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</si>
  <si>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</si>
  <si>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</si>
  <si>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</si>
  <si>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</si>
  <si>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</si>
  <si>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</si>
  <si>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</si>
  <si>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</si>
  <si>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</si>
  <si>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</si>
  <si>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</si>
  <si>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</si>
  <si>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</si>
  <si>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</si>
  <si>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</si>
  <si>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</si>
  <si>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</si>
  <si>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</si>
  <si>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</si>
  <si>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</si>
  <si>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</si>
  <si>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</si>
  <si>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</si>
  <si>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</si>
  <si>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</si>
  <si>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</si>
  <si>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</si>
  <si>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</si>
  <si>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</si>
  <si>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</si>
  <si>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</si>
  <si>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</si>
  <si>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</si>
  <si>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</si>
  <si>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</si>
  <si>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</si>
  <si>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</si>
  <si>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</si>
  <si>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</si>
  <si>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</si>
  <si>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</si>
  <si>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</si>
  <si>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</si>
  <si>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</si>
  <si>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</si>
  <si>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</si>
  <si>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</si>
  <si>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</si>
  <si>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</si>
  <si>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</si>
  <si>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</si>
  <si>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</si>
  <si>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</si>
  <si>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</si>
  <si>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</si>
  <si>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</si>
  <si>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</si>
  <si>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</si>
  <si>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</si>
  <si>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</si>
  <si>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</si>
  <si>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</si>
  <si>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</si>
  <si>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</si>
  <si>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</si>
  <si>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</si>
  <si>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</si>
  <si>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</si>
  <si>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</si>
  <si>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</si>
  <si>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</si>
  <si>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</si>
  <si>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</si>
  <si>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</si>
  <si>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</si>
  <si>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</si>
  <si>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</si>
  <si>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</si>
  <si>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</si>
  <si>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</si>
  <si>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</si>
  <si>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</si>
  <si>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</si>
  <si>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</si>
  <si>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</si>
  <si>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</si>
  <si>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</si>
  <si>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</si>
  <si>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</si>
  <si>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</si>
  <si>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</si>
  <si>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</si>
  <si>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</si>
  <si>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</si>
  <si>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</si>
  <si>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</si>
  <si>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</si>
  <si>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</si>
  <si>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</si>
  <si>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</si>
  <si>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</si>
  <si>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</si>
  <si>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</si>
  <si>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</si>
  <si>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</si>
  <si>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</si>
  <si>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</si>
  <si>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</si>
  <si>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</si>
  <si>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</si>
  <si>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</si>
  <si>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</si>
  <si>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</si>
  <si>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</si>
  <si>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</si>
  <si>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</si>
  <si>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</si>
  <si>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</si>
  <si>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</si>
  <si>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</si>
  <si>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</si>
  <si>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</si>
  <si>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</si>
  <si>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</si>
  <si>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</si>
  <si>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</si>
  <si>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</si>
  <si>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</si>
  <si>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</si>
  <si>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</si>
  <si>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</si>
  <si>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</si>
  <si>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</si>
  <si>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</si>
  <si>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</si>
  <si>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</si>
  <si>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</si>
  <si>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</si>
  <si>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</si>
  <si>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</si>
  <si>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</si>
  <si>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</si>
  <si>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</si>
  <si>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</si>
  <si>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</si>
  <si>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</si>
  <si>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</si>
  <si>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</si>
  <si>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</si>
  <si>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</si>
  <si>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</si>
  <si>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</si>
  <si>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</si>
  <si>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</si>
  <si>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</si>
  <si>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</si>
  <si>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</si>
  <si>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</si>
  <si>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</si>
  <si>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</si>
  <si>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</si>
  <si>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</si>
  <si>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</si>
  <si>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</si>
  <si>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</si>
  <si>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</si>
  <si>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</si>
  <si>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</si>
  <si>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</si>
  <si>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</si>
  <si>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</si>
  <si>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</si>
  <si>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</si>
  <si>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</si>
  <si>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</si>
  <si>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</si>
  <si>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</si>
  <si>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</si>
  <si>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</si>
  <si>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</si>
  <si>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</si>
  <si>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</si>
  <si>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</si>
  <si>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</si>
  <si>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</si>
  <si>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</si>
  <si>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</si>
  <si>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</si>
  <si>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</si>
  <si>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</si>
  <si>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</si>
  <si>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</si>
  <si>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</si>
  <si>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</si>
  <si>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</si>
  <si>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</si>
  <si>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</si>
  <si>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</si>
  <si>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</si>
  <si>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</si>
  <si>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</si>
  <si>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</si>
  <si>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</si>
  <si>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</si>
  <si>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</si>
  <si>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</si>
  <si>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</si>
  <si>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</si>
  <si>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</si>
  <si>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</si>
  <si>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</si>
  <si>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</si>
  <si>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</si>
  <si>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</si>
  <si>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</si>
  <si>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</si>
  <si>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</si>
  <si>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</si>
  <si>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</si>
  <si>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</si>
  <si>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</si>
  <si>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</si>
  <si>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</si>
  <si>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</si>
  <si>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</si>
  <si>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</si>
  <si>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</si>
  <si>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</si>
  <si>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</si>
  <si>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</si>
  <si>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</si>
  <si>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</si>
  <si>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</si>
  <si>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</si>
  <si>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</si>
  <si>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</si>
  <si>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</si>
  <si>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</si>
  <si>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</si>
  <si>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</si>
  <si>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</si>
  <si>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</si>
  <si>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</si>
  <si>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</si>
  <si>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</si>
  <si>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</si>
  <si>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</si>
  <si>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</si>
  <si>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</si>
  <si>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</si>
  <si>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</si>
  <si>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</si>
  <si>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</si>
  <si>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</si>
  <si>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</si>
  <si>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</si>
  <si>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</si>
  <si>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</si>
  <si>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</si>
  <si>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</si>
  <si>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</si>
  <si>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</si>
  <si>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</si>
  <si>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</si>
  <si>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</si>
  <si>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</si>
  <si>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</si>
  <si>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</si>
  <si>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</si>
  <si>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</si>
  <si>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</si>
  <si>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</si>
  <si>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</si>
  <si>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</si>
  <si>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</si>
  <si>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</si>
  <si>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</si>
  <si>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</si>
  <si>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</si>
  <si>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</si>
  <si>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</si>
  <si>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</si>
  <si>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</si>
  <si>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</si>
  <si>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</si>
  <si>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</si>
  <si>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</si>
  <si>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</si>
  <si>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</si>
  <si>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</si>
  <si>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</si>
  <si>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</si>
  <si>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</si>
  <si>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</si>
  <si>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</si>
  <si>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</si>
  <si>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</si>
  <si>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</si>
  <si>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</si>
  <si>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</si>
  <si>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</si>
  <si>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</si>
  <si>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</si>
  <si>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</si>
  <si>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</si>
  <si>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</si>
  <si>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</si>
  <si>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</si>
  <si>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</si>
  <si>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</si>
  <si>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</si>
  <si>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</si>
  <si>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</si>
  <si>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</si>
  <si>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</si>
  <si>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</si>
  <si>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</si>
  <si>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</si>
  <si>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</si>
  <si>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</si>
  <si>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</si>
  <si>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</si>
  <si>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</si>
  <si>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</si>
  <si>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</si>
  <si>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</si>
  <si>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</si>
  <si>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</si>
  <si>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</si>
  <si>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</si>
  <si>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</si>
  <si>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</si>
  <si>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</si>
  <si>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</si>
  <si>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</si>
  <si>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</si>
  <si>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</si>
  <si>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</si>
  <si>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</si>
  <si>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</si>
  <si>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</si>
  <si>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</si>
  <si>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</si>
  <si>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</si>
  <si>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</si>
  <si>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</si>
  <si>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</si>
  <si>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</si>
  <si>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</si>
  <si>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</si>
  <si>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</si>
  <si>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</si>
  <si>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</si>
  <si>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</si>
  <si>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</si>
  <si>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</si>
  <si>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</si>
  <si>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</si>
  <si>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</si>
  <si>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</si>
  <si>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</si>
  <si>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</si>
  <si>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</si>
  <si>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</si>
  <si>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</si>
  <si>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</si>
  <si>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</si>
  <si>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</si>
  <si>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</si>
  <si>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</si>
  <si>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</si>
  <si>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</si>
  <si>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</si>
  <si>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</si>
  <si>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</si>
  <si>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</si>
  <si>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</si>
  <si>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</si>
  <si>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</si>
  <si>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</si>
  <si>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</si>
  <si>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</si>
  <si>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</si>
  <si>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</si>
  <si>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</si>
  <si>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</si>
  <si>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</si>
  <si>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</si>
  <si>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</si>
  <si>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</si>
  <si>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</si>
  <si>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</si>
  <si>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</si>
  <si>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</si>
  <si>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</si>
  <si>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</si>
  <si>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</si>
  <si>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</si>
  <si>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</si>
  <si>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</si>
  <si>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</si>
  <si>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</si>
  <si>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</si>
  <si>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</si>
  <si>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</si>
  <si>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</si>
  <si>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</si>
  <si>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</si>
  <si>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</si>
  <si>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</si>
  <si>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</si>
  <si>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</si>
  <si>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</si>
  <si>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</si>
  <si>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</si>
  <si>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</si>
  <si>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</si>
  <si>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</si>
  <si>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</si>
  <si>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</si>
  <si>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</si>
  <si>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</si>
  <si>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</si>
  <si>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</si>
  <si>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</si>
  <si>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</si>
  <si>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</si>
  <si>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</si>
  <si>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</si>
  <si>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</si>
  <si>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</si>
  <si>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</si>
  <si>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</si>
  <si>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</si>
  <si>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</si>
  <si>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</si>
  <si>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</si>
  <si>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</si>
  <si>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</si>
  <si>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</si>
  <si>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</si>
  <si>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</si>
  <si>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</si>
  <si>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</si>
  <si>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</si>
  <si>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</si>
  <si>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</si>
  <si>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</si>
  <si>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</si>
  <si>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</si>
  <si>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</si>
  <si>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</si>
  <si>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</si>
  <si>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</si>
  <si>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</si>
  <si>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</si>
  <si>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</si>
  <si>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</si>
  <si>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</si>
  <si>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</si>
  <si>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</si>
  <si>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</si>
  <si>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</si>
  <si>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</si>
  <si>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</si>
  <si>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</si>
  <si>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</si>
  <si>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</si>
  <si>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</si>
  <si>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</si>
  <si>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</si>
  <si>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</si>
  <si>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</si>
  <si>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</si>
  <si>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</si>
  <si>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</si>
  <si>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</si>
  <si>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</si>
  <si>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</si>
  <si>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</si>
  <si>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</si>
  <si>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</si>
  <si>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</si>
  <si>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</si>
  <si>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</si>
  <si>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</si>
  <si>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</si>
  <si>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</si>
  <si>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</si>
  <si>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</si>
  <si>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</si>
  <si>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</si>
  <si>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</si>
  <si>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</si>
  <si>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</si>
  <si>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</si>
  <si>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</si>
  <si>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</si>
  <si>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</si>
  <si>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</si>
  <si>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</si>
  <si>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</si>
  <si>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</si>
  <si>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</si>
  <si>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</si>
  <si>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</si>
  <si>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</si>
  <si>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</si>
  <si>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</si>
  <si>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</si>
  <si>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</si>
  <si>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</si>
  <si>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</si>
  <si>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</si>
  <si>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</si>
  <si>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</si>
  <si>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</si>
  <si>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</si>
  <si>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</si>
  <si>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</si>
  <si>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</si>
  <si>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</si>
  <si>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</si>
  <si>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</si>
  <si>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</si>
  <si>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</si>
  <si>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</si>
  <si>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</si>
  <si>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</si>
  <si>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</si>
  <si>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</si>
  <si>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</si>
  <si>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</si>
  <si>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</si>
  <si>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</si>
  <si>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</si>
  <si>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</si>
  <si>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</si>
  <si>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</si>
  <si>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</si>
  <si>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</si>
  <si>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</si>
  <si>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</si>
  <si>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</si>
  <si>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</si>
  <si>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</si>
  <si>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</si>
  <si>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</si>
  <si>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</si>
  <si>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</si>
  <si>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</si>
  <si>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</si>
  <si>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</si>
  <si>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</si>
  <si>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</si>
  <si>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</si>
  <si>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</si>
  <si>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</si>
  <si>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</si>
  <si>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</si>
  <si>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</si>
  <si>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</si>
  <si>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</si>
  <si>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</si>
  <si>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</si>
  <si>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</si>
  <si>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</si>
  <si>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</si>
  <si>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</si>
  <si>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</si>
  <si>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</si>
  <si>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</si>
  <si>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</si>
  <si>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</si>
  <si>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</si>
  <si>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</si>
  <si>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</si>
  <si>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</si>
  <si>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</si>
  <si>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</si>
  <si>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</si>
  <si>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</si>
  <si>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</si>
  <si>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</si>
  <si>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</si>
  <si>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</si>
  <si>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</si>
  <si>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</si>
  <si>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</si>
  <si>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</si>
  <si>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</si>
  <si>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</si>
  <si>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</si>
  <si>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</si>
  <si>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</si>
  <si>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</si>
  <si>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</si>
  <si>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</si>
  <si>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</si>
  <si>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</si>
  <si>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</si>
  <si>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</si>
  <si>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</si>
  <si>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</si>
  <si>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</si>
  <si>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</si>
  <si>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</si>
  <si>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</si>
  <si>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</si>
  <si>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</si>
  <si>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</si>
  <si>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</si>
  <si>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</si>
  <si>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</si>
  <si>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</si>
  <si>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</si>
  <si>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</si>
  <si>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</si>
  <si>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</si>
  <si>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</si>
  <si>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</si>
  <si>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</si>
  <si>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</si>
  <si>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</si>
  <si>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</si>
  <si>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</si>
  <si>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</si>
  <si>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</si>
  <si>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</si>
  <si>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</si>
  <si>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</si>
  <si>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</si>
  <si>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</si>
  <si>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</si>
  <si>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</si>
  <si>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</si>
  <si>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</si>
  <si>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</si>
  <si>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</si>
  <si>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</si>
  <si>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</si>
  <si>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</si>
  <si>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</si>
  <si>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</si>
  <si>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</si>
  <si>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</si>
  <si>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</si>
  <si>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</si>
  <si>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</si>
  <si>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</si>
  <si>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</si>
  <si>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</si>
  <si>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</si>
  <si>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</si>
  <si>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</si>
  <si>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</si>
  <si>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</si>
  <si>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</si>
  <si>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</si>
  <si>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</si>
  <si>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</si>
  <si>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</si>
  <si>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</si>
  <si>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</si>
  <si>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</si>
  <si>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</si>
  <si>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</si>
  <si>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</si>
  <si>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</si>
  <si>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</si>
  <si>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</si>
  <si>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</si>
  <si>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</si>
  <si>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</si>
  <si>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</si>
  <si>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</si>
  <si>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</si>
  <si>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</si>
  <si>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</si>
  <si>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</si>
  <si>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</si>
  <si>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</si>
  <si>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</si>
  <si>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</si>
  <si>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</si>
  <si>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</si>
  <si>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</si>
  <si>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</si>
  <si>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</si>
  <si>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</si>
  <si>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</si>
  <si>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</si>
  <si>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</si>
  <si>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</si>
  <si>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</si>
  <si>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</si>
  <si>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</si>
  <si>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</si>
  <si>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</si>
  <si>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</si>
  <si>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</si>
  <si>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</si>
  <si>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</si>
  <si>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</si>
  <si>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</si>
  <si>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</si>
  <si>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</si>
  <si>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</si>
  <si>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</si>
  <si>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</si>
  <si>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</si>
  <si>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</si>
  <si>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</si>
  <si>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</si>
  <si>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</si>
  <si>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</si>
  <si>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</si>
  <si>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</si>
  <si>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</si>
  <si>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</si>
  <si>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</si>
  <si>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</si>
  <si>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</si>
  <si>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</si>
  <si>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</si>
  <si>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</si>
  <si>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</si>
  <si>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</si>
  <si>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</si>
  <si>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</si>
  <si>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</si>
  <si>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</si>
  <si>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</si>
  <si>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</si>
  <si>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</si>
  <si>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</si>
  <si>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</si>
  <si>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</si>
  <si>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</si>
  <si>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</si>
  <si>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</si>
  <si>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</si>
  <si>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</si>
  <si>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</si>
  <si>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</si>
  <si>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</si>
  <si>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</si>
  <si>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</si>
  <si>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</si>
  <si>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</si>
  <si>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</si>
  <si>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</si>
  <si>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</si>
  <si>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</si>
  <si>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</si>
  <si>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</si>
  <si>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</si>
  <si>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</si>
  <si>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</si>
  <si>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</si>
  <si>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</si>
  <si>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</si>
  <si>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</si>
  <si>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</si>
  <si>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</si>
  <si>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</si>
  <si>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</si>
  <si>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</si>
  <si>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</si>
  <si>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</si>
  <si>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</si>
  <si>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</si>
  <si>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</si>
  <si>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</si>
  <si>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</si>
  <si>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</si>
  <si>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</si>
  <si>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</si>
  <si>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</si>
  <si>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</si>
  <si>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</si>
  <si>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</si>
  <si>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</si>
  <si>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</si>
  <si>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</si>
  <si>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</si>
  <si>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</si>
  <si>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</si>
  <si>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</si>
  <si>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</si>
  <si>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</si>
  <si>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</si>
  <si>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</si>
  <si>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</si>
  <si>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</si>
  <si>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</si>
  <si>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</si>
  <si>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</si>
  <si>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</si>
  <si>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</si>
  <si>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</si>
  <si>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</si>
  <si>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</si>
  <si>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</si>
  <si>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</si>
  <si>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</si>
  <si>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</si>
  <si>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</si>
  <si>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</si>
  <si>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</si>
  <si>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</si>
  <si>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</si>
  <si>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</si>
  <si>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</si>
  <si>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</si>
  <si>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</si>
  <si>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</si>
  <si>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</si>
  <si>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</si>
  <si>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</si>
  <si>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</si>
  <si>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</si>
  <si>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</si>
  <si>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</si>
  <si>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</si>
  <si>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</si>
  <si>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</si>
  <si>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</si>
  <si>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</si>
  <si>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</si>
  <si>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</si>
  <si>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</si>
  <si>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</si>
  <si>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</si>
  <si>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</si>
  <si>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</si>
  <si>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</si>
  <si>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</si>
  <si>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</si>
  <si>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</si>
  <si>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</si>
  <si>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</si>
  <si>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</si>
  <si>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</si>
  <si>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</si>
  <si>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</si>
  <si>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</si>
  <si>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</si>
  <si>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</si>
  <si>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</si>
  <si>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</si>
  <si>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</si>
  <si>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</si>
  <si>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</si>
  <si>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</si>
  <si>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</si>
  <si>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</si>
  <si>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</si>
  <si>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</si>
  <si>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</si>
  <si>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</si>
  <si>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</si>
  <si>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</si>
  <si>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</si>
  <si>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</si>
  <si>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</si>
  <si>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</si>
  <si>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</si>
  <si>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</si>
  <si>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</si>
  <si>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</si>
  <si>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</si>
  <si>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</si>
  <si>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</si>
  <si>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</si>
  <si>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</si>
  <si>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</si>
  <si>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</si>
  <si>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</si>
  <si>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</si>
  <si>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</si>
  <si>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</si>
  <si>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</si>
  <si>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</si>
  <si>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</si>
  <si>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</si>
  <si>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</si>
  <si>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</si>
  <si>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</si>
  <si>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</si>
  <si>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</si>
  <si>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</si>
  <si>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</si>
  <si>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</si>
  <si>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</si>
  <si>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</si>
  <si>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</si>
  <si>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</si>
  <si>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</si>
  <si>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</si>
  <si>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</si>
  <si>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</si>
  <si>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</si>
  <si>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</si>
  <si>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</si>
  <si>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</si>
  <si>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</si>
  <si>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</si>
  <si>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</si>
  <si>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</si>
  <si>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</si>
  <si>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</si>
  <si>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</si>
  <si>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</si>
  <si>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</si>
  <si>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</si>
  <si>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</si>
  <si>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</si>
  <si>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</si>
  <si>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</si>
  <si>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</si>
  <si>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</si>
  <si>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</si>
  <si>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</si>
  <si>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</si>
  <si>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</si>
  <si>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</si>
  <si>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</si>
  <si>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</si>
  <si>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</si>
  <si>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</si>
  <si>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</si>
  <si>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</si>
  <si>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</si>
  <si>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</si>
  <si>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</si>
  <si>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</si>
  <si>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</si>
  <si>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</si>
  <si>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</si>
  <si>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</si>
  <si>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</si>
  <si>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</si>
  <si>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</si>
  <si>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</si>
  <si>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</si>
  <si>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</si>
  <si>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</si>
  <si>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</si>
  <si>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</si>
  <si>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</si>
  <si>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</si>
  <si>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</si>
  <si>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</si>
  <si>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</si>
  <si>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</si>
  <si>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</si>
  <si>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</si>
  <si>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</si>
  <si>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</si>
  <si>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</si>
  <si>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</si>
  <si>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</si>
  <si>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</si>
  <si>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</si>
  <si>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</si>
  <si>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</si>
  <si>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</si>
  <si>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</si>
  <si>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</si>
  <si>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</si>
  <si>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</si>
  <si>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</si>
  <si>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</si>
  <si>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</si>
  <si>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</si>
  <si>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</si>
  <si>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</si>
  <si>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</si>
  <si>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</si>
  <si>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</si>
  <si>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</si>
  <si>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</si>
  <si>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</si>
  <si>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</si>
  <si>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</si>
  <si>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</si>
  <si>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</si>
  <si>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</si>
  <si>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</si>
  <si>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</si>
  <si>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</si>
  <si>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</si>
  <si>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</si>
  <si>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</si>
  <si>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</si>
  <si>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</si>
  <si>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</si>
  <si>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</si>
  <si>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</si>
  <si>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</si>
  <si>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</si>
  <si>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</si>
  <si>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</si>
  <si>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</si>
  <si>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</si>
  <si>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</si>
  <si>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</si>
  <si>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</si>
  <si>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</si>
  <si>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</si>
  <si>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</si>
  <si>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</si>
  <si>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</si>
  <si>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</si>
  <si>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</si>
  <si>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</si>
  <si>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</si>
  <si>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</si>
  <si>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</si>
  <si>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</si>
  <si>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</si>
  <si>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</si>
  <si>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</si>
  <si>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</si>
  <si>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</si>
  <si>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</si>
  <si>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</si>
  <si>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</si>
  <si>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</si>
  <si>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</si>
  <si>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</si>
  <si>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</si>
  <si>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</si>
  <si>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</si>
  <si>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</si>
  <si>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</si>
  <si>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</si>
  <si>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</si>
  <si>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</si>
  <si>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</si>
  <si>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</si>
  <si>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</si>
  <si>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</si>
  <si>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</si>
  <si>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</si>
  <si>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</si>
  <si>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</si>
  <si>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</si>
  <si>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</si>
  <si>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</si>
  <si>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</si>
  <si>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</si>
  <si>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</si>
  <si>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</si>
  <si>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</si>
  <si>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</si>
  <si>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</si>
  <si>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</si>
  <si>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</si>
  <si>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</si>
  <si>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</si>
  <si>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</si>
  <si>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</si>
  <si>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</si>
  <si>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</si>
  <si>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</si>
  <si>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</si>
  <si>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</si>
  <si>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</si>
  <si>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</si>
  <si>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</si>
  <si>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</si>
  <si>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</si>
  <si>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</si>
  <si>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</si>
  <si>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</si>
  <si>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</si>
  <si>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</si>
  <si>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</si>
  <si>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</si>
  <si>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</si>
  <si>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</si>
  <si>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</si>
  <si>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</si>
  <si>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</si>
  <si>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</si>
  <si>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</si>
  <si>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</si>
  <si>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</si>
  <si>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</si>
  <si>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</si>
  <si>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</si>
  <si>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</si>
  <si>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</si>
  <si>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</si>
  <si>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</si>
  <si>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</si>
  <si>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</si>
  <si>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</si>
  <si>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</si>
  <si>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</si>
  <si>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</si>
  <si>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</si>
  <si>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</si>
  <si>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</si>
  <si>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</si>
  <si>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</si>
  <si>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</si>
  <si>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</si>
  <si>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</si>
  <si>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</si>
  <si>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</si>
  <si>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</si>
  <si>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</si>
  <si>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</si>
  <si>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</si>
  <si>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</si>
  <si>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</si>
  <si>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</si>
  <si>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</si>
  <si>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</si>
  <si>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</si>
  <si>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</si>
  <si>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</si>
  <si>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</si>
  <si>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</si>
  <si>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</si>
  <si>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</si>
  <si>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</si>
  <si>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</si>
  <si>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</si>
  <si>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</si>
  <si>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</si>
  <si>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</si>
  <si>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</si>
  <si>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</si>
  <si>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</si>
  <si>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</si>
  <si>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</si>
  <si>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</si>
  <si>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</si>
  <si>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</si>
  <si>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</si>
  <si>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</si>
  <si>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</si>
  <si>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</si>
  <si>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</si>
  <si>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</si>
  <si>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</si>
  <si>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</si>
  <si>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</si>
  <si>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</si>
  <si>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</si>
  <si>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</si>
  <si>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</si>
  <si>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</si>
  <si>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</si>
  <si>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</si>
  <si>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</si>
  <si>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</si>
  <si>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</si>
  <si>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</si>
  <si>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</si>
  <si>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</si>
  <si>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</si>
  <si>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</si>
  <si>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</si>
  <si>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</si>
  <si>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</si>
  <si>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</si>
  <si>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</si>
  <si>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</si>
  <si>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</si>
  <si>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</si>
  <si>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</si>
  <si>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</si>
  <si>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</si>
  <si>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</si>
  <si>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</si>
  <si>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</si>
  <si>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</si>
  <si>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</si>
  <si>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</si>
  <si>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</si>
  <si>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</si>
  <si>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</si>
  <si>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</si>
  <si>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</si>
  <si>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</si>
  <si>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</si>
  <si>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</si>
  <si>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</si>
  <si>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</si>
  <si>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</si>
  <si>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</si>
  <si>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</si>
  <si>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</si>
  <si>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</si>
  <si>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</si>
  <si>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</si>
  <si>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</si>
  <si>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</si>
  <si>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</si>
  <si>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</si>
  <si>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</si>
  <si>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</si>
  <si>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</si>
  <si>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</si>
  <si>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</si>
  <si>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</si>
  <si>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</si>
  <si>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</si>
  <si>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</si>
  <si>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</si>
  <si>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</si>
  <si>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</si>
  <si>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</si>
  <si>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</si>
  <si>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</si>
  <si>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</si>
  <si>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</si>
  <si>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</si>
  <si>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</si>
  <si>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</si>
  <si>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</si>
  <si>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</si>
  <si>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</si>
  <si>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</si>
  <si>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</si>
  <si>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</si>
  <si>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</si>
  <si>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</si>
  <si>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</si>
  <si>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</si>
  <si>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</si>
  <si>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</si>
  <si>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</si>
  <si>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</si>
  <si>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</si>
  <si>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</si>
  <si>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</si>
  <si>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</si>
  <si>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</si>
  <si>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</si>
  <si>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</si>
  <si>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</si>
  <si>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</si>
  <si>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</si>
  <si>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</si>
  <si>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</si>
  <si>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</si>
  <si>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</si>
  <si>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</si>
  <si>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</si>
  <si>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</si>
  <si>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</si>
  <si>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</si>
  <si>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</si>
  <si>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</si>
  <si>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</si>
  <si>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</si>
  <si>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</si>
  <si>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</si>
  <si>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</si>
  <si>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</si>
  <si>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</si>
  <si>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</si>
  <si>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</si>
  <si>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</si>
  <si>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</si>
  <si>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</si>
  <si>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</si>
  <si>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</si>
  <si>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</si>
  <si>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</si>
  <si>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</si>
  <si>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</si>
  <si>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</si>
  <si>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</si>
  <si>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</si>
  <si>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</si>
  <si>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</si>
  <si>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</si>
  <si>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</si>
  <si>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</si>
  <si>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</si>
  <si>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</si>
  <si>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</si>
  <si>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</si>
  <si>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</si>
  <si>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</si>
  <si>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</si>
  <si>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</si>
  <si>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</si>
  <si>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</si>
  <si>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</si>
  <si>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</si>
  <si>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</si>
  <si>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</si>
  <si>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</si>
  <si>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</si>
  <si>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</si>
  <si>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</si>
  <si>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</si>
  <si>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</si>
  <si>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</si>
  <si>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</si>
  <si>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</si>
  <si>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</si>
  <si>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</si>
  <si>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</si>
  <si>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</si>
  <si>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</si>
  <si>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</si>
  <si>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</si>
  <si>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</si>
  <si>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</si>
  <si>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</si>
  <si>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</si>
  <si>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</si>
  <si>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</si>
  <si>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</si>
  <si>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</si>
  <si>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</si>
  <si>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</si>
  <si>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</si>
  <si>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</si>
  <si>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</si>
  <si>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</si>
  <si>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</si>
  <si>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</si>
  <si>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</si>
  <si>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</si>
  <si>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</si>
  <si>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</si>
  <si>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</si>
  <si>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</si>
  <si>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</si>
  <si>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</si>
  <si>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</si>
  <si>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</si>
  <si>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</si>
  <si>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</si>
  <si>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</si>
  <si>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</si>
  <si>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</si>
  <si>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</si>
  <si>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</si>
  <si>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</si>
  <si>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</si>
  <si>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</si>
  <si>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</si>
  <si>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</si>
  <si>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</si>
  <si>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</si>
  <si>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</si>
  <si>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</si>
  <si>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</si>
  <si>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</si>
  <si>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</si>
  <si>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</si>
  <si>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</si>
  <si>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</si>
  <si>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</si>
  <si>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</si>
  <si>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</si>
  <si>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</si>
  <si>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</si>
  <si>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</si>
  <si>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</si>
  <si>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</si>
  <si>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</si>
  <si>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</si>
  <si>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</si>
  <si>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</si>
  <si>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</si>
  <si>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</si>
  <si>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</si>
  <si>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</si>
  <si>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</si>
  <si>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</si>
  <si>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</si>
  <si>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</si>
  <si>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</si>
  <si>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</si>
  <si>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</si>
  <si>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</si>
  <si>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</si>
  <si>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</si>
  <si>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</si>
  <si>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</si>
  <si>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</si>
  <si>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</si>
  <si>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</si>
  <si>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</si>
  <si>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</si>
  <si>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</si>
  <si>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</si>
  <si>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</si>
  <si>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</si>
  <si>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</si>
  <si>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</si>
  <si>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</si>
  <si>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</si>
  <si>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</si>
  <si>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</si>
  <si>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</si>
  <si>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</si>
  <si>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</si>
  <si>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</si>
  <si>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</si>
  <si>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</si>
  <si>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</si>
  <si>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</si>
  <si>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</si>
  <si>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</si>
  <si>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</si>
  <si>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</si>
  <si>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</si>
  <si>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</si>
  <si>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</si>
  <si>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</si>
  <si>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</si>
  <si>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</si>
  <si>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</si>
  <si>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</si>
  <si>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</si>
  <si>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</si>
  <si>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</si>
  <si>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</si>
  <si>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</si>
  <si>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</si>
  <si>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</si>
  <si>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</si>
  <si>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</si>
  <si>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</si>
  <si>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</si>
  <si>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</si>
  <si>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</si>
  <si>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</si>
  <si>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</si>
  <si>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</si>
  <si>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</si>
  <si>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</si>
  <si>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</si>
  <si>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</si>
  <si>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</si>
  <si>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</si>
  <si>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</si>
  <si>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</si>
  <si>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</si>
  <si>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</si>
  <si>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</si>
  <si>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</si>
  <si>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</si>
  <si>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</si>
  <si>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</si>
  <si>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</si>
  <si>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</si>
  <si>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</si>
  <si>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</si>
  <si>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</si>
  <si>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</si>
  <si>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</si>
  <si>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</si>
  <si>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</si>
  <si>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</si>
  <si>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</si>
  <si>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</si>
  <si>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</si>
  <si>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</si>
  <si>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</si>
  <si>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</si>
  <si>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</si>
  <si>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</si>
  <si>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</si>
  <si>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</si>
  <si>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</si>
  <si>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</si>
  <si>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</si>
  <si>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</si>
  <si>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</si>
  <si>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</si>
  <si>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</si>
  <si>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</si>
  <si>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</si>
  <si>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</si>
  <si>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</si>
  <si>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</si>
  <si>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</si>
  <si>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</si>
  <si>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</si>
  <si>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</si>
  <si>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</si>
  <si>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</si>
  <si>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</si>
  <si>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</si>
  <si>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</si>
  <si>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</si>
  <si>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</si>
  <si>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</si>
  <si>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</si>
  <si>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</si>
  <si>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</si>
  <si>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</si>
  <si>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</si>
  <si>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</si>
  <si>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</si>
  <si>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</si>
  <si>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</si>
  <si>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</si>
  <si>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</si>
  <si>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</si>
  <si>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</si>
  <si>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</si>
  <si>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</si>
  <si>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</si>
  <si>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</si>
  <si>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</si>
  <si>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</si>
  <si>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</si>
  <si>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</si>
  <si>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</si>
  <si>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</si>
  <si>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</si>
  <si>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</si>
  <si>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</si>
  <si>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</si>
  <si>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</si>
  <si>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</si>
  <si>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</si>
  <si>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</si>
  <si>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</si>
  <si>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</si>
  <si>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</si>
  <si>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</si>
  <si>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</si>
  <si>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</si>
  <si>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</si>
  <si>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</si>
  <si>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</si>
  <si>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</si>
  <si>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</si>
  <si>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</si>
  <si>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</si>
  <si>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</si>
  <si>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</si>
  <si>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</si>
  <si>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</si>
  <si>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</si>
  <si>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</si>
  <si>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</si>
  <si>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</si>
  <si>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</si>
  <si>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</si>
  <si>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</si>
  <si>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</si>
  <si>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</si>
  <si>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</si>
  <si>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</si>
  <si>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</si>
  <si>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</si>
  <si>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</si>
  <si>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</si>
  <si>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</si>
  <si>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</si>
  <si>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</si>
  <si>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</si>
  <si>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</si>
  <si>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</si>
  <si>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</si>
  <si>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</si>
  <si>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</si>
  <si>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</si>
  <si>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</si>
  <si>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</si>
  <si>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</si>
  <si>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</si>
  <si>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</si>
  <si>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</si>
  <si>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</si>
  <si>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</si>
  <si>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</si>
  <si>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</si>
  <si>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</si>
  <si>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</si>
  <si>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</si>
  <si>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</si>
  <si>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</si>
  <si>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</si>
  <si>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</si>
  <si>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</si>
  <si>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</si>
  <si>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</si>
  <si>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</si>
  <si>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</si>
  <si>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</si>
  <si>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</si>
  <si>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</si>
  <si>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</si>
  <si>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</si>
  <si>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</si>
  <si>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</si>
  <si>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</si>
  <si>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</si>
  <si>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</si>
  <si>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</si>
  <si>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</si>
  <si>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</si>
  <si>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</si>
  <si>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</si>
  <si>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</si>
  <si>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</si>
  <si>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</si>
  <si>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</si>
  <si>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</si>
  <si>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</si>
  <si>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</si>
  <si>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</si>
  <si>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</si>
  <si>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</si>
  <si>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</si>
  <si>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</si>
  <si>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</si>
  <si>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</si>
  <si>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</si>
  <si>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</si>
  <si>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</si>
  <si>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</si>
  <si>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</si>
  <si>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</si>
  <si>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</si>
  <si>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</si>
  <si>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</si>
  <si>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</si>
  <si>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</si>
  <si>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</si>
  <si>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</si>
  <si>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</si>
  <si>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</si>
  <si>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</si>
  <si>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</si>
  <si>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</si>
  <si>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</si>
  <si>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</si>
  <si>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</si>
  <si>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</si>
  <si>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</si>
  <si>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</si>
  <si>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</si>
  <si>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</si>
  <si>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</si>
  <si>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</si>
  <si>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</si>
  <si>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</si>
  <si>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</si>
  <si>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</si>
  <si>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</si>
  <si>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</si>
  <si>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</si>
  <si>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</si>
  <si>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</si>
  <si>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</si>
  <si>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</si>
  <si>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</si>
  <si>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</si>
  <si>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</si>
  <si>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</si>
  <si>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</si>
  <si>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</si>
  <si>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</si>
  <si>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</si>
  <si>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</si>
  <si>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</si>
  <si>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</si>
  <si>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</si>
  <si>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</si>
  <si>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</si>
  <si>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</si>
  <si>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</si>
  <si>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</si>
  <si>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</si>
  <si>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</si>
  <si>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</si>
  <si>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</si>
  <si>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</si>
  <si>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</si>
  <si>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</si>
  <si>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</si>
  <si>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</si>
  <si>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</si>
  <si>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</si>
  <si>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</si>
  <si>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</si>
  <si>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</si>
  <si>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</si>
  <si>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</si>
  <si>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</si>
  <si>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</si>
  <si>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</si>
  <si>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</si>
  <si>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</si>
  <si>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</si>
  <si>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</si>
  <si>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</si>
  <si>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</si>
  <si>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</si>
  <si>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</si>
  <si>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</si>
  <si>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</si>
  <si>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</si>
  <si>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</si>
  <si>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</si>
  <si>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</si>
  <si>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</si>
  <si>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</si>
  <si>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</si>
  <si>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</si>
  <si>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</si>
  <si>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</si>
  <si>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</si>
  <si>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</si>
  <si>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</si>
  <si>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</si>
  <si>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</si>
  <si>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</si>
  <si>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</si>
  <si>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</si>
  <si>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</si>
  <si>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</si>
  <si>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</si>
  <si>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</si>
  <si>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</si>
  <si>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</si>
  <si>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</si>
  <si>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</si>
  <si>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</si>
  <si>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</si>
  <si>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</si>
  <si>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</si>
  <si>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</si>
  <si>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</si>
  <si>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</si>
  <si>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</si>
  <si>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</si>
  <si>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</si>
  <si>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</si>
  <si>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</si>
  <si>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</si>
  <si>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</si>
  <si>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</si>
  <si>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</si>
  <si>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</si>
  <si>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</si>
  <si>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</si>
  <si>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</si>
  <si>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</si>
  <si>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</si>
  <si>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</si>
  <si>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</si>
  <si>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</si>
  <si>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</si>
  <si>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</si>
  <si>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</si>
  <si>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</si>
  <si>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</si>
  <si>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</si>
  <si>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</si>
  <si>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</si>
  <si>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</si>
  <si>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</si>
  <si>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</si>
  <si>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</si>
  <si>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</si>
  <si>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</si>
  <si>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</si>
  <si>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</si>
  <si>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</si>
  <si>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</si>
  <si>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</si>
  <si>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</si>
  <si>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</si>
  <si>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</si>
  <si>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</si>
  <si>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</si>
  <si>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</si>
  <si>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</si>
  <si>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</si>
  <si>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</si>
  <si>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</si>
  <si>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</si>
  <si>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</si>
  <si>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</si>
  <si>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</si>
  <si>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</si>
  <si>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</si>
  <si>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</si>
  <si>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</si>
  <si>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</si>
  <si>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</si>
  <si>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</si>
  <si>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</si>
  <si>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</si>
  <si>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</si>
  <si>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</si>
  <si>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</si>
  <si>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</si>
  <si>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</si>
  <si>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</si>
  <si>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</si>
  <si>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</si>
  <si>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</si>
  <si>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</si>
  <si>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</si>
  <si>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</si>
  <si>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</si>
  <si>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</si>
  <si>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</si>
  <si>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</si>
  <si>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</si>
  <si>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</si>
  <si>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</si>
  <si>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</si>
  <si>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</si>
  <si>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</si>
  <si>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</si>
  <si>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</si>
  <si>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</si>
  <si>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</si>
  <si>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</si>
  <si>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</si>
  <si>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</si>
  <si>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</si>
  <si>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</si>
  <si>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</si>
  <si>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</si>
  <si>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</si>
  <si>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</si>
  <si>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</si>
  <si>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</si>
  <si>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</si>
  <si>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</si>
  <si>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</si>
  <si>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</si>
  <si>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</si>
  <si>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</si>
  <si>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</si>
  <si>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</si>
  <si>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</si>
  <si>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</si>
  <si>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</si>
  <si>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</si>
  <si>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</si>
  <si>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</si>
  <si>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</si>
  <si>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</si>
  <si>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</si>
  <si>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</si>
  <si>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</si>
  <si>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013214001</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</si>
  <si>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</si>
  <si>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</si>
  <si>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</si>
  <si>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</si>
  <si>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</si>
  <si>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</si>
  <si>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</si>
  <si>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</si>
  <si>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</si>
  <si>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</si>
  <si>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</si>
  <si>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</si>
  <si>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</si>
  <si>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</si>
  <si>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</si>
  <si>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</si>
  <si>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</si>
  <si>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</si>
  <si>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</si>
  <si>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</si>
  <si>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</si>
  <si>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</si>
  <si>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</si>
  <si>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</si>
  <si>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</si>
  <si>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</si>
  <si>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043002008</t>
  </si>
  <si>
    <t xml:space="preserve">Zajištění atestů a dokladů o požadovaných vlastnostech výrobků </t>
  </si>
  <si>
    <t>049002001</t>
  </si>
  <si>
    <t>Zpracování a dodání předpisů pro provoz a údržbu díla / provozní řád/</t>
  </si>
  <si>
    <t>Vyplň údaj</t>
  </si>
  <si>
    <t>neobsazeno</t>
  </si>
  <si>
    <t>4,76*3*2</t>
  </si>
  <si>
    <t>Montáž dveří hliníkových vchodových jednokřídlových bez nadsvětlíku</t>
  </si>
  <si>
    <t>Montáž dveří hliníkových vchodových dvoukřídlové s nadsvětlíkem</t>
  </si>
  <si>
    <t>634,71*1,15 'Přepočtené koeficientem množství</t>
  </si>
  <si>
    <t>0,8*2*4*4+0,95*1*4*4+0,6*0,95*4*4</t>
  </si>
  <si>
    <t>0,8*2,3*4*4+0,95*1*4*4+0,6*0,95*4*4</t>
  </si>
  <si>
    <t>0,8*2*4*2+0,95*1*4*2+0,6*0,95*4*2</t>
  </si>
  <si>
    <t>0,8*1,6*4*3+0,95*1*4*3+0,6*0,95*4*3</t>
  </si>
  <si>
    <t xml:space="preserve">Zajištění a splnění podmínek vyplývajících z územního rozhodnutí a ze stavebních povolení nebo jiných dokladů </t>
  </si>
  <si>
    <t>Krycí stěrka dekorativní polyuretanová, tloušťky do 4 mm</t>
  </si>
  <si>
    <t>Cena jednotková celkem</t>
  </si>
  <si>
    <t>Dodávka jednotková cena</t>
  </si>
  <si>
    <t>Montáž jednotková cena</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</si>
</sst>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2">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14">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cellStyleXfs>
  <cellXfs count="1073">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8"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4" fontId="36" fillId="15" borderId="28" xfId="0" applyNumberFormat="1" applyFont="1" applyFill="1" applyBorder="1" applyAlignment="1" applyProtection="1">
      <alignment vertical="center"/>
    </xf>
    <xf numFmtId="4" fontId="55" fillId="2" borderId="60" xfId="2" applyNumberFormat="1" applyFont="1" applyFill="1" applyBorder="1" applyAlignment="1" applyProtection="1"/>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0" fontId="16" fillId="4" borderId="0" xfId="0" applyFont="1" applyFill="1" applyAlignment="1">
      <alignment horizontal="center" vertical="center"/>
    </xf>
    <xf numFmtId="0" fontId="0" fillId="0" borderId="0" xfId="0"/>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102" fillId="9" borderId="1" xfId="5" applyFont="1" applyFill="1" applyBorder="1" applyProtection="1"/>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0" fontId="48" fillId="7" borderId="1" xfId="2" applyFont="1" applyFill="1" applyAlignment="1" applyProtection="1"/>
    <xf numFmtId="0" fontId="46" fillId="2" borderId="1" xfId="2" applyAlignment="1" applyProtection="1"/>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left" vertical="center"/>
    </xf>
    <xf numFmtId="0" fontId="40" fillId="0" borderId="1" xfId="0" applyFont="1" applyBorder="1" applyAlignment="1" applyProtection="1">
      <alignment horizontal="left" vertical="center" wrapText="1"/>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39" fillId="0" borderId="34" xfId="0" applyFont="1" applyBorder="1" applyAlignment="1" applyProtection="1">
      <alignment horizontal="left" wrapText="1"/>
    </xf>
  </cellXfs>
  <cellStyles count="14">
    <cellStyle name="Hypertextový odkaz" xfId="1" builtinId="8"/>
    <cellStyle name="Hypertextový odkaz 2" xfId="11"/>
    <cellStyle name="Měna 2" xfId="7"/>
    <cellStyle name="Měna 3" xfId="9"/>
    <cellStyle name="Normální" xfId="0" builtinId="0" customBuiltin="1"/>
    <cellStyle name="Normální 2" xfId="2"/>
    <cellStyle name="Normální 3" xfId="3"/>
    <cellStyle name="Normální 4" xfId="4"/>
    <cellStyle name="Normální 5" xfId="5"/>
    <cellStyle name="Normální 6" xfId="10"/>
    <cellStyle name="Normální 7" xfId="12"/>
    <cellStyle name="Normální 8" xfId="13"/>
    <cellStyle name="normální_Krajský soud Plzeň - trubkovani EZS a CCTV.nab" xfId="6"/>
    <cellStyle name="Procenta 2" xfId="8"/>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a16="http://schemas.microsoft.com/office/drawing/2014/main" xmlns=""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a16="http://schemas.microsoft.com/office/drawing/2014/main" xmlns=""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a16="http://schemas.microsoft.com/office/drawing/2014/main" xmlns=""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a16="http://schemas.microsoft.com/office/drawing/2014/main" xmlns=""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a16="http://schemas.microsoft.com/office/drawing/2014/main" xmlns=""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a16="http://schemas.microsoft.com/office/drawing/2014/main" xmlns=""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a16="http://schemas.microsoft.com/office/drawing/2014/main" xmlns=""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a16="http://schemas.microsoft.com/office/drawing/2014/main" xmlns=""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a16="http://schemas.microsoft.com/office/drawing/2014/main" xmlns=""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8"/>
  <sheetViews>
    <sheetView showGridLines="0" tabSelected="1" workbookViewId="0">
      <pane ySplit="1" topLeftCell="A18"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973" t="s">
        <v>8</v>
      </c>
      <c r="AS2" s="974"/>
      <c r="AT2" s="974"/>
      <c r="AU2" s="974"/>
      <c r="AV2" s="974"/>
      <c r="AW2" s="974"/>
      <c r="AX2" s="974"/>
      <c r="AY2" s="974"/>
      <c r="AZ2" s="974"/>
      <c r="BA2" s="974"/>
      <c r="BB2" s="974"/>
      <c r="BC2" s="974"/>
      <c r="BD2" s="974"/>
      <c r="BE2" s="974"/>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942" t="s">
        <v>16</v>
      </c>
      <c r="L5" s="943"/>
      <c r="M5" s="943"/>
      <c r="N5" s="943"/>
      <c r="O5" s="943"/>
      <c r="P5" s="943"/>
      <c r="Q5" s="943"/>
      <c r="R5" s="943"/>
      <c r="S5" s="943"/>
      <c r="T5" s="943"/>
      <c r="U5" s="943"/>
      <c r="V5" s="943"/>
      <c r="W5" s="943"/>
      <c r="X5" s="943"/>
      <c r="Y5" s="943"/>
      <c r="Z5" s="943"/>
      <c r="AA5" s="943"/>
      <c r="AB5" s="943"/>
      <c r="AC5" s="943"/>
      <c r="AD5" s="943"/>
      <c r="AE5" s="943"/>
      <c r="AF5" s="943"/>
      <c r="AG5" s="943"/>
      <c r="AH5" s="943"/>
      <c r="AI5" s="943"/>
      <c r="AJ5" s="943"/>
      <c r="AK5" s="943"/>
      <c r="AL5" s="943"/>
      <c r="AM5" s="943"/>
      <c r="AN5" s="943"/>
      <c r="AO5" s="943"/>
      <c r="AP5" s="182"/>
      <c r="AQ5" s="17"/>
      <c r="BS5" s="11" t="s">
        <v>9</v>
      </c>
    </row>
    <row r="6" spans="1:74" ht="36.950000000000003" customHeight="1">
      <c r="B6" s="15"/>
      <c r="C6" s="182"/>
      <c r="D6" s="20" t="s">
        <v>17</v>
      </c>
      <c r="E6" s="182"/>
      <c r="F6" s="182"/>
      <c r="G6" s="182"/>
      <c r="H6" s="182"/>
      <c r="I6" s="182"/>
      <c r="J6" s="182"/>
      <c r="K6" s="944" t="s">
        <v>18</v>
      </c>
      <c r="L6" s="943"/>
      <c r="M6" s="943"/>
      <c r="N6" s="943"/>
      <c r="O6" s="943"/>
      <c r="P6" s="943"/>
      <c r="Q6" s="943"/>
      <c r="R6" s="943"/>
      <c r="S6" s="943"/>
      <c r="T6" s="943"/>
      <c r="U6" s="943"/>
      <c r="V6" s="943"/>
      <c r="W6" s="943"/>
      <c r="X6" s="943"/>
      <c r="Y6" s="943"/>
      <c r="Z6" s="943"/>
      <c r="AA6" s="943"/>
      <c r="AB6" s="943"/>
      <c r="AC6" s="943"/>
      <c r="AD6" s="943"/>
      <c r="AE6" s="943"/>
      <c r="AF6" s="943"/>
      <c r="AG6" s="943"/>
      <c r="AH6" s="943"/>
      <c r="AI6" s="943"/>
      <c r="AJ6" s="943"/>
      <c r="AK6" s="943"/>
      <c r="AL6" s="943"/>
      <c r="AM6" s="943"/>
      <c r="AN6" s="943"/>
      <c r="AO6" s="943"/>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4"/>
      <c r="AN13" s="922" t="s">
        <v>4878</v>
      </c>
      <c r="AO13" s="182"/>
      <c r="AP13" s="182"/>
      <c r="AQ13" s="17"/>
      <c r="BS13" s="11" t="s">
        <v>9</v>
      </c>
    </row>
    <row r="14" spans="1:74" ht="15">
      <c r="B14" s="15"/>
      <c r="C14" s="182"/>
      <c r="D14" s="182"/>
      <c r="E14" s="949" t="s">
        <v>4878</v>
      </c>
      <c r="F14" s="950"/>
      <c r="G14" s="950"/>
      <c r="H14" s="950"/>
      <c r="I14" s="950"/>
      <c r="J14" s="950"/>
      <c r="K14" s="950"/>
      <c r="L14" s="950"/>
      <c r="M14" s="950"/>
      <c r="N14" s="950"/>
      <c r="O14" s="950"/>
      <c r="P14" s="950"/>
      <c r="Q14" s="950"/>
      <c r="R14" s="950"/>
      <c r="S14" s="950"/>
      <c r="T14" s="950"/>
      <c r="U14" s="950"/>
      <c r="V14" s="950"/>
      <c r="W14" s="950"/>
      <c r="X14" s="950"/>
      <c r="Y14" s="950"/>
      <c r="Z14" s="950"/>
      <c r="AA14" s="950"/>
      <c r="AB14" s="950"/>
      <c r="AC14" s="950"/>
      <c r="AD14" s="950"/>
      <c r="AE14" s="950"/>
      <c r="AF14" s="950"/>
      <c r="AG14" s="950"/>
      <c r="AH14" s="950"/>
      <c r="AI14" s="950"/>
      <c r="AJ14" s="950"/>
      <c r="AK14" s="187" t="s">
        <v>27</v>
      </c>
      <c r="AL14" s="182"/>
      <c r="AM14" s="914"/>
      <c r="AN14" s="922" t="s">
        <v>4878</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945" t="s">
        <v>33</v>
      </c>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946">
        <f>ROUND(AG51,2)</f>
        <v>0</v>
      </c>
      <c r="AL23" s="947"/>
      <c r="AM23" s="947"/>
      <c r="AN23" s="947"/>
      <c r="AO23" s="947"/>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948" t="s">
        <v>35</v>
      </c>
      <c r="M25" s="948"/>
      <c r="N25" s="948"/>
      <c r="O25" s="948"/>
      <c r="P25" s="188"/>
      <c r="Q25" s="188"/>
      <c r="R25" s="188"/>
      <c r="S25" s="188"/>
      <c r="T25" s="188"/>
      <c r="U25" s="188"/>
      <c r="V25" s="188"/>
      <c r="W25" s="948" t="s">
        <v>36</v>
      </c>
      <c r="X25" s="948"/>
      <c r="Y25" s="948"/>
      <c r="Z25" s="948"/>
      <c r="AA25" s="948"/>
      <c r="AB25" s="948"/>
      <c r="AC25" s="948"/>
      <c r="AD25" s="948"/>
      <c r="AE25" s="948"/>
      <c r="AF25" s="188"/>
      <c r="AG25" s="188"/>
      <c r="AH25" s="188"/>
      <c r="AI25" s="188"/>
      <c r="AJ25" s="188"/>
      <c r="AK25" s="948" t="s">
        <v>37</v>
      </c>
      <c r="AL25" s="948"/>
      <c r="AM25" s="948"/>
      <c r="AN25" s="948"/>
      <c r="AO25" s="948"/>
      <c r="AP25" s="188"/>
      <c r="AQ25" s="24"/>
    </row>
    <row r="26" spans="2:71" s="1" customFormat="1" ht="14.45" customHeight="1">
      <c r="B26" s="25"/>
      <c r="C26" s="179"/>
      <c r="D26" s="178" t="s">
        <v>38</v>
      </c>
      <c r="E26" s="179"/>
      <c r="F26" s="178" t="s">
        <v>39</v>
      </c>
      <c r="G26" s="179"/>
      <c r="H26" s="179"/>
      <c r="I26" s="179"/>
      <c r="J26" s="179"/>
      <c r="K26" s="179"/>
      <c r="L26" s="951">
        <v>0.21</v>
      </c>
      <c r="M26" s="952"/>
      <c r="N26" s="952"/>
      <c r="O26" s="952"/>
      <c r="P26" s="179"/>
      <c r="Q26" s="179"/>
      <c r="R26" s="179"/>
      <c r="S26" s="179"/>
      <c r="T26" s="179"/>
      <c r="U26" s="179"/>
      <c r="V26" s="179"/>
      <c r="W26" s="953">
        <f>ROUND(AZ51,2)</f>
        <v>0</v>
      </c>
      <c r="X26" s="952"/>
      <c r="Y26" s="952"/>
      <c r="Z26" s="952"/>
      <c r="AA26" s="952"/>
      <c r="AB26" s="952"/>
      <c r="AC26" s="952"/>
      <c r="AD26" s="952"/>
      <c r="AE26" s="952"/>
      <c r="AF26" s="179"/>
      <c r="AG26" s="179"/>
      <c r="AH26" s="179"/>
      <c r="AI26" s="179"/>
      <c r="AJ26" s="179"/>
      <c r="AK26" s="953">
        <f>ROUND(AV51,2)</f>
        <v>0</v>
      </c>
      <c r="AL26" s="952"/>
      <c r="AM26" s="952"/>
      <c r="AN26" s="952"/>
      <c r="AO26" s="952"/>
      <c r="AP26" s="179"/>
      <c r="AQ26" s="26"/>
    </row>
    <row r="27" spans="2:71" s="1" customFormat="1" ht="14.45" customHeight="1">
      <c r="B27" s="25"/>
      <c r="C27" s="179"/>
      <c r="D27" s="179"/>
      <c r="E27" s="179"/>
      <c r="F27" s="178" t="s">
        <v>40</v>
      </c>
      <c r="G27" s="179"/>
      <c r="H27" s="179"/>
      <c r="I27" s="179"/>
      <c r="J27" s="179"/>
      <c r="K27" s="179"/>
      <c r="L27" s="951">
        <v>0.15</v>
      </c>
      <c r="M27" s="952"/>
      <c r="N27" s="952"/>
      <c r="O27" s="952"/>
      <c r="P27" s="179"/>
      <c r="Q27" s="179"/>
      <c r="R27" s="179"/>
      <c r="S27" s="179"/>
      <c r="T27" s="179"/>
      <c r="U27" s="179"/>
      <c r="V27" s="179"/>
      <c r="W27" s="953">
        <f>ROUND(BA51,2)</f>
        <v>0</v>
      </c>
      <c r="X27" s="952"/>
      <c r="Y27" s="952"/>
      <c r="Z27" s="952"/>
      <c r="AA27" s="952"/>
      <c r="AB27" s="952"/>
      <c r="AC27" s="952"/>
      <c r="AD27" s="952"/>
      <c r="AE27" s="952"/>
      <c r="AF27" s="179"/>
      <c r="AG27" s="179"/>
      <c r="AH27" s="179"/>
      <c r="AI27" s="179"/>
      <c r="AJ27" s="179"/>
      <c r="AK27" s="953">
        <f>ROUND(AW51,2)</f>
        <v>0</v>
      </c>
      <c r="AL27" s="952"/>
      <c r="AM27" s="952"/>
      <c r="AN27" s="952"/>
      <c r="AO27" s="952"/>
      <c r="AP27" s="179"/>
      <c r="AQ27" s="26"/>
    </row>
    <row r="28" spans="2:71" s="1" customFormat="1" ht="14.45" hidden="1" customHeight="1">
      <c r="B28" s="25"/>
      <c r="C28" s="179"/>
      <c r="D28" s="179"/>
      <c r="E28" s="179"/>
      <c r="F28" s="178" t="s">
        <v>41</v>
      </c>
      <c r="G28" s="179"/>
      <c r="H28" s="179"/>
      <c r="I28" s="179"/>
      <c r="J28" s="179"/>
      <c r="K28" s="179"/>
      <c r="L28" s="951">
        <v>0.21</v>
      </c>
      <c r="M28" s="952"/>
      <c r="N28" s="952"/>
      <c r="O28" s="952"/>
      <c r="P28" s="179"/>
      <c r="Q28" s="179"/>
      <c r="R28" s="179"/>
      <c r="S28" s="179"/>
      <c r="T28" s="179"/>
      <c r="U28" s="179"/>
      <c r="V28" s="179"/>
      <c r="W28" s="953">
        <f>ROUND(BB51,2)</f>
        <v>0</v>
      </c>
      <c r="X28" s="952"/>
      <c r="Y28" s="952"/>
      <c r="Z28" s="952"/>
      <c r="AA28" s="952"/>
      <c r="AB28" s="952"/>
      <c r="AC28" s="952"/>
      <c r="AD28" s="952"/>
      <c r="AE28" s="952"/>
      <c r="AF28" s="179"/>
      <c r="AG28" s="179"/>
      <c r="AH28" s="179"/>
      <c r="AI28" s="179"/>
      <c r="AJ28" s="179"/>
      <c r="AK28" s="953">
        <v>0</v>
      </c>
      <c r="AL28" s="952"/>
      <c r="AM28" s="952"/>
      <c r="AN28" s="952"/>
      <c r="AO28" s="952"/>
      <c r="AP28" s="179"/>
      <c r="AQ28" s="26"/>
    </row>
    <row r="29" spans="2:71" s="1" customFormat="1" ht="14.45" hidden="1" customHeight="1">
      <c r="B29" s="25"/>
      <c r="C29" s="179"/>
      <c r="D29" s="179"/>
      <c r="E29" s="179"/>
      <c r="F29" s="178" t="s">
        <v>42</v>
      </c>
      <c r="G29" s="179"/>
      <c r="H29" s="179"/>
      <c r="I29" s="179"/>
      <c r="J29" s="179"/>
      <c r="K29" s="179"/>
      <c r="L29" s="951">
        <v>0.15</v>
      </c>
      <c r="M29" s="952"/>
      <c r="N29" s="952"/>
      <c r="O29" s="952"/>
      <c r="P29" s="179"/>
      <c r="Q29" s="179"/>
      <c r="R29" s="179"/>
      <c r="S29" s="179"/>
      <c r="T29" s="179"/>
      <c r="U29" s="179"/>
      <c r="V29" s="179"/>
      <c r="W29" s="953">
        <f>ROUND(BC51,2)</f>
        <v>0</v>
      </c>
      <c r="X29" s="952"/>
      <c r="Y29" s="952"/>
      <c r="Z29" s="952"/>
      <c r="AA29" s="952"/>
      <c r="AB29" s="952"/>
      <c r="AC29" s="952"/>
      <c r="AD29" s="952"/>
      <c r="AE29" s="952"/>
      <c r="AF29" s="179"/>
      <c r="AG29" s="179"/>
      <c r="AH29" s="179"/>
      <c r="AI29" s="179"/>
      <c r="AJ29" s="179"/>
      <c r="AK29" s="953">
        <v>0</v>
      </c>
      <c r="AL29" s="952"/>
      <c r="AM29" s="952"/>
      <c r="AN29" s="952"/>
      <c r="AO29" s="952"/>
      <c r="AP29" s="179"/>
      <c r="AQ29" s="26"/>
    </row>
    <row r="30" spans="2:71" s="1" customFormat="1" ht="14.45" hidden="1" customHeight="1">
      <c r="B30" s="25"/>
      <c r="C30" s="179"/>
      <c r="D30" s="179"/>
      <c r="E30" s="179"/>
      <c r="F30" s="178" t="s">
        <v>43</v>
      </c>
      <c r="G30" s="179"/>
      <c r="H30" s="179"/>
      <c r="I30" s="179"/>
      <c r="J30" s="179"/>
      <c r="K30" s="179"/>
      <c r="L30" s="951">
        <v>0</v>
      </c>
      <c r="M30" s="952"/>
      <c r="N30" s="952"/>
      <c r="O30" s="952"/>
      <c r="P30" s="179"/>
      <c r="Q30" s="179"/>
      <c r="R30" s="179"/>
      <c r="S30" s="179"/>
      <c r="T30" s="179"/>
      <c r="U30" s="179"/>
      <c r="V30" s="179"/>
      <c r="W30" s="953">
        <f>ROUND(BD51,2)</f>
        <v>0</v>
      </c>
      <c r="X30" s="952"/>
      <c r="Y30" s="952"/>
      <c r="Z30" s="952"/>
      <c r="AA30" s="952"/>
      <c r="AB30" s="952"/>
      <c r="AC30" s="952"/>
      <c r="AD30" s="952"/>
      <c r="AE30" s="952"/>
      <c r="AF30" s="179"/>
      <c r="AG30" s="179"/>
      <c r="AH30" s="179"/>
      <c r="AI30" s="179"/>
      <c r="AJ30" s="179"/>
      <c r="AK30" s="953">
        <v>0</v>
      </c>
      <c r="AL30" s="952"/>
      <c r="AM30" s="952"/>
      <c r="AN30" s="952"/>
      <c r="AO30" s="952"/>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954" t="s">
        <v>46</v>
      </c>
      <c r="Y32" s="955"/>
      <c r="Z32" s="955"/>
      <c r="AA32" s="955"/>
      <c r="AB32" s="955"/>
      <c r="AC32" s="180"/>
      <c r="AD32" s="180"/>
      <c r="AE32" s="180"/>
      <c r="AF32" s="180"/>
      <c r="AG32" s="180"/>
      <c r="AH32" s="180"/>
      <c r="AI32" s="180"/>
      <c r="AJ32" s="180"/>
      <c r="AK32" s="956">
        <f>SUM(AK23:AK30)</f>
        <v>0</v>
      </c>
      <c r="AL32" s="955"/>
      <c r="AM32" s="955"/>
      <c r="AN32" s="955"/>
      <c r="AO32" s="957"/>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958" t="str">
        <f>K6</f>
        <v>Výstavba poloprovozního objektu H2</v>
      </c>
      <c r="M42" s="959"/>
      <c r="N42" s="959"/>
      <c r="O42" s="959"/>
      <c r="P42" s="959"/>
      <c r="Q42" s="959"/>
      <c r="R42" s="959"/>
      <c r="S42" s="959"/>
      <c r="T42" s="959"/>
      <c r="U42" s="959"/>
      <c r="V42" s="959"/>
      <c r="W42" s="959"/>
      <c r="X42" s="959"/>
      <c r="Y42" s="959"/>
      <c r="Z42" s="959"/>
      <c r="AA42" s="959"/>
      <c r="AB42" s="959"/>
      <c r="AC42" s="959"/>
      <c r="AD42" s="959"/>
      <c r="AE42" s="959"/>
      <c r="AF42" s="959"/>
      <c r="AG42" s="959"/>
      <c r="AH42" s="959"/>
      <c r="AI42" s="959"/>
      <c r="AJ42" s="959"/>
      <c r="AK42" s="959"/>
      <c r="AL42" s="959"/>
      <c r="AM42" s="959"/>
      <c r="AN42" s="959"/>
      <c r="AO42" s="959"/>
      <c r="AR42" s="38"/>
    </row>
    <row r="43" spans="2:56" s="185" customFormat="1" ht="6.95" customHeight="1">
      <c r="B43" s="22"/>
      <c r="AR43" s="22"/>
    </row>
    <row r="44" spans="2:56" s="185" customFormat="1" ht="15">
      <c r="B44" s="22"/>
      <c r="C44" s="184" t="s">
        <v>21</v>
      </c>
      <c r="L44" s="40" t="str">
        <f>IF(K8="","",K8)</f>
        <v xml:space="preserve"> </v>
      </c>
      <c r="AI44" s="184" t="s">
        <v>23</v>
      </c>
      <c r="AM44" s="960">
        <f>IF(AN8= "","",AN8)</f>
        <v>43090</v>
      </c>
      <c r="AN44" s="960"/>
      <c r="AR44" s="22"/>
    </row>
    <row r="45" spans="2:56" s="185" customFormat="1" ht="6.95" customHeight="1">
      <c r="B45" s="22"/>
      <c r="AR45" s="22"/>
    </row>
    <row r="46" spans="2:56" s="185" customFormat="1" ht="15">
      <c r="B46" s="22"/>
      <c r="C46" s="184" t="s">
        <v>24</v>
      </c>
      <c r="L46" s="177" t="str">
        <f>IF(E11= "","",E11)</f>
        <v>Vědeckotechnický park Plzeň a.s.</v>
      </c>
      <c r="AI46" s="184" t="s">
        <v>29</v>
      </c>
      <c r="AM46" s="961" t="str">
        <f>IF(E17="","",E17)</f>
        <v>RAVAL projekt v.o.s.</v>
      </c>
      <c r="AN46" s="961"/>
      <c r="AO46" s="961"/>
      <c r="AP46" s="961"/>
      <c r="AR46" s="22"/>
      <c r="AS46" s="962" t="s">
        <v>48</v>
      </c>
      <c r="AT46" s="963"/>
      <c r="AU46" s="41"/>
      <c r="AV46" s="41"/>
      <c r="AW46" s="41"/>
      <c r="AX46" s="41"/>
      <c r="AY46" s="41"/>
      <c r="AZ46" s="41"/>
      <c r="BA46" s="41"/>
      <c r="BB46" s="41"/>
      <c r="BC46" s="41"/>
      <c r="BD46" s="42"/>
    </row>
    <row r="47" spans="2:56" s="185" customFormat="1" ht="15">
      <c r="B47" s="22"/>
      <c r="C47" s="184" t="s">
        <v>28</v>
      </c>
      <c r="L47" s="177" t="str">
        <f>IF(E14="","",E14)</f>
        <v>Vyplň údaj</v>
      </c>
      <c r="AR47" s="22"/>
      <c r="AS47" s="964"/>
      <c r="AT47" s="965"/>
      <c r="AU47" s="188"/>
      <c r="AV47" s="188"/>
      <c r="AW47" s="188"/>
      <c r="AX47" s="188"/>
      <c r="AY47" s="188"/>
      <c r="AZ47" s="188"/>
      <c r="BA47" s="188"/>
      <c r="BB47" s="188"/>
      <c r="BC47" s="188"/>
      <c r="BD47" s="43"/>
    </row>
    <row r="48" spans="2:56" s="185" customFormat="1" ht="10.9" customHeight="1">
      <c r="B48" s="22"/>
      <c r="AR48" s="22"/>
      <c r="AS48" s="964"/>
      <c r="AT48" s="965"/>
      <c r="AU48" s="188"/>
      <c r="AV48" s="188"/>
      <c r="AW48" s="188"/>
      <c r="AX48" s="188"/>
      <c r="AY48" s="188"/>
      <c r="AZ48" s="188"/>
      <c r="BA48" s="188"/>
      <c r="BB48" s="188"/>
      <c r="BC48" s="188"/>
      <c r="BD48" s="43"/>
    </row>
    <row r="49" spans="1:91" s="185" customFormat="1" ht="29.25" customHeight="1">
      <c r="B49" s="22"/>
      <c r="C49" s="966" t="s">
        <v>49</v>
      </c>
      <c r="D49" s="967"/>
      <c r="E49" s="967"/>
      <c r="F49" s="967"/>
      <c r="G49" s="967"/>
      <c r="H49" s="44"/>
      <c r="I49" s="968" t="s">
        <v>50</v>
      </c>
      <c r="J49" s="967"/>
      <c r="K49" s="967"/>
      <c r="L49" s="967"/>
      <c r="M49" s="967"/>
      <c r="N49" s="967"/>
      <c r="O49" s="967"/>
      <c r="P49" s="967"/>
      <c r="Q49" s="967"/>
      <c r="R49" s="967"/>
      <c r="S49" s="967"/>
      <c r="T49" s="967"/>
      <c r="U49" s="967"/>
      <c r="V49" s="967"/>
      <c r="W49" s="967"/>
      <c r="X49" s="967"/>
      <c r="Y49" s="967"/>
      <c r="Z49" s="967"/>
      <c r="AA49" s="967"/>
      <c r="AB49" s="967"/>
      <c r="AC49" s="967"/>
      <c r="AD49" s="967"/>
      <c r="AE49" s="967"/>
      <c r="AF49" s="967"/>
      <c r="AG49" s="969" t="s">
        <v>51</v>
      </c>
      <c r="AH49" s="967"/>
      <c r="AI49" s="967"/>
      <c r="AJ49" s="967"/>
      <c r="AK49" s="967"/>
      <c r="AL49" s="967"/>
      <c r="AM49" s="967"/>
      <c r="AN49" s="968" t="s">
        <v>52</v>
      </c>
      <c r="AO49" s="967"/>
      <c r="AP49" s="967"/>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975">
        <f>ROUND(SUM(AG52:AG66),2)</f>
        <v>0</v>
      </c>
      <c r="AH51" s="975"/>
      <c r="AI51" s="975"/>
      <c r="AJ51" s="975"/>
      <c r="AK51" s="975"/>
      <c r="AL51" s="975"/>
      <c r="AM51" s="975"/>
      <c r="AN51" s="976">
        <f t="shared" ref="AN51:AN66" si="0">SUM(AG51,AT51)</f>
        <v>0</v>
      </c>
      <c r="AO51" s="976"/>
      <c r="AP51" s="976"/>
      <c r="AQ51" s="52" t="s">
        <v>5</v>
      </c>
      <c r="AR51" s="38"/>
      <c r="AS51" s="53">
        <f>ROUND(SUM(AS52:AS66),2)</f>
        <v>0</v>
      </c>
      <c r="AT51" s="54">
        <f t="shared" ref="AT51:AT66" si="1">ROUND(SUM(AV51:AW51),2)</f>
        <v>0</v>
      </c>
      <c r="AU51" s="55">
        <f>ROUND(SUM(AU52:AU66),5)</f>
        <v>23061.488229999999</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972" t="s">
        <v>73</v>
      </c>
      <c r="E52" s="972"/>
      <c r="F52" s="972"/>
      <c r="G52" s="972"/>
      <c r="H52" s="972"/>
      <c r="I52" s="175"/>
      <c r="J52" s="972" t="s">
        <v>18</v>
      </c>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0">
        <f>'RAV8601 - Výstavba polopr...'!J27</f>
        <v>0</v>
      </c>
      <c r="AH52" s="971"/>
      <c r="AI52" s="971"/>
      <c r="AJ52" s="971"/>
      <c r="AK52" s="971"/>
      <c r="AL52" s="971"/>
      <c r="AM52" s="971"/>
      <c r="AN52" s="970">
        <f t="shared" si="0"/>
        <v>0</v>
      </c>
      <c r="AO52" s="971"/>
      <c r="AP52" s="971"/>
      <c r="AQ52" s="61" t="s">
        <v>74</v>
      </c>
      <c r="AR52" s="59"/>
      <c r="AS52" s="62">
        <v>0</v>
      </c>
      <c r="AT52" s="63">
        <f t="shared" si="1"/>
        <v>0</v>
      </c>
      <c r="AU52" s="64">
        <f>'RAV8601 - Výstavba polopr...'!P104</f>
        <v>22900.659118</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972" t="s">
        <v>78</v>
      </c>
      <c r="E53" s="972"/>
      <c r="F53" s="972"/>
      <c r="G53" s="972"/>
      <c r="H53" s="972"/>
      <c r="I53" s="175"/>
      <c r="J53" s="972" t="s">
        <v>79</v>
      </c>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0">
        <f>'RAV8602 - Oplocení jižní ...'!J27</f>
        <v>0</v>
      </c>
      <c r="AH53" s="971"/>
      <c r="AI53" s="971"/>
      <c r="AJ53" s="971"/>
      <c r="AK53" s="971"/>
      <c r="AL53" s="971"/>
      <c r="AM53" s="971"/>
      <c r="AN53" s="970">
        <f t="shared" si="0"/>
        <v>0</v>
      </c>
      <c r="AO53" s="971"/>
      <c r="AP53" s="971"/>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972" t="s">
        <v>81</v>
      </c>
      <c r="E54" s="972"/>
      <c r="F54" s="972"/>
      <c r="G54" s="972"/>
      <c r="H54" s="972"/>
      <c r="I54" s="175"/>
      <c r="J54" s="972" t="s">
        <v>82</v>
      </c>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0">
        <f>'RAV8603 - Silnoproudá ele...'!J27</f>
        <v>0</v>
      </c>
      <c r="AH54" s="971"/>
      <c r="AI54" s="971"/>
      <c r="AJ54" s="971"/>
      <c r="AK54" s="971"/>
      <c r="AL54" s="971"/>
      <c r="AM54" s="971"/>
      <c r="AN54" s="970">
        <f t="shared" si="0"/>
        <v>0</v>
      </c>
      <c r="AO54" s="971"/>
      <c r="AP54" s="971"/>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972" t="s">
        <v>84</v>
      </c>
      <c r="E55" s="972"/>
      <c r="F55" s="972"/>
      <c r="G55" s="972"/>
      <c r="H55" s="972"/>
      <c r="I55" s="175"/>
      <c r="J55" s="972" t="s">
        <v>85</v>
      </c>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0">
        <f>'RAV8604 - Zdravotně techn...'!J27</f>
        <v>0</v>
      </c>
      <c r="AH55" s="971"/>
      <c r="AI55" s="971"/>
      <c r="AJ55" s="971"/>
      <c r="AK55" s="971"/>
      <c r="AL55" s="971"/>
      <c r="AM55" s="971"/>
      <c r="AN55" s="970">
        <f t="shared" si="0"/>
        <v>0</v>
      </c>
      <c r="AO55" s="971"/>
      <c r="AP55" s="971"/>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972" t="s">
        <v>87</v>
      </c>
      <c r="E56" s="972"/>
      <c r="F56" s="972"/>
      <c r="G56" s="972"/>
      <c r="H56" s="972"/>
      <c r="I56" s="175"/>
      <c r="J56" s="972" t="s">
        <v>88</v>
      </c>
      <c r="K56" s="972"/>
      <c r="L56" s="972"/>
      <c r="M56" s="972"/>
      <c r="N56" s="972"/>
      <c r="O56" s="972"/>
      <c r="P56" s="972"/>
      <c r="Q56" s="972"/>
      <c r="R56" s="972"/>
      <c r="S56" s="972"/>
      <c r="T56" s="972"/>
      <c r="U56" s="972"/>
      <c r="V56" s="972"/>
      <c r="W56" s="972"/>
      <c r="X56" s="972"/>
      <c r="Y56" s="972"/>
      <c r="Z56" s="972"/>
      <c r="AA56" s="972"/>
      <c r="AB56" s="972"/>
      <c r="AC56" s="972"/>
      <c r="AD56" s="972"/>
      <c r="AE56" s="972"/>
      <c r="AF56" s="972"/>
      <c r="AG56" s="970">
        <f>'RAV8605 - Vzduchotechnika'!J27</f>
        <v>0</v>
      </c>
      <c r="AH56" s="971"/>
      <c r="AI56" s="971"/>
      <c r="AJ56" s="971"/>
      <c r="AK56" s="971"/>
      <c r="AL56" s="971"/>
      <c r="AM56" s="971"/>
      <c r="AN56" s="970">
        <f t="shared" si="0"/>
        <v>0</v>
      </c>
      <c r="AO56" s="971"/>
      <c r="AP56" s="971"/>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972" t="s">
        <v>90</v>
      </c>
      <c r="E57" s="972"/>
      <c r="F57" s="972"/>
      <c r="G57" s="972"/>
      <c r="H57" s="972"/>
      <c r="I57" s="175"/>
      <c r="J57" s="972" t="s">
        <v>91</v>
      </c>
      <c r="K57" s="972"/>
      <c r="L57" s="972"/>
      <c r="M57" s="972"/>
      <c r="N57" s="972"/>
      <c r="O57" s="972"/>
      <c r="P57" s="972"/>
      <c r="Q57" s="972"/>
      <c r="R57" s="972"/>
      <c r="S57" s="972"/>
      <c r="T57" s="972"/>
      <c r="U57" s="972"/>
      <c r="V57" s="972"/>
      <c r="W57" s="972"/>
      <c r="X57" s="972"/>
      <c r="Y57" s="972"/>
      <c r="Z57" s="972"/>
      <c r="AA57" s="972"/>
      <c r="AB57" s="972"/>
      <c r="AC57" s="972"/>
      <c r="AD57" s="972"/>
      <c r="AE57" s="972"/>
      <c r="AF57" s="972"/>
      <c r="AG57" s="970">
        <f>'RAV8606 - Vytápění'!J27</f>
        <v>0</v>
      </c>
      <c r="AH57" s="971"/>
      <c r="AI57" s="971"/>
      <c r="AJ57" s="971"/>
      <c r="AK57" s="971"/>
      <c r="AL57" s="971"/>
      <c r="AM57" s="971"/>
      <c r="AN57" s="970">
        <f t="shared" si="0"/>
        <v>0</v>
      </c>
      <c r="AO57" s="971"/>
      <c r="AP57" s="971"/>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972" t="s">
        <v>93</v>
      </c>
      <c r="E58" s="972"/>
      <c r="F58" s="972"/>
      <c r="G58" s="972"/>
      <c r="H58" s="972"/>
      <c r="I58" s="175"/>
      <c r="J58" s="972" t="s">
        <v>94</v>
      </c>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0">
        <f>'RAV8607 - Slaboproudá ele...'!J27</f>
        <v>0</v>
      </c>
      <c r="AH58" s="971"/>
      <c r="AI58" s="971"/>
      <c r="AJ58" s="971"/>
      <c r="AK58" s="971"/>
      <c r="AL58" s="971"/>
      <c r="AM58" s="971"/>
      <c r="AN58" s="970">
        <f t="shared" si="0"/>
        <v>0</v>
      </c>
      <c r="AO58" s="971"/>
      <c r="AP58" s="971"/>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972" t="s">
        <v>96</v>
      </c>
      <c r="E59" s="972"/>
      <c r="F59" s="972"/>
      <c r="G59" s="972"/>
      <c r="H59" s="972"/>
      <c r="I59" s="175"/>
      <c r="J59" s="972" t="s">
        <v>97</v>
      </c>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0">
        <f>'RAV8608 - Slaboproudá ele...'!J27</f>
        <v>0</v>
      </c>
      <c r="AH59" s="971"/>
      <c r="AI59" s="971"/>
      <c r="AJ59" s="971"/>
      <c r="AK59" s="971"/>
      <c r="AL59" s="971"/>
      <c r="AM59" s="971"/>
      <c r="AN59" s="970">
        <f t="shared" si="0"/>
        <v>0</v>
      </c>
      <c r="AO59" s="971"/>
      <c r="AP59" s="971"/>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972" t="s">
        <v>99</v>
      </c>
      <c r="E60" s="972"/>
      <c r="F60" s="972"/>
      <c r="G60" s="972"/>
      <c r="H60" s="972"/>
      <c r="I60" s="175"/>
      <c r="J60" s="972" t="s">
        <v>100</v>
      </c>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0">
        <f>'RAV8609 - D.2.1 Dopravní ...'!J27</f>
        <v>0</v>
      </c>
      <c r="AH60" s="971"/>
      <c r="AI60" s="971"/>
      <c r="AJ60" s="971"/>
      <c r="AK60" s="971"/>
      <c r="AL60" s="971"/>
      <c r="AM60" s="971"/>
      <c r="AN60" s="970">
        <f t="shared" si="0"/>
        <v>0</v>
      </c>
      <c r="AO60" s="971"/>
      <c r="AP60" s="971"/>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972" t="s">
        <v>102</v>
      </c>
      <c r="E61" s="972"/>
      <c r="F61" s="972"/>
      <c r="G61" s="972"/>
      <c r="H61" s="972"/>
      <c r="I61" s="175"/>
      <c r="J61" s="972" t="s">
        <v>103</v>
      </c>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0">
        <f>'RAV8610 - D.2.2 Přeložka ...'!J27</f>
        <v>0</v>
      </c>
      <c r="AH61" s="971"/>
      <c r="AI61" s="971"/>
      <c r="AJ61" s="971"/>
      <c r="AK61" s="971"/>
      <c r="AL61" s="971"/>
      <c r="AM61" s="971"/>
      <c r="AN61" s="970">
        <f t="shared" si="0"/>
        <v>0</v>
      </c>
      <c r="AO61" s="971"/>
      <c r="AP61" s="971"/>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972" t="s">
        <v>105</v>
      </c>
      <c r="E62" s="972"/>
      <c r="F62" s="972"/>
      <c r="G62" s="972"/>
      <c r="H62" s="972"/>
      <c r="I62" s="175"/>
      <c r="J62" s="972" t="s">
        <v>106</v>
      </c>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0">
        <f>'RAV8611 - D.2.3 Přípojka ...'!J27</f>
        <v>0</v>
      </c>
      <c r="AH62" s="971"/>
      <c r="AI62" s="971"/>
      <c r="AJ62" s="971"/>
      <c r="AK62" s="971"/>
      <c r="AL62" s="971"/>
      <c r="AM62" s="971"/>
      <c r="AN62" s="970">
        <f t="shared" si="0"/>
        <v>0</v>
      </c>
      <c r="AO62" s="971"/>
      <c r="AP62" s="971"/>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972" t="s">
        <v>108</v>
      </c>
      <c r="E63" s="972"/>
      <c r="F63" s="972"/>
      <c r="G63" s="972"/>
      <c r="H63" s="972"/>
      <c r="I63" s="175"/>
      <c r="J63" s="972" t="s">
        <v>109</v>
      </c>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0">
        <f>'RAV8612 - D.2.4 Přípojka ...'!J27</f>
        <v>0</v>
      </c>
      <c r="AH63" s="971"/>
      <c r="AI63" s="971"/>
      <c r="AJ63" s="971"/>
      <c r="AK63" s="971"/>
      <c r="AL63" s="971"/>
      <c r="AM63" s="971"/>
      <c r="AN63" s="970">
        <f t="shared" si="0"/>
        <v>0</v>
      </c>
      <c r="AO63" s="971"/>
      <c r="AP63" s="971"/>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972" t="s">
        <v>111</v>
      </c>
      <c r="E64" s="972"/>
      <c r="F64" s="972"/>
      <c r="G64" s="972"/>
      <c r="H64" s="972"/>
      <c r="I64" s="175"/>
      <c r="J64" s="972" t="s">
        <v>112</v>
      </c>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0">
        <f>'RAV8613 - D.2.5 Vodovodní...'!J27</f>
        <v>0</v>
      </c>
      <c r="AH64" s="971"/>
      <c r="AI64" s="971"/>
      <c r="AJ64" s="971"/>
      <c r="AK64" s="971"/>
      <c r="AL64" s="971"/>
      <c r="AM64" s="971"/>
      <c r="AN64" s="970">
        <f t="shared" si="0"/>
        <v>0</v>
      </c>
      <c r="AO64" s="971"/>
      <c r="AP64" s="971"/>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972" t="s">
        <v>114</v>
      </c>
      <c r="E65" s="972"/>
      <c r="F65" s="972"/>
      <c r="G65" s="972"/>
      <c r="H65" s="972"/>
      <c r="I65" s="175"/>
      <c r="J65" s="972" t="s">
        <v>115</v>
      </c>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0">
        <f>'RAV8614 - D.2.6 Kanalizač...'!J27</f>
        <v>0</v>
      </c>
      <c r="AH65" s="971"/>
      <c r="AI65" s="971"/>
      <c r="AJ65" s="971"/>
      <c r="AK65" s="971"/>
      <c r="AL65" s="971"/>
      <c r="AM65" s="971"/>
      <c r="AN65" s="970">
        <f t="shared" si="0"/>
        <v>0</v>
      </c>
      <c r="AO65" s="971"/>
      <c r="AP65" s="971"/>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972" t="s">
        <v>117</v>
      </c>
      <c r="E66" s="972"/>
      <c r="F66" s="972"/>
      <c r="G66" s="972"/>
      <c r="H66" s="972"/>
      <c r="I66" s="175"/>
      <c r="J66" s="972" t="s">
        <v>118</v>
      </c>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0">
        <f>'RAV8615 - VON'!J27</f>
        <v>0</v>
      </c>
      <c r="AH66" s="971"/>
      <c r="AI66" s="971"/>
      <c r="AJ66" s="971"/>
      <c r="AK66" s="971"/>
      <c r="AL66" s="971"/>
      <c r="AM66" s="971"/>
      <c r="AN66" s="970">
        <f t="shared" si="0"/>
        <v>0</v>
      </c>
      <c r="AO66" s="971"/>
      <c r="AP66" s="971"/>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 ref="E14:AJ14"/>
  </mergeCells>
  <hyperlinks>
    <hyperlink ref="K1:S1" location="C2" display="1) Rekapitulace stavby"/>
    <hyperlink ref="W1:AI1" location="C51" display="2) Rekapitulace objektů stavby a soupisů prací"/>
    <hyperlink ref="A52" location="'RAV8601 - Výstavba polopr...'!C2" display="/"/>
    <hyperlink ref="A53" location="'RAV8602 - Oplocení jižní ...'!C2" display="/"/>
    <hyperlink ref="A54" location="'RAV8603 - Silnoproudá ele...'!C2" display="/"/>
    <hyperlink ref="A55" location="'RAV8604 - Zdravotně techn...'!C2" display="/"/>
    <hyperlink ref="A56" location="'RAV8605 - Vzduchotechnika'!C2" display="/"/>
    <hyperlink ref="A57" location="'RAV8606 - Vytápění'!C2" display="/"/>
    <hyperlink ref="A58" location="'RAV8607 - Slaboproudá ele...'!C2" display="/"/>
    <hyperlink ref="A59" location="'RAV8608 - Slaboproudá ele...'!C2" display="/"/>
    <hyperlink ref="A60" location="'RAV8609 - D.2.1 Dopravní ...'!C2" display="/"/>
    <hyperlink ref="A61" location="'RAV8610 - D.2.2 Přeložka ...'!C2" display="/"/>
    <hyperlink ref="A62" location="'RAV8611 - D.2.3 Přípojka ...'!C2" display="/"/>
    <hyperlink ref="A63" location="'RAV8612 - D.2.4 Přípojka ...'!C2" display="/"/>
    <hyperlink ref="A64" location="'RAV8613 - D.2.5 Vodovodní...'!C2" display="/"/>
    <hyperlink ref="A65" location="'RAV8614 - D.2.6 Kanalizač...'!C2" display="/"/>
    <hyperlink ref="A66" location="'RAV8615 - VO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B1" zoomScaleNormal="100" workbookViewId="0">
      <pane ySplit="3" topLeftCell="A4" activePane="bottomLeft" state="frozen"/>
      <selection activeCell="C22" sqref="C22"/>
      <selection pane="bottomLeft" activeCell="B29" sqref="B29"/>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2969</v>
      </c>
      <c r="D3" s="91" t="s">
        <v>2858</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2970</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24"/>
  <sheetViews>
    <sheetView topLeftCell="J1" zoomScaleNormal="100" zoomScaleSheetLayoutView="100" workbookViewId="0">
      <pane ySplit="3" topLeftCell="A36" activePane="bottomLeft" state="frozen"/>
      <selection activeCell="C22" sqref="C22"/>
      <selection pane="bottomLeft" activeCell="L51" sqref="L51:M5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2971</v>
      </c>
      <c r="G3" s="117" t="s">
        <v>53</v>
      </c>
      <c r="H3" s="118" t="s">
        <v>49</v>
      </c>
      <c r="I3" s="118" t="s">
        <v>2972</v>
      </c>
      <c r="J3" s="119" t="s">
        <v>163</v>
      </c>
      <c r="K3" s="117" t="s">
        <v>164</v>
      </c>
      <c r="L3" s="116" t="s">
        <v>2973</v>
      </c>
      <c r="M3" s="116" t="s">
        <v>2974</v>
      </c>
      <c r="N3" s="116" t="s">
        <v>2975</v>
      </c>
      <c r="O3" s="116" t="s">
        <v>2976</v>
      </c>
      <c r="P3" s="116" t="s">
        <v>2969</v>
      </c>
      <c r="Q3" s="116" t="s">
        <v>2977</v>
      </c>
      <c r="R3" s="116" t="s">
        <v>2858</v>
      </c>
      <c r="S3" s="116" t="s">
        <v>2978</v>
      </c>
      <c r="T3" s="116" t="s">
        <v>2860</v>
      </c>
      <c r="U3" s="116" t="s">
        <v>2796</v>
      </c>
      <c r="V3" s="116" t="s">
        <v>38</v>
      </c>
      <c r="W3" s="116" t="s">
        <v>44</v>
      </c>
      <c r="X3" s="119" t="s">
        <v>2979</v>
      </c>
      <c r="Y3" s="118" t="s">
        <v>2815</v>
      </c>
      <c r="Z3" s="118" t="s">
        <v>2980</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2981</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2982</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2983</v>
      </c>
      <c r="B7" s="145" t="s">
        <v>2984</v>
      </c>
      <c r="C7" s="145" t="s">
        <v>2985</v>
      </c>
      <c r="D7" s="145" t="s">
        <v>2986</v>
      </c>
      <c r="E7" s="145" t="s">
        <v>2987</v>
      </c>
      <c r="F7" s="146">
        <v>1</v>
      </c>
      <c r="G7" s="147" t="s">
        <v>2988</v>
      </c>
      <c r="H7" s="148" t="s">
        <v>2989</v>
      </c>
      <c r="I7" s="148"/>
      <c r="J7" s="149" t="s">
        <v>2990</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2991</v>
      </c>
      <c r="Z7" s="148" t="s">
        <v>2992</v>
      </c>
    </row>
    <row r="8" spans="1:26" outlineLevel="2">
      <c r="P8" s="804"/>
    </row>
    <row r="9" spans="1:26" s="136" customFormat="1" ht="16.5" customHeight="1" outlineLevel="1">
      <c r="F9" s="137"/>
      <c r="G9" s="121"/>
      <c r="H9" s="138"/>
      <c r="I9" s="138"/>
      <c r="J9" s="138" t="s">
        <v>2993</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2988</v>
      </c>
      <c r="H10" s="148" t="s">
        <v>2994</v>
      </c>
      <c r="I10" s="148"/>
      <c r="J10" s="149" t="s">
        <v>2995</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2991</v>
      </c>
      <c r="Z10" s="148" t="s">
        <v>1375</v>
      </c>
    </row>
    <row r="11" spans="1:26" s="145" customFormat="1" ht="24" outlineLevel="2">
      <c r="F11" s="146">
        <v>3</v>
      </c>
      <c r="G11" s="147" t="s">
        <v>2988</v>
      </c>
      <c r="H11" s="148" t="s">
        <v>2996</v>
      </c>
      <c r="I11" s="148"/>
      <c r="J11" s="149" t="s">
        <v>2997</v>
      </c>
      <c r="K11" s="147" t="s">
        <v>887</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2991</v>
      </c>
      <c r="Z11" s="148" t="s">
        <v>1375</v>
      </c>
    </row>
    <row r="12" spans="1:26" s="145" customFormat="1" ht="24" outlineLevel="2">
      <c r="F12" s="146">
        <v>4</v>
      </c>
      <c r="G12" s="147" t="s">
        <v>2988</v>
      </c>
      <c r="H12" s="148" t="s">
        <v>2998</v>
      </c>
      <c r="I12" s="148"/>
      <c r="J12" s="149" t="s">
        <v>2999</v>
      </c>
      <c r="K12" s="147" t="s">
        <v>887</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2991</v>
      </c>
      <c r="Z12" s="148" t="s">
        <v>1375</v>
      </c>
    </row>
    <row r="13" spans="1:26" s="145" customFormat="1" ht="24" outlineLevel="2">
      <c r="F13" s="146">
        <v>4</v>
      </c>
      <c r="G13" s="147" t="s">
        <v>2988</v>
      </c>
      <c r="H13" s="148" t="s">
        <v>3000</v>
      </c>
      <c r="I13" s="148"/>
      <c r="J13" s="149" t="s">
        <v>3001</v>
      </c>
      <c r="K13" s="147" t="s">
        <v>887</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2991</v>
      </c>
      <c r="Z13" s="148" t="s">
        <v>1375</v>
      </c>
    </row>
    <row r="14" spans="1:26" s="145" customFormat="1" ht="24" outlineLevel="2">
      <c r="F14" s="146">
        <v>5</v>
      </c>
      <c r="G14" s="147" t="s">
        <v>2988</v>
      </c>
      <c r="H14" s="148" t="s">
        <v>3002</v>
      </c>
      <c r="I14" s="148"/>
      <c r="J14" s="149" t="s">
        <v>3003</v>
      </c>
      <c r="K14" s="147" t="s">
        <v>887</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2991</v>
      </c>
      <c r="Z14" s="148" t="s">
        <v>1375</v>
      </c>
    </row>
    <row r="15" spans="1:26" s="145" customFormat="1" ht="24" outlineLevel="2">
      <c r="F15" s="146">
        <v>7</v>
      </c>
      <c r="G15" s="147" t="s">
        <v>3004</v>
      </c>
      <c r="H15" s="148" t="s">
        <v>3005</v>
      </c>
      <c r="I15" s="148" t="s">
        <v>3006</v>
      </c>
      <c r="J15" s="149" t="s">
        <v>3007</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2991</v>
      </c>
      <c r="Z15" s="148" t="s">
        <v>1375</v>
      </c>
    </row>
    <row r="16" spans="1:26" s="145" customFormat="1" ht="36" outlineLevel="2">
      <c r="F16" s="146">
        <v>8</v>
      </c>
      <c r="G16" s="147" t="s">
        <v>3004</v>
      </c>
      <c r="H16" s="148" t="s">
        <v>3008</v>
      </c>
      <c r="I16" s="148" t="s">
        <v>3009</v>
      </c>
      <c r="J16" s="149" t="s">
        <v>3010</v>
      </c>
      <c r="K16" s="147" t="s">
        <v>887</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2991</v>
      </c>
      <c r="Z16" s="148" t="s">
        <v>1375</v>
      </c>
    </row>
    <row r="17" spans="6:26" s="145" customFormat="1" ht="12" outlineLevel="2">
      <c r="F17" s="146">
        <v>9</v>
      </c>
      <c r="G17" s="147" t="s">
        <v>3004</v>
      </c>
      <c r="H17" s="148" t="s">
        <v>3011</v>
      </c>
      <c r="I17" s="148" t="s">
        <v>3012</v>
      </c>
      <c r="J17" s="149" t="s">
        <v>3013</v>
      </c>
      <c r="K17" s="147" t="s">
        <v>3014</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2991</v>
      </c>
      <c r="Z17" s="148" t="s">
        <v>1375</v>
      </c>
    </row>
    <row r="18" spans="6:26" outlineLevel="2">
      <c r="P18" s="804"/>
    </row>
    <row r="19" spans="6:26" s="136" customFormat="1" ht="16.5" customHeight="1" outlineLevel="1">
      <c r="F19" s="137"/>
      <c r="G19" s="121"/>
      <c r="H19" s="138"/>
      <c r="I19" s="138"/>
      <c r="J19" s="138" t="s">
        <v>3015</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3004</v>
      </c>
      <c r="H20" s="148" t="s">
        <v>3016</v>
      </c>
      <c r="I20" s="148" t="s">
        <v>3017</v>
      </c>
      <c r="J20" s="149" t="s">
        <v>3018</v>
      </c>
      <c r="K20" s="147" t="s">
        <v>887</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2991</v>
      </c>
      <c r="Z20" s="148" t="s">
        <v>1470</v>
      </c>
    </row>
    <row r="21" spans="6:26" s="145" customFormat="1" ht="24" outlineLevel="2">
      <c r="F21" s="146">
        <v>15</v>
      </c>
      <c r="G21" s="147" t="s">
        <v>3004</v>
      </c>
      <c r="H21" s="148" t="s">
        <v>3019</v>
      </c>
      <c r="I21" s="148" t="s">
        <v>3020</v>
      </c>
      <c r="J21" s="149" t="s">
        <v>3021</v>
      </c>
      <c r="K21" s="147" t="s">
        <v>887</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2991</v>
      </c>
      <c r="Z21" s="148" t="s">
        <v>1470</v>
      </c>
    </row>
    <row r="22" spans="6:26" s="145" customFormat="1" ht="24" outlineLevel="2">
      <c r="F22" s="146">
        <v>16</v>
      </c>
      <c r="G22" s="147" t="s">
        <v>3004</v>
      </c>
      <c r="H22" s="148" t="s">
        <v>3022</v>
      </c>
      <c r="I22" s="148" t="s">
        <v>3023</v>
      </c>
      <c r="J22" s="149" t="s">
        <v>3024</v>
      </c>
      <c r="K22" s="147" t="s">
        <v>887</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2991</v>
      </c>
      <c r="Z22" s="148" t="s">
        <v>1470</v>
      </c>
    </row>
    <row r="23" spans="6:26" s="145" customFormat="1" ht="24" outlineLevel="2">
      <c r="F23" s="146">
        <v>17</v>
      </c>
      <c r="G23" s="147" t="s">
        <v>3004</v>
      </c>
      <c r="H23" s="148" t="s">
        <v>3025</v>
      </c>
      <c r="I23" s="148" t="s">
        <v>3026</v>
      </c>
      <c r="J23" s="149" t="s">
        <v>3027</v>
      </c>
      <c r="K23" s="147" t="s">
        <v>887</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2991</v>
      </c>
      <c r="Z23" s="148" t="s">
        <v>1470</v>
      </c>
    </row>
    <row r="24" spans="6:26" s="145" customFormat="1" ht="24" outlineLevel="2">
      <c r="F24" s="146">
        <v>18</v>
      </c>
      <c r="G24" s="147" t="s">
        <v>3004</v>
      </c>
      <c r="H24" s="148" t="s">
        <v>3028</v>
      </c>
      <c r="I24" s="148" t="s">
        <v>3029</v>
      </c>
      <c r="J24" s="149" t="s">
        <v>3030</v>
      </c>
      <c r="K24" s="147" t="s">
        <v>887</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2991</v>
      </c>
      <c r="Z24" s="148" t="s">
        <v>1470</v>
      </c>
    </row>
    <row r="25" spans="6:26" s="145" customFormat="1" ht="24" outlineLevel="2">
      <c r="F25" s="146">
        <v>19</v>
      </c>
      <c r="G25" s="147" t="s">
        <v>3004</v>
      </c>
      <c r="H25" s="148" t="s">
        <v>3031</v>
      </c>
      <c r="I25" s="148" t="s">
        <v>3032</v>
      </c>
      <c r="J25" s="149" t="s">
        <v>3033</v>
      </c>
      <c r="K25" s="147" t="s">
        <v>887</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2991</v>
      </c>
      <c r="Z25" s="148" t="s">
        <v>1470</v>
      </c>
    </row>
    <row r="26" spans="6:26" s="145" customFormat="1" ht="24" outlineLevel="2">
      <c r="F26" s="146">
        <v>20</v>
      </c>
      <c r="G26" s="147" t="s">
        <v>3004</v>
      </c>
      <c r="H26" s="148" t="s">
        <v>3034</v>
      </c>
      <c r="I26" s="148" t="s">
        <v>3035</v>
      </c>
      <c r="J26" s="149" t="s">
        <v>3036</v>
      </c>
      <c r="K26" s="147" t="s">
        <v>887</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2991</v>
      </c>
      <c r="Z26" s="148" t="s">
        <v>1470</v>
      </c>
    </row>
    <row r="27" spans="6:26" s="145" customFormat="1" ht="24" outlineLevel="2">
      <c r="F27" s="146">
        <v>21</v>
      </c>
      <c r="G27" s="147" t="s">
        <v>3004</v>
      </c>
      <c r="H27" s="148" t="s">
        <v>3037</v>
      </c>
      <c r="I27" s="148" t="s">
        <v>3038</v>
      </c>
      <c r="J27" s="149" t="s">
        <v>3039</v>
      </c>
      <c r="K27" s="147" t="s">
        <v>887</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2991</v>
      </c>
      <c r="Z27" s="148" t="s">
        <v>1470</v>
      </c>
    </row>
    <row r="28" spans="6:26" s="145" customFormat="1" ht="24" outlineLevel="2">
      <c r="F28" s="146">
        <v>22</v>
      </c>
      <c r="G28" s="147" t="s">
        <v>3004</v>
      </c>
      <c r="H28" s="148" t="s">
        <v>3040</v>
      </c>
      <c r="I28" s="148" t="s">
        <v>3041</v>
      </c>
      <c r="J28" s="149" t="s">
        <v>3042</v>
      </c>
      <c r="K28" s="147" t="s">
        <v>887</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2991</v>
      </c>
      <c r="Z28" s="148" t="s">
        <v>1470</v>
      </c>
    </row>
    <row r="29" spans="6:26" s="145" customFormat="1" ht="24" outlineLevel="2">
      <c r="F29" s="146">
        <v>23</v>
      </c>
      <c r="G29" s="147" t="s">
        <v>3004</v>
      </c>
      <c r="H29" s="148" t="s">
        <v>3043</v>
      </c>
      <c r="I29" s="148" t="s">
        <v>3044</v>
      </c>
      <c r="J29" s="149" t="s">
        <v>3045</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2991</v>
      </c>
      <c r="Z29" s="148" t="s">
        <v>1470</v>
      </c>
    </row>
    <row r="30" spans="6:26" s="145" customFormat="1" ht="24" outlineLevel="2">
      <c r="F30" s="146">
        <v>24</v>
      </c>
      <c r="G30" s="147" t="s">
        <v>3004</v>
      </c>
      <c r="H30" s="148" t="s">
        <v>3046</v>
      </c>
      <c r="I30" s="148" t="s">
        <v>3047</v>
      </c>
      <c r="J30" s="149" t="s">
        <v>3048</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2991</v>
      </c>
      <c r="Z30" s="148" t="s">
        <v>1470</v>
      </c>
    </row>
    <row r="31" spans="6:26" s="145" customFormat="1" ht="24" outlineLevel="2">
      <c r="F31" s="146">
        <v>25</v>
      </c>
      <c r="G31" s="147" t="s">
        <v>3004</v>
      </c>
      <c r="H31" s="148" t="s">
        <v>3049</v>
      </c>
      <c r="I31" s="148" t="s">
        <v>3050</v>
      </c>
      <c r="J31" s="149" t="s">
        <v>3051</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2991</v>
      </c>
      <c r="Z31" s="148" t="s">
        <v>1470</v>
      </c>
    </row>
    <row r="32" spans="6:26" s="145" customFormat="1" ht="24" outlineLevel="2">
      <c r="F32" s="146">
        <v>27</v>
      </c>
      <c r="G32" s="147" t="s">
        <v>3004</v>
      </c>
      <c r="H32" s="148" t="s">
        <v>3052</v>
      </c>
      <c r="I32" s="148" t="s">
        <v>3053</v>
      </c>
      <c r="J32" s="149" t="s">
        <v>3054</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2991</v>
      </c>
      <c r="Z32" s="148" t="s">
        <v>1470</v>
      </c>
    </row>
    <row r="33" spans="6:26" s="145" customFormat="1" ht="24" outlineLevel="2">
      <c r="F33" s="146">
        <v>29</v>
      </c>
      <c r="G33" s="147" t="s">
        <v>3004</v>
      </c>
      <c r="H33" s="148" t="s">
        <v>3055</v>
      </c>
      <c r="I33" s="148" t="s">
        <v>3056</v>
      </c>
      <c r="J33" s="149" t="s">
        <v>3057</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2991</v>
      </c>
      <c r="Z33" s="148" t="s">
        <v>1470</v>
      </c>
    </row>
    <row r="34" spans="6:26" s="145" customFormat="1" ht="24" outlineLevel="2">
      <c r="F34" s="146">
        <v>30</v>
      </c>
      <c r="G34" s="147" t="s">
        <v>3004</v>
      </c>
      <c r="H34" s="148" t="s">
        <v>3055</v>
      </c>
      <c r="I34" s="148" t="s">
        <v>3056</v>
      </c>
      <c r="J34" s="149" t="s">
        <v>3058</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2991</v>
      </c>
      <c r="Z34" s="148" t="s">
        <v>1470</v>
      </c>
    </row>
    <row r="35" spans="6:26" s="145" customFormat="1" ht="24" outlineLevel="2">
      <c r="F35" s="146">
        <v>31</v>
      </c>
      <c r="G35" s="147" t="s">
        <v>3004</v>
      </c>
      <c r="H35" s="148" t="s">
        <v>3059</v>
      </c>
      <c r="I35" s="148" t="s">
        <v>3060</v>
      </c>
      <c r="J35" s="149" t="s">
        <v>3061</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2991</v>
      </c>
      <c r="Z35" s="148" t="s">
        <v>1470</v>
      </c>
    </row>
    <row r="36" spans="6:26" s="145" customFormat="1" ht="12" outlineLevel="2">
      <c r="F36" s="146">
        <v>32</v>
      </c>
      <c r="G36" s="147" t="s">
        <v>3004</v>
      </c>
      <c r="H36" s="148" t="s">
        <v>3062</v>
      </c>
      <c r="I36" s="148" t="s">
        <v>3063</v>
      </c>
      <c r="J36" s="149" t="s">
        <v>3064</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2991</v>
      </c>
      <c r="Z36" s="148" t="s">
        <v>1470</v>
      </c>
    </row>
    <row r="37" spans="6:26" s="145" customFormat="1" ht="12" outlineLevel="2">
      <c r="F37" s="146">
        <v>33</v>
      </c>
      <c r="G37" s="147" t="s">
        <v>3004</v>
      </c>
      <c r="H37" s="148" t="s">
        <v>3065</v>
      </c>
      <c r="I37" s="148" t="s">
        <v>3066</v>
      </c>
      <c r="J37" s="149" t="s">
        <v>3067</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2991</v>
      </c>
      <c r="Z37" s="148" t="s">
        <v>1470</v>
      </c>
    </row>
    <row r="38" spans="6:26" s="145" customFormat="1" ht="24" outlineLevel="2">
      <c r="F38" s="146">
        <v>34</v>
      </c>
      <c r="G38" s="147" t="s">
        <v>3004</v>
      </c>
      <c r="H38" s="148" t="s">
        <v>3068</v>
      </c>
      <c r="I38" s="148" t="s">
        <v>3069</v>
      </c>
      <c r="J38" s="149" t="s">
        <v>3070</v>
      </c>
      <c r="K38" s="147" t="s">
        <v>887</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2991</v>
      </c>
      <c r="Z38" s="148" t="s">
        <v>1470</v>
      </c>
    </row>
    <row r="39" spans="6:26" s="145" customFormat="1" ht="24" outlineLevel="2">
      <c r="F39" s="146">
        <v>35</v>
      </c>
      <c r="G39" s="147" t="s">
        <v>3004</v>
      </c>
      <c r="H39" s="148" t="s">
        <v>3071</v>
      </c>
      <c r="I39" s="148" t="s">
        <v>3072</v>
      </c>
      <c r="J39" s="149" t="s">
        <v>3073</v>
      </c>
      <c r="K39" s="147" t="s">
        <v>887</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2991</v>
      </c>
      <c r="Z39" s="148" t="s">
        <v>1470</v>
      </c>
    </row>
    <row r="40" spans="6:26" s="145" customFormat="1" ht="24" outlineLevel="2">
      <c r="F40" s="146">
        <v>36</v>
      </c>
      <c r="G40" s="147" t="s">
        <v>3004</v>
      </c>
      <c r="H40" s="148" t="s">
        <v>3074</v>
      </c>
      <c r="I40" s="148" t="s">
        <v>3075</v>
      </c>
      <c r="J40" s="149" t="s">
        <v>3076</v>
      </c>
      <c r="K40" s="147" t="s">
        <v>887</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2991</v>
      </c>
      <c r="Z40" s="148" t="s">
        <v>1470</v>
      </c>
    </row>
    <row r="41" spans="6:26" s="145" customFormat="1" ht="24" outlineLevel="2">
      <c r="F41" s="146">
        <v>38</v>
      </c>
      <c r="G41" s="147" t="s">
        <v>3004</v>
      </c>
      <c r="H41" s="148" t="s">
        <v>3077</v>
      </c>
      <c r="I41" s="148" t="s">
        <v>3078</v>
      </c>
      <c r="J41" s="149" t="s">
        <v>3079</v>
      </c>
      <c r="K41" s="147" t="s">
        <v>887</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2991</v>
      </c>
      <c r="Z41" s="148" t="s">
        <v>1470</v>
      </c>
    </row>
    <row r="42" spans="6:26" s="145" customFormat="1" ht="24" outlineLevel="2">
      <c r="F42" s="146">
        <v>39</v>
      </c>
      <c r="G42" s="147" t="s">
        <v>3004</v>
      </c>
      <c r="H42" s="148" t="s">
        <v>3080</v>
      </c>
      <c r="I42" s="148" t="s">
        <v>3081</v>
      </c>
      <c r="J42" s="149" t="s">
        <v>3082</v>
      </c>
      <c r="K42" s="147" t="s">
        <v>887</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2991</v>
      </c>
      <c r="Z42" s="148" t="s">
        <v>1470</v>
      </c>
    </row>
    <row r="43" spans="6:26" s="145" customFormat="1" ht="12" outlineLevel="2">
      <c r="F43" s="146">
        <v>40</v>
      </c>
      <c r="G43" s="147" t="s">
        <v>3004</v>
      </c>
      <c r="H43" s="148" t="s">
        <v>3083</v>
      </c>
      <c r="I43" s="148" t="s">
        <v>3084</v>
      </c>
      <c r="J43" s="149" t="s">
        <v>3085</v>
      </c>
      <c r="K43" s="147" t="s">
        <v>3014</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2991</v>
      </c>
      <c r="Z43" s="148" t="s">
        <v>1470</v>
      </c>
    </row>
    <row r="44" spans="6:26" s="145" customFormat="1" ht="24" outlineLevel="2">
      <c r="F44" s="146">
        <v>64</v>
      </c>
      <c r="G44" s="147" t="s">
        <v>3004</v>
      </c>
      <c r="H44" s="148" t="s">
        <v>3086</v>
      </c>
      <c r="I44" s="148" t="s">
        <v>3087</v>
      </c>
      <c r="J44" s="149" t="s">
        <v>3088</v>
      </c>
      <c r="K44" s="147" t="s">
        <v>887</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2991</v>
      </c>
      <c r="Z44" s="148" t="s">
        <v>1470</v>
      </c>
    </row>
    <row r="45" spans="6:26" s="145" customFormat="1" ht="24" outlineLevel="2">
      <c r="F45" s="146">
        <v>128</v>
      </c>
      <c r="G45" s="147" t="s">
        <v>3004</v>
      </c>
      <c r="H45" s="148" t="s">
        <v>3089</v>
      </c>
      <c r="I45" s="148" t="s">
        <v>3090</v>
      </c>
      <c r="J45" s="149" t="s">
        <v>3091</v>
      </c>
      <c r="K45" s="147" t="s">
        <v>887</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2991</v>
      </c>
      <c r="Z45" s="148" t="s">
        <v>1470</v>
      </c>
    </row>
    <row r="46" spans="6:26" s="145" customFormat="1" ht="24" outlineLevel="2">
      <c r="F46" s="146">
        <v>129</v>
      </c>
      <c r="G46" s="147" t="s">
        <v>3004</v>
      </c>
      <c r="H46" s="148" t="s">
        <v>3092</v>
      </c>
      <c r="I46" s="148" t="s">
        <v>3093</v>
      </c>
      <c r="J46" s="149" t="s">
        <v>3094</v>
      </c>
      <c r="K46" s="147" t="s">
        <v>887</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2991</v>
      </c>
      <c r="Z46" s="148" t="s">
        <v>1470</v>
      </c>
    </row>
    <row r="47" spans="6:26" s="145" customFormat="1" ht="12" outlineLevel="2">
      <c r="F47" s="146">
        <v>130</v>
      </c>
      <c r="G47" s="147" t="s">
        <v>3004</v>
      </c>
      <c r="H47" s="148" t="s">
        <v>3095</v>
      </c>
      <c r="I47" s="148" t="s">
        <v>3096</v>
      </c>
      <c r="J47" s="149" t="s">
        <v>3097</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2991</v>
      </c>
      <c r="Z47" s="148" t="s">
        <v>1470</v>
      </c>
    </row>
    <row r="48" spans="6:26" s="145" customFormat="1" ht="24" outlineLevel="2">
      <c r="F48" s="146">
        <v>131</v>
      </c>
      <c r="G48" s="147" t="s">
        <v>3004</v>
      </c>
      <c r="H48" s="148" t="s">
        <v>3098</v>
      </c>
      <c r="I48" s="148" t="s">
        <v>3099</v>
      </c>
      <c r="J48" s="149" t="s">
        <v>3100</v>
      </c>
      <c r="K48" s="147" t="s">
        <v>887</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2991</v>
      </c>
      <c r="Z48" s="148" t="s">
        <v>1470</v>
      </c>
    </row>
    <row r="49" spans="6:26" outlineLevel="2">
      <c r="P49" s="804"/>
    </row>
    <row r="50" spans="6:26" s="136" customFormat="1" ht="16.5" customHeight="1" outlineLevel="1">
      <c r="F50" s="137"/>
      <c r="G50" s="121"/>
      <c r="H50" s="138"/>
      <c r="I50" s="138"/>
      <c r="J50" s="138" t="s">
        <v>3101</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3004</v>
      </c>
      <c r="H51" s="148" t="s">
        <v>3102</v>
      </c>
      <c r="I51" s="148" t="s">
        <v>3103</v>
      </c>
      <c r="J51" s="149" t="s">
        <v>3104</v>
      </c>
      <c r="K51" s="147" t="s">
        <v>887</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2991</v>
      </c>
      <c r="Z51" s="148" t="s">
        <v>3105</v>
      </c>
    </row>
    <row r="52" spans="6:26" s="145" customFormat="1" ht="24" outlineLevel="2">
      <c r="F52" s="146">
        <v>43</v>
      </c>
      <c r="G52" s="147" t="s">
        <v>3004</v>
      </c>
      <c r="H52" s="148" t="s">
        <v>3106</v>
      </c>
      <c r="I52" s="148" t="s">
        <v>3107</v>
      </c>
      <c r="J52" s="149" t="s">
        <v>3108</v>
      </c>
      <c r="K52" s="147" t="s">
        <v>887</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2991</v>
      </c>
      <c r="Z52" s="148" t="s">
        <v>3105</v>
      </c>
    </row>
    <row r="53" spans="6:26" s="145" customFormat="1" ht="24" outlineLevel="2">
      <c r="F53" s="146">
        <v>51</v>
      </c>
      <c r="G53" s="147" t="s">
        <v>3004</v>
      </c>
      <c r="H53" s="148" t="s">
        <v>3109</v>
      </c>
      <c r="I53" s="148" t="s">
        <v>3110</v>
      </c>
      <c r="J53" s="149" t="s">
        <v>3111</v>
      </c>
      <c r="K53" s="147" t="s">
        <v>887</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2991</v>
      </c>
      <c r="Z53" s="148" t="s">
        <v>3105</v>
      </c>
    </row>
    <row r="54" spans="6:26" s="145" customFormat="1" ht="24" outlineLevel="2">
      <c r="F54" s="146">
        <v>52</v>
      </c>
      <c r="G54" s="147" t="s">
        <v>3004</v>
      </c>
      <c r="H54" s="148" t="s">
        <v>3077</v>
      </c>
      <c r="I54" s="148" t="s">
        <v>3078</v>
      </c>
      <c r="J54" s="149" t="s">
        <v>3079</v>
      </c>
      <c r="K54" s="147" t="s">
        <v>887</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2991</v>
      </c>
      <c r="Z54" s="148" t="s">
        <v>3105</v>
      </c>
    </row>
    <row r="55" spans="6:26" s="145" customFormat="1" ht="24" outlineLevel="2">
      <c r="F55" s="146">
        <v>53</v>
      </c>
      <c r="G55" s="147" t="s">
        <v>3004</v>
      </c>
      <c r="H55" s="148" t="s">
        <v>3080</v>
      </c>
      <c r="I55" s="148" t="s">
        <v>3081</v>
      </c>
      <c r="J55" s="149" t="s">
        <v>3082</v>
      </c>
      <c r="K55" s="147" t="s">
        <v>887</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2991</v>
      </c>
      <c r="Z55" s="148" t="s">
        <v>3105</v>
      </c>
    </row>
    <row r="56" spans="6:26" s="145" customFormat="1" ht="24" outlineLevel="2">
      <c r="F56" s="146">
        <v>54</v>
      </c>
      <c r="G56" s="147" t="s">
        <v>3004</v>
      </c>
      <c r="H56" s="148" t="s">
        <v>3098</v>
      </c>
      <c r="I56" s="148" t="s">
        <v>3099</v>
      </c>
      <c r="J56" s="149" t="s">
        <v>3100</v>
      </c>
      <c r="K56" s="147" t="s">
        <v>887</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2991</v>
      </c>
      <c r="Z56" s="148" t="s">
        <v>3105</v>
      </c>
    </row>
    <row r="57" spans="6:26" s="145" customFormat="1" ht="24" outlineLevel="2">
      <c r="F57" s="146">
        <v>55</v>
      </c>
      <c r="G57" s="147" t="s">
        <v>3004</v>
      </c>
      <c r="H57" s="148" t="s">
        <v>3112</v>
      </c>
      <c r="I57" s="148" t="s">
        <v>3113</v>
      </c>
      <c r="J57" s="149" t="s">
        <v>3114</v>
      </c>
      <c r="K57" s="147" t="s">
        <v>887</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2991</v>
      </c>
      <c r="Z57" s="148" t="s">
        <v>3105</v>
      </c>
    </row>
    <row r="58" spans="6:26" s="145" customFormat="1" ht="24" outlineLevel="2">
      <c r="F58" s="146">
        <v>56</v>
      </c>
      <c r="G58" s="147" t="s">
        <v>3004</v>
      </c>
      <c r="H58" s="148" t="s">
        <v>3115</v>
      </c>
      <c r="I58" s="148" t="s">
        <v>3116</v>
      </c>
      <c r="J58" s="149" t="s">
        <v>3117</v>
      </c>
      <c r="K58" s="147" t="s">
        <v>887</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2991</v>
      </c>
      <c r="Z58" s="148" t="s">
        <v>3105</v>
      </c>
    </row>
    <row r="59" spans="6:26" s="145" customFormat="1" ht="24" outlineLevel="2">
      <c r="F59" s="146">
        <v>57</v>
      </c>
      <c r="G59" s="147" t="s">
        <v>3004</v>
      </c>
      <c r="H59" s="148" t="s">
        <v>3118</v>
      </c>
      <c r="I59" s="148" t="s">
        <v>3119</v>
      </c>
      <c r="J59" s="149" t="s">
        <v>3120</v>
      </c>
      <c r="K59" s="147" t="s">
        <v>887</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2991</v>
      </c>
      <c r="Z59" s="148" t="s">
        <v>3105</v>
      </c>
    </row>
    <row r="60" spans="6:26" s="145" customFormat="1" ht="24" outlineLevel="2">
      <c r="F60" s="146">
        <v>58</v>
      </c>
      <c r="G60" s="147" t="s">
        <v>3004</v>
      </c>
      <c r="H60" s="148" t="s">
        <v>3121</v>
      </c>
      <c r="I60" s="148" t="s">
        <v>3122</v>
      </c>
      <c r="J60" s="149" t="s">
        <v>3123</v>
      </c>
      <c r="K60" s="147" t="s">
        <v>887</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2991</v>
      </c>
      <c r="Z60" s="148" t="s">
        <v>3105</v>
      </c>
    </row>
    <row r="61" spans="6:26" s="145" customFormat="1" ht="24" outlineLevel="2">
      <c r="F61" s="146">
        <v>59</v>
      </c>
      <c r="G61" s="147" t="s">
        <v>3004</v>
      </c>
      <c r="H61" s="148" t="s">
        <v>3124</v>
      </c>
      <c r="I61" s="148" t="s">
        <v>3125</v>
      </c>
      <c r="J61" s="149" t="s">
        <v>3126</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2991</v>
      </c>
      <c r="Z61" s="148" t="s">
        <v>3105</v>
      </c>
    </row>
    <row r="62" spans="6:26" s="145" customFormat="1" ht="24" outlineLevel="2">
      <c r="F62" s="146">
        <v>60</v>
      </c>
      <c r="G62" s="147" t="s">
        <v>3004</v>
      </c>
      <c r="H62" s="148" t="s">
        <v>3127</v>
      </c>
      <c r="I62" s="148" t="s">
        <v>3128</v>
      </c>
      <c r="J62" s="149" t="s">
        <v>3129</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2991</v>
      </c>
      <c r="Z62" s="148" t="s">
        <v>3105</v>
      </c>
    </row>
    <row r="63" spans="6:26" s="145" customFormat="1" ht="24" outlineLevel="2">
      <c r="F63" s="146">
        <v>61</v>
      </c>
      <c r="G63" s="147" t="s">
        <v>3004</v>
      </c>
      <c r="H63" s="148" t="s">
        <v>3130</v>
      </c>
      <c r="I63" s="148" t="s">
        <v>3131</v>
      </c>
      <c r="J63" s="149" t="s">
        <v>3132</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2991</v>
      </c>
      <c r="Z63" s="148" t="s">
        <v>3105</v>
      </c>
    </row>
    <row r="64" spans="6:26" s="145" customFormat="1" ht="24" outlineLevel="2">
      <c r="F64" s="146">
        <v>62</v>
      </c>
      <c r="G64" s="147" t="s">
        <v>3004</v>
      </c>
      <c r="H64" s="148" t="s">
        <v>3133</v>
      </c>
      <c r="I64" s="148" t="s">
        <v>3134</v>
      </c>
      <c r="J64" s="149" t="s">
        <v>3135</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2991</v>
      </c>
      <c r="Z64" s="148" t="s">
        <v>3105</v>
      </c>
    </row>
    <row r="65" spans="6:26" s="145" customFormat="1" ht="24" outlineLevel="2">
      <c r="F65" s="146">
        <v>63</v>
      </c>
      <c r="G65" s="147" t="s">
        <v>3004</v>
      </c>
      <c r="H65" s="148" t="s">
        <v>3136</v>
      </c>
      <c r="I65" s="148" t="s">
        <v>3137</v>
      </c>
      <c r="J65" s="149" t="s">
        <v>3138</v>
      </c>
      <c r="K65" s="147" t="s">
        <v>887</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2991</v>
      </c>
      <c r="Z65" s="148" t="s">
        <v>3105</v>
      </c>
    </row>
    <row r="66" spans="6:26" s="145" customFormat="1" ht="24" outlineLevel="2">
      <c r="F66" s="146">
        <v>64</v>
      </c>
      <c r="G66" s="147" t="s">
        <v>3004</v>
      </c>
      <c r="H66" s="148" t="s">
        <v>3086</v>
      </c>
      <c r="I66" s="148" t="s">
        <v>3087</v>
      </c>
      <c r="J66" s="149" t="s">
        <v>3088</v>
      </c>
      <c r="K66" s="147" t="s">
        <v>887</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2991</v>
      </c>
      <c r="Z66" s="148" t="s">
        <v>3105</v>
      </c>
    </row>
    <row r="67" spans="6:26" s="145" customFormat="1" ht="24" outlineLevel="2">
      <c r="F67" s="146">
        <v>65</v>
      </c>
      <c r="G67" s="147" t="s">
        <v>3004</v>
      </c>
      <c r="H67" s="148" t="s">
        <v>3139</v>
      </c>
      <c r="I67" s="148" t="s">
        <v>3140</v>
      </c>
      <c r="J67" s="149" t="s">
        <v>3141</v>
      </c>
      <c r="K67" s="147" t="s">
        <v>887</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2991</v>
      </c>
      <c r="Z67" s="148" t="s">
        <v>3105</v>
      </c>
    </row>
    <row r="68" spans="6:26" s="145" customFormat="1" ht="24" outlineLevel="2">
      <c r="F68" s="146">
        <v>66</v>
      </c>
      <c r="G68" s="147" t="s">
        <v>3004</v>
      </c>
      <c r="H68" s="148" t="s">
        <v>3142</v>
      </c>
      <c r="I68" s="148" t="s">
        <v>3143</v>
      </c>
      <c r="J68" s="149" t="s">
        <v>3144</v>
      </c>
      <c r="K68" s="147" t="s">
        <v>887</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2991</v>
      </c>
      <c r="Z68" s="148" t="s">
        <v>3105</v>
      </c>
    </row>
    <row r="69" spans="6:26" s="145" customFormat="1" ht="24" outlineLevel="2">
      <c r="F69" s="146">
        <v>72</v>
      </c>
      <c r="G69" s="147" t="s">
        <v>3004</v>
      </c>
      <c r="H69" s="148" t="s">
        <v>3145</v>
      </c>
      <c r="I69" s="148" t="s">
        <v>3146</v>
      </c>
      <c r="J69" s="149" t="s">
        <v>3147</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2991</v>
      </c>
      <c r="Z69" s="148" t="s">
        <v>3105</v>
      </c>
    </row>
    <row r="70" spans="6:26" s="145" customFormat="1" ht="24" outlineLevel="2">
      <c r="F70" s="146">
        <v>74</v>
      </c>
      <c r="G70" s="147" t="s">
        <v>3004</v>
      </c>
      <c r="H70" s="148" t="s">
        <v>3148</v>
      </c>
      <c r="I70" s="148" t="s">
        <v>3149</v>
      </c>
      <c r="J70" s="149" t="s">
        <v>3150</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2991</v>
      </c>
      <c r="Z70" s="148" t="s">
        <v>3105</v>
      </c>
    </row>
    <row r="71" spans="6:26" s="145" customFormat="1" ht="24" outlineLevel="2">
      <c r="F71" s="146">
        <v>75</v>
      </c>
      <c r="G71" s="147" t="s">
        <v>3004</v>
      </c>
      <c r="H71" s="148" t="s">
        <v>3151</v>
      </c>
      <c r="I71" s="148" t="s">
        <v>3152</v>
      </c>
      <c r="J71" s="149" t="s">
        <v>3153</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2991</v>
      </c>
      <c r="Z71" s="148" t="s">
        <v>3105</v>
      </c>
    </row>
    <row r="72" spans="6:26" s="145" customFormat="1" ht="24" outlineLevel="2">
      <c r="F72" s="146">
        <v>76</v>
      </c>
      <c r="G72" s="147" t="s">
        <v>3004</v>
      </c>
      <c r="H72" s="148" t="s">
        <v>3154</v>
      </c>
      <c r="I72" s="148" t="s">
        <v>3155</v>
      </c>
      <c r="J72" s="149" t="s">
        <v>3156</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2991</v>
      </c>
      <c r="Z72" s="148" t="s">
        <v>3105</v>
      </c>
    </row>
    <row r="73" spans="6:26" s="145" customFormat="1" ht="24" outlineLevel="2">
      <c r="F73" s="146">
        <v>77</v>
      </c>
      <c r="G73" s="147" t="s">
        <v>3004</v>
      </c>
      <c r="H73" s="148" t="s">
        <v>3157</v>
      </c>
      <c r="I73" s="148" t="s">
        <v>3158</v>
      </c>
      <c r="J73" s="149" t="s">
        <v>3159</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2991</v>
      </c>
      <c r="Z73" s="148" t="s">
        <v>3105</v>
      </c>
    </row>
    <row r="74" spans="6:26" s="145" customFormat="1" ht="24" outlineLevel="2">
      <c r="F74" s="146">
        <v>79</v>
      </c>
      <c r="G74" s="147" t="s">
        <v>3004</v>
      </c>
      <c r="H74" s="148" t="s">
        <v>3160</v>
      </c>
      <c r="I74" s="148" t="s">
        <v>3161</v>
      </c>
      <c r="J74" s="149" t="s">
        <v>3162</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2991</v>
      </c>
      <c r="Z74" s="148" t="s">
        <v>3105</v>
      </c>
    </row>
    <row r="75" spans="6:26" s="145" customFormat="1" ht="12" outlineLevel="2">
      <c r="F75" s="146">
        <v>80</v>
      </c>
      <c r="G75" s="147" t="s">
        <v>3004</v>
      </c>
      <c r="H75" s="148" t="s">
        <v>3163</v>
      </c>
      <c r="I75" s="148" t="s">
        <v>3164</v>
      </c>
      <c r="J75" s="149" t="s">
        <v>3165</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2991</v>
      </c>
      <c r="Z75" s="148" t="s">
        <v>3105</v>
      </c>
    </row>
    <row r="76" spans="6:26" s="145" customFormat="1" ht="12" outlineLevel="2">
      <c r="F76" s="146">
        <v>82</v>
      </c>
      <c r="G76" s="147" t="s">
        <v>3004</v>
      </c>
      <c r="H76" s="148" t="s">
        <v>3166</v>
      </c>
      <c r="I76" s="148" t="s">
        <v>3167</v>
      </c>
      <c r="J76" s="149" t="s">
        <v>3168</v>
      </c>
      <c r="K76" s="147" t="s">
        <v>887</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2991</v>
      </c>
      <c r="Z76" s="148" t="s">
        <v>3105</v>
      </c>
    </row>
    <row r="77" spans="6:26" s="145" customFormat="1" ht="12" outlineLevel="2">
      <c r="F77" s="146">
        <v>83</v>
      </c>
      <c r="G77" s="147" t="s">
        <v>3004</v>
      </c>
      <c r="H77" s="148" t="s">
        <v>3169</v>
      </c>
      <c r="I77" s="148" t="s">
        <v>3170</v>
      </c>
      <c r="J77" s="149" t="s">
        <v>3171</v>
      </c>
      <c r="K77" s="147" t="s">
        <v>887</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2991</v>
      </c>
      <c r="Z77" s="148" t="s">
        <v>3105</v>
      </c>
    </row>
    <row r="78" spans="6:26" s="145" customFormat="1" ht="24" outlineLevel="2">
      <c r="F78" s="146">
        <v>85</v>
      </c>
      <c r="G78" s="147" t="s">
        <v>3004</v>
      </c>
      <c r="H78" s="148" t="s">
        <v>3172</v>
      </c>
      <c r="I78" s="148" t="s">
        <v>3173</v>
      </c>
      <c r="J78" s="149" t="s">
        <v>3174</v>
      </c>
      <c r="K78" s="147" t="s">
        <v>887</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2991</v>
      </c>
      <c r="Z78" s="148" t="s">
        <v>3105</v>
      </c>
    </row>
    <row r="79" spans="6:26" s="145" customFormat="1" ht="12" outlineLevel="2">
      <c r="F79" s="146">
        <v>86</v>
      </c>
      <c r="G79" s="147" t="s">
        <v>3004</v>
      </c>
      <c r="H79" s="148" t="s">
        <v>3175</v>
      </c>
      <c r="I79" s="148" t="s">
        <v>3176</v>
      </c>
      <c r="J79" s="149" t="s">
        <v>3177</v>
      </c>
      <c r="K79" s="147" t="s">
        <v>3014</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2991</v>
      </c>
      <c r="Z79" s="148" t="s">
        <v>3105</v>
      </c>
    </row>
    <row r="80" spans="6:26" s="145" customFormat="1" ht="24" outlineLevel="2">
      <c r="F80" s="146">
        <v>119</v>
      </c>
      <c r="G80" s="147" t="s">
        <v>3004</v>
      </c>
      <c r="H80" s="148" t="s">
        <v>3178</v>
      </c>
      <c r="I80" s="148" t="s">
        <v>3179</v>
      </c>
      <c r="J80" s="149" t="s">
        <v>3180</v>
      </c>
      <c r="K80" s="147" t="s">
        <v>887</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2991</v>
      </c>
      <c r="Z80" s="148" t="s">
        <v>3105</v>
      </c>
    </row>
    <row r="81" spans="6:26" s="145" customFormat="1" ht="24" outlineLevel="2">
      <c r="F81" s="146">
        <v>120</v>
      </c>
      <c r="G81" s="147" t="s">
        <v>3004</v>
      </c>
      <c r="H81" s="148" t="s">
        <v>3181</v>
      </c>
      <c r="I81" s="148" t="s">
        <v>3182</v>
      </c>
      <c r="J81" s="149" t="s">
        <v>3183</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2991</v>
      </c>
      <c r="Z81" s="148" t="s">
        <v>3105</v>
      </c>
    </row>
    <row r="82" spans="6:26" outlineLevel="2">
      <c r="P82" s="804"/>
    </row>
    <row r="83" spans="6:26" s="136" customFormat="1" ht="16.5" customHeight="1" outlineLevel="1">
      <c r="F83" s="137"/>
      <c r="G83" s="121"/>
      <c r="H83" s="138"/>
      <c r="I83" s="138"/>
      <c r="J83" s="138" t="s">
        <v>3184</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3004</v>
      </c>
      <c r="H84" s="148" t="s">
        <v>3185</v>
      </c>
      <c r="I84" s="148" t="s">
        <v>3186</v>
      </c>
      <c r="J84" s="149" t="s">
        <v>3187</v>
      </c>
      <c r="K84" s="147" t="s">
        <v>1236</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2991</v>
      </c>
      <c r="Z84" s="148" t="s">
        <v>1480</v>
      </c>
    </row>
    <row r="85" spans="6:26" s="145" customFormat="1" ht="12" outlineLevel="2">
      <c r="F85" s="146">
        <v>88</v>
      </c>
      <c r="G85" s="147" t="s">
        <v>3004</v>
      </c>
      <c r="H85" s="148" t="s">
        <v>3188</v>
      </c>
      <c r="I85" s="148" t="s">
        <v>3189</v>
      </c>
      <c r="J85" s="149" t="s">
        <v>3190</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2991</v>
      </c>
      <c r="Z85" s="148" t="s">
        <v>1480</v>
      </c>
    </row>
    <row r="86" spans="6:26" s="145" customFormat="1" ht="12" outlineLevel="2">
      <c r="F86" s="146">
        <v>89</v>
      </c>
      <c r="G86" s="147" t="s">
        <v>3004</v>
      </c>
      <c r="H86" s="148" t="s">
        <v>3191</v>
      </c>
      <c r="I86" s="148" t="s">
        <v>3192</v>
      </c>
      <c r="J86" s="149" t="s">
        <v>3193</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2991</v>
      </c>
      <c r="Z86" s="148" t="s">
        <v>1480</v>
      </c>
    </row>
    <row r="87" spans="6:26" s="145" customFormat="1" ht="12" outlineLevel="2">
      <c r="F87" s="146">
        <v>91</v>
      </c>
      <c r="G87" s="147" t="s">
        <v>3004</v>
      </c>
      <c r="H87" s="148" t="s">
        <v>3194</v>
      </c>
      <c r="I87" s="148" t="s">
        <v>3195</v>
      </c>
      <c r="J87" s="149" t="s">
        <v>3196</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2991</v>
      </c>
      <c r="Z87" s="148" t="s">
        <v>1480</v>
      </c>
    </row>
    <row r="88" spans="6:26" s="145" customFormat="1" ht="12" outlineLevel="2">
      <c r="F88" s="146">
        <v>92</v>
      </c>
      <c r="G88" s="147" t="s">
        <v>3004</v>
      </c>
      <c r="H88" s="148" t="s">
        <v>3197</v>
      </c>
      <c r="I88" s="148" t="s">
        <v>3198</v>
      </c>
      <c r="J88" s="149" t="s">
        <v>3199</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2991</v>
      </c>
      <c r="Z88" s="148" t="s">
        <v>1480</v>
      </c>
    </row>
    <row r="89" spans="6:26" s="145" customFormat="1" ht="36" outlineLevel="2">
      <c r="F89" s="146">
        <v>95</v>
      </c>
      <c r="G89" s="147" t="s">
        <v>3004</v>
      </c>
      <c r="H89" s="148" t="s">
        <v>3200</v>
      </c>
      <c r="I89" s="148" t="s">
        <v>3201</v>
      </c>
      <c r="J89" s="149" t="s">
        <v>3202</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2991</v>
      </c>
      <c r="Z89" s="148" t="s">
        <v>1480</v>
      </c>
    </row>
    <row r="90" spans="6:26" s="145" customFormat="1" ht="12" outlineLevel="2">
      <c r="F90" s="146">
        <v>96</v>
      </c>
      <c r="G90" s="147" t="s">
        <v>3004</v>
      </c>
      <c r="H90" s="148" t="s">
        <v>3203</v>
      </c>
      <c r="I90" s="148" t="s">
        <v>3204</v>
      </c>
      <c r="J90" s="149" t="s">
        <v>3205</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2991</v>
      </c>
      <c r="Z90" s="148" t="s">
        <v>1480</v>
      </c>
    </row>
    <row r="91" spans="6:26" s="145" customFormat="1" ht="24" outlineLevel="2">
      <c r="F91" s="146">
        <v>97</v>
      </c>
      <c r="G91" s="147" t="s">
        <v>3004</v>
      </c>
      <c r="H91" s="148" t="s">
        <v>3206</v>
      </c>
      <c r="I91" s="148" t="s">
        <v>3186</v>
      </c>
      <c r="J91" s="149" t="s">
        <v>3207</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2991</v>
      </c>
      <c r="Z91" s="148" t="s">
        <v>1480</v>
      </c>
    </row>
    <row r="92" spans="6:26" s="145" customFormat="1" ht="12" outlineLevel="2">
      <c r="F92" s="146">
        <v>99</v>
      </c>
      <c r="G92" s="147" t="s">
        <v>3004</v>
      </c>
      <c r="H92" s="148" t="s">
        <v>3208</v>
      </c>
      <c r="I92" s="148" t="s">
        <v>3209</v>
      </c>
      <c r="J92" s="149" t="s">
        <v>3210</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2991</v>
      </c>
      <c r="Z92" s="148" t="s">
        <v>1480</v>
      </c>
    </row>
    <row r="93" spans="6:26" s="145" customFormat="1" ht="12" outlineLevel="2">
      <c r="F93" s="146">
        <v>100</v>
      </c>
      <c r="G93" s="147" t="s">
        <v>3004</v>
      </c>
      <c r="H93" s="148" t="s">
        <v>3211</v>
      </c>
      <c r="I93" s="148" t="s">
        <v>3212</v>
      </c>
      <c r="J93" s="149" t="s">
        <v>3213</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2991</v>
      </c>
      <c r="Z93" s="148" t="s">
        <v>1480</v>
      </c>
    </row>
    <row r="94" spans="6:26" s="145" customFormat="1" ht="24" outlineLevel="2">
      <c r="F94" s="146">
        <v>102</v>
      </c>
      <c r="G94" s="147" t="s">
        <v>3004</v>
      </c>
      <c r="H94" s="148" t="s">
        <v>3214</v>
      </c>
      <c r="I94" s="148" t="s">
        <v>3215</v>
      </c>
      <c r="J94" s="149" t="s">
        <v>3216</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2991</v>
      </c>
      <c r="Z94" s="148" t="s">
        <v>1480</v>
      </c>
    </row>
    <row r="95" spans="6:26" s="145" customFormat="1" ht="12" outlineLevel="2">
      <c r="F95" s="146">
        <v>103</v>
      </c>
      <c r="G95" s="147" t="s">
        <v>3004</v>
      </c>
      <c r="H95" s="148" t="s">
        <v>3217</v>
      </c>
      <c r="I95" s="148" t="s">
        <v>3218</v>
      </c>
      <c r="J95" s="149" t="s">
        <v>3219</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2991</v>
      </c>
      <c r="Z95" s="148" t="s">
        <v>1480</v>
      </c>
    </row>
    <row r="96" spans="6:26" s="145" customFormat="1" ht="12" outlineLevel="2">
      <c r="F96" s="146">
        <v>104</v>
      </c>
      <c r="G96" s="147" t="s">
        <v>3004</v>
      </c>
      <c r="H96" s="148" t="s">
        <v>3220</v>
      </c>
      <c r="I96" s="148" t="s">
        <v>3221</v>
      </c>
      <c r="J96" s="149" t="s">
        <v>3222</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2991</v>
      </c>
      <c r="Z96" s="148" t="s">
        <v>1480</v>
      </c>
    </row>
    <row r="97" spans="6:26" s="145" customFormat="1" ht="12" outlineLevel="2">
      <c r="F97" s="146">
        <v>105</v>
      </c>
      <c r="G97" s="147" t="s">
        <v>3004</v>
      </c>
      <c r="H97" s="148" t="s">
        <v>3223</v>
      </c>
      <c r="I97" s="148" t="s">
        <v>3224</v>
      </c>
      <c r="J97" s="149" t="s">
        <v>3225</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2991</v>
      </c>
      <c r="Z97" s="148" t="s">
        <v>1480</v>
      </c>
    </row>
    <row r="98" spans="6:26" s="145" customFormat="1" ht="12" outlineLevel="2">
      <c r="F98" s="146">
        <v>106</v>
      </c>
      <c r="G98" s="147" t="s">
        <v>3004</v>
      </c>
      <c r="H98" s="148" t="s">
        <v>3226</v>
      </c>
      <c r="I98" s="148" t="s">
        <v>3227</v>
      </c>
      <c r="J98" s="149" t="s">
        <v>3228</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2991</v>
      </c>
      <c r="Z98" s="148" t="s">
        <v>1480</v>
      </c>
    </row>
    <row r="99" spans="6:26" s="145" customFormat="1" ht="12" outlineLevel="2">
      <c r="F99" s="146">
        <v>107</v>
      </c>
      <c r="G99" s="147" t="s">
        <v>3004</v>
      </c>
      <c r="H99" s="148" t="s">
        <v>3229</v>
      </c>
      <c r="I99" s="148" t="s">
        <v>3230</v>
      </c>
      <c r="J99" s="149" t="s">
        <v>3231</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2991</v>
      </c>
      <c r="Z99" s="148" t="s">
        <v>1480</v>
      </c>
    </row>
    <row r="100" spans="6:26" s="145" customFormat="1" ht="12" outlineLevel="2">
      <c r="F100" s="146">
        <v>109</v>
      </c>
      <c r="G100" s="147" t="s">
        <v>3004</v>
      </c>
      <c r="H100" s="148" t="s">
        <v>3232</v>
      </c>
      <c r="I100" s="148" t="s">
        <v>3233</v>
      </c>
      <c r="J100" s="149" t="s">
        <v>3234</v>
      </c>
      <c r="K100" s="147" t="s">
        <v>3014</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2991</v>
      </c>
      <c r="Z100" s="148" t="s">
        <v>1480</v>
      </c>
    </row>
    <row r="101" spans="6:26" s="145" customFormat="1" ht="12" outlineLevel="2">
      <c r="F101" s="146">
        <v>121</v>
      </c>
      <c r="G101" s="147" t="s">
        <v>3004</v>
      </c>
      <c r="H101" s="148" t="s">
        <v>3235</v>
      </c>
      <c r="I101" s="148" t="s">
        <v>3236</v>
      </c>
      <c r="J101" s="149" t="s">
        <v>3237</v>
      </c>
      <c r="K101" s="147" t="s">
        <v>1236</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2991</v>
      </c>
      <c r="Z101" s="148" t="s">
        <v>1480</v>
      </c>
    </row>
    <row r="102" spans="6:26" s="145" customFormat="1" ht="12" outlineLevel="2">
      <c r="F102" s="146">
        <v>122</v>
      </c>
      <c r="G102" s="147" t="s">
        <v>3004</v>
      </c>
      <c r="H102" s="148" t="s">
        <v>3238</v>
      </c>
      <c r="I102" s="148" t="s">
        <v>3239</v>
      </c>
      <c r="J102" s="149" t="s">
        <v>3240</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2991</v>
      </c>
      <c r="Z102" s="148" t="s">
        <v>1480</v>
      </c>
    </row>
    <row r="103" spans="6:26" s="145" customFormat="1" ht="12" outlineLevel="2">
      <c r="F103" s="146">
        <v>124</v>
      </c>
      <c r="G103" s="147" t="s">
        <v>3004</v>
      </c>
      <c r="H103" s="148" t="s">
        <v>3241</v>
      </c>
      <c r="I103" s="148" t="s">
        <v>3242</v>
      </c>
      <c r="J103" s="149" t="s">
        <v>3243</v>
      </c>
      <c r="K103" s="147" t="s">
        <v>1236</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2991</v>
      </c>
      <c r="Z103" s="148" t="s">
        <v>1480</v>
      </c>
    </row>
    <row r="104" spans="6:26" s="145" customFormat="1" ht="24" outlineLevel="2">
      <c r="F104" s="146">
        <v>125</v>
      </c>
      <c r="G104" s="147" t="s">
        <v>3004</v>
      </c>
      <c r="H104" s="148" t="s">
        <v>3244</v>
      </c>
      <c r="I104" s="148" t="s">
        <v>3245</v>
      </c>
      <c r="J104" s="149" t="s">
        <v>3246</v>
      </c>
      <c r="K104" s="147" t="s">
        <v>1236</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2991</v>
      </c>
      <c r="Z104" s="148" t="s">
        <v>1480</v>
      </c>
    </row>
    <row r="105" spans="6:26" s="145" customFormat="1" ht="24" outlineLevel="2">
      <c r="F105" s="146">
        <v>126</v>
      </c>
      <c r="G105" s="147" t="s">
        <v>3004</v>
      </c>
      <c r="H105" s="148" t="s">
        <v>3247</v>
      </c>
      <c r="I105" s="148" t="s">
        <v>3248</v>
      </c>
      <c r="J105" s="149" t="s">
        <v>3249</v>
      </c>
      <c r="K105" s="147" t="s">
        <v>1236</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2991</v>
      </c>
      <c r="Z105" s="148" t="s">
        <v>1480</v>
      </c>
    </row>
    <row r="106" spans="6:26" s="145" customFormat="1" ht="12" outlineLevel="2">
      <c r="F106" s="146">
        <v>127</v>
      </c>
      <c r="G106" s="147" t="s">
        <v>3004</v>
      </c>
      <c r="H106" s="148" t="s">
        <v>3250</v>
      </c>
      <c r="I106" s="148" t="s">
        <v>3251</v>
      </c>
      <c r="J106" s="149" t="s">
        <v>3252</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2991</v>
      </c>
      <c r="Z106" s="148" t="s">
        <v>1480</v>
      </c>
    </row>
    <row r="107" spans="6:26" outlineLevel="2">
      <c r="P107" s="804"/>
    </row>
    <row r="108" spans="6:26" s="136" customFormat="1" ht="16.5" customHeight="1" outlineLevel="1">
      <c r="F108" s="137"/>
      <c r="G108" s="121"/>
      <c r="H108" s="138"/>
      <c r="I108" s="138"/>
      <c r="J108" s="138" t="s">
        <v>3253</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2988</v>
      </c>
      <c r="H109" s="148" t="s">
        <v>3254</v>
      </c>
      <c r="I109" s="148"/>
      <c r="J109" s="149" t="s">
        <v>3255</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2991</v>
      </c>
      <c r="Z109" s="148" t="s">
        <v>3256</v>
      </c>
    </row>
    <row r="110" spans="6:26" s="145" customFormat="1" ht="36" outlineLevel="2">
      <c r="F110" s="146">
        <v>111</v>
      </c>
      <c r="G110" s="147" t="s">
        <v>3004</v>
      </c>
      <c r="H110" s="148" t="s">
        <v>3257</v>
      </c>
      <c r="I110" s="148" t="s">
        <v>3258</v>
      </c>
      <c r="J110" s="149" t="s">
        <v>3259</v>
      </c>
      <c r="K110" s="147" t="s">
        <v>1236</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2991</v>
      </c>
      <c r="Z110" s="148" t="s">
        <v>3256</v>
      </c>
    </row>
    <row r="111" spans="6:26" s="145" customFormat="1" ht="12" outlineLevel="2">
      <c r="F111" s="146">
        <v>112</v>
      </c>
      <c r="G111" s="147" t="s">
        <v>3004</v>
      </c>
      <c r="H111" s="148" t="s">
        <v>3260</v>
      </c>
      <c r="I111" s="148" t="s">
        <v>3261</v>
      </c>
      <c r="J111" s="149" t="s">
        <v>3262</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2991</v>
      </c>
      <c r="Z111" s="148" t="s">
        <v>3256</v>
      </c>
    </row>
    <row r="112" spans="6:26" s="145" customFormat="1" ht="24" outlineLevel="2">
      <c r="F112" s="146">
        <v>113</v>
      </c>
      <c r="G112" s="147" t="s">
        <v>3004</v>
      </c>
      <c r="H112" s="148" t="s">
        <v>3263</v>
      </c>
      <c r="I112" s="148" t="s">
        <v>3264</v>
      </c>
      <c r="J112" s="149" t="s">
        <v>3265</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2991</v>
      </c>
      <c r="Z112" s="148" t="s">
        <v>3256</v>
      </c>
    </row>
    <row r="113" spans="6:26" s="145" customFormat="1" ht="12" outlineLevel="2">
      <c r="F113" s="146">
        <v>114</v>
      </c>
      <c r="G113" s="147" t="s">
        <v>3004</v>
      </c>
      <c r="H113" s="148" t="s">
        <v>3266</v>
      </c>
      <c r="I113" s="148" t="s">
        <v>3267</v>
      </c>
      <c r="J113" s="149" t="s">
        <v>3268</v>
      </c>
      <c r="K113" s="147" t="s">
        <v>3014</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2991</v>
      </c>
      <c r="Z113" s="148" t="s">
        <v>3256</v>
      </c>
    </row>
    <row r="114" spans="6:26" s="145" customFormat="1" ht="36" outlineLevel="2">
      <c r="F114" s="146">
        <v>123</v>
      </c>
      <c r="G114" s="147" t="s">
        <v>3004</v>
      </c>
      <c r="H114" s="148" t="s">
        <v>3269</v>
      </c>
      <c r="I114" s="148" t="s">
        <v>3270</v>
      </c>
      <c r="J114" s="149" t="s">
        <v>3271</v>
      </c>
      <c r="K114" s="147" t="s">
        <v>1236</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2991</v>
      </c>
      <c r="Z114" s="148" t="s">
        <v>3256</v>
      </c>
    </row>
    <row r="115" spans="6:26" outlineLevel="2">
      <c r="P115" s="804"/>
    </row>
    <row r="116" spans="6:26" s="136" customFormat="1" ht="16.5" customHeight="1" outlineLevel="1">
      <c r="F116" s="137"/>
      <c r="G116" s="121"/>
      <c r="H116" s="138"/>
      <c r="I116" s="138"/>
      <c r="J116" s="138" t="s">
        <v>3272</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3004</v>
      </c>
      <c r="H117" s="148" t="s">
        <v>3273</v>
      </c>
      <c r="I117" s="148" t="s">
        <v>3274</v>
      </c>
      <c r="J117" s="149" t="s">
        <v>3275</v>
      </c>
      <c r="K117" s="147" t="s">
        <v>3014</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2991</v>
      </c>
      <c r="Z117" s="148" t="s">
        <v>1855</v>
      </c>
    </row>
    <row r="118" spans="6:26" s="145" customFormat="1" ht="24" outlineLevel="2">
      <c r="F118" s="146">
        <v>116</v>
      </c>
      <c r="G118" s="147" t="s">
        <v>3004</v>
      </c>
      <c r="H118" s="148" t="s">
        <v>3276</v>
      </c>
      <c r="I118" s="148" t="s">
        <v>3277</v>
      </c>
      <c r="J118" s="149" t="s">
        <v>3278</v>
      </c>
      <c r="K118" s="147" t="s">
        <v>2179</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2991</v>
      </c>
      <c r="Z118" s="148" t="s">
        <v>1855</v>
      </c>
    </row>
    <row r="119" spans="6:26" s="145" customFormat="1" ht="12" outlineLevel="2">
      <c r="F119" s="146">
        <v>117</v>
      </c>
      <c r="G119" s="147" t="s">
        <v>2988</v>
      </c>
      <c r="H119" s="148" t="s">
        <v>3279</v>
      </c>
      <c r="I119" s="148"/>
      <c r="J119" s="149" t="s">
        <v>3280</v>
      </c>
      <c r="K119" s="147" t="s">
        <v>2179</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2991</v>
      </c>
      <c r="Z119" s="148" t="s">
        <v>1855</v>
      </c>
    </row>
    <row r="120" spans="6:26" outlineLevel="2">
      <c r="P120" s="804"/>
    </row>
    <row r="121" spans="6:26" s="136" customFormat="1" ht="16.5" customHeight="1" outlineLevel="1">
      <c r="F121" s="137"/>
      <c r="G121" s="121"/>
      <c r="H121" s="138"/>
      <c r="I121" s="138"/>
      <c r="J121" s="138" t="s">
        <v>3281</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3004</v>
      </c>
      <c r="H122" s="148" t="s">
        <v>3282</v>
      </c>
      <c r="I122" s="148" t="s">
        <v>3283</v>
      </c>
      <c r="J122" s="149" t="s">
        <v>3284</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2991</v>
      </c>
      <c r="Z122" s="148" t="s">
        <v>2474</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topLeftCell="J1" workbookViewId="0">
      <pane ySplit="1" topLeftCell="A65" activePane="bottomLeft" state="frozen"/>
      <selection pane="bottomLeft" activeCell="BK79" sqref="BK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2591</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RAV8605 - Vzduchotechnika</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2592</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RAV8605 - Vzduchotechnika</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2593</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2594</v>
      </c>
      <c r="F81" s="288" t="s">
        <v>2595</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2596</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4"/>
  <sheetViews>
    <sheetView showGridLines="0" topLeftCell="D40" zoomScaleNormal="100" workbookViewId="0">
      <selection activeCell="I62" sqref="I62"/>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6"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2879</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2880</v>
      </c>
      <c r="B2" s="1009" t="s">
        <v>18</v>
      </c>
      <c r="C2" s="1010"/>
      <c r="D2" s="1010"/>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2881</v>
      </c>
      <c r="B3" s="78" t="s">
        <v>22</v>
      </c>
      <c r="C3" s="78"/>
      <c r="D3" s="78"/>
      <c r="E3" s="74"/>
      <c r="F3" s="74"/>
      <c r="G3" s="76" t="s">
        <v>2882</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2883</v>
      </c>
      <c r="H4" s="76"/>
      <c r="I4" s="76"/>
      <c r="J4" s="76"/>
      <c r="K4" s="76"/>
      <c r="L4" s="76"/>
      <c r="M4" s="425"/>
      <c r="N4" s="425"/>
      <c r="O4" s="425"/>
      <c r="P4" s="425"/>
      <c r="Q4" s="425"/>
      <c r="R4" s="425"/>
      <c r="S4" s="425"/>
      <c r="T4" s="425"/>
      <c r="U4" s="425"/>
      <c r="V4" s="425"/>
      <c r="W4" s="425"/>
      <c r="X4" s="425"/>
      <c r="Y4" s="425"/>
    </row>
    <row r="5" spans="1:25" s="426" customFormat="1" ht="12.6" customHeight="1">
      <c r="A5" s="74" t="s">
        <v>2884</v>
      </c>
      <c r="B5" s="74"/>
      <c r="C5" s="74"/>
      <c r="D5" s="78"/>
      <c r="E5" s="74"/>
      <c r="F5" s="74"/>
      <c r="G5" s="76" t="s">
        <v>2885</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2886</v>
      </c>
      <c r="B7" s="79" t="s">
        <v>2887</v>
      </c>
      <c r="C7" s="79" t="s">
        <v>2888</v>
      </c>
      <c r="D7" s="79" t="s">
        <v>163</v>
      </c>
      <c r="E7" s="79" t="s">
        <v>164</v>
      </c>
      <c r="F7" s="79" t="s">
        <v>2889</v>
      </c>
      <c r="G7" s="80" t="s">
        <v>4890</v>
      </c>
      <c r="H7" s="80" t="s">
        <v>4891</v>
      </c>
      <c r="I7" s="80" t="s">
        <v>4892</v>
      </c>
      <c r="J7" s="80" t="s">
        <v>2830</v>
      </c>
      <c r="K7" s="80" t="s">
        <v>2892</v>
      </c>
      <c r="L7" s="80" t="s">
        <v>2893</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2894</v>
      </c>
      <c r="E10" s="430"/>
      <c r="F10" s="431"/>
      <c r="G10" s="432"/>
      <c r="H10" s="813"/>
      <c r="I10" s="813"/>
      <c r="J10" s="813">
        <f>SUM(J11:J33)</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2895</v>
      </c>
      <c r="E11" s="438" t="s">
        <v>2896</v>
      </c>
      <c r="F11" s="439">
        <v>7</v>
      </c>
      <c r="G11" s="815">
        <f>H11+I11</f>
        <v>0</v>
      </c>
      <c r="H11" s="843"/>
      <c r="I11" s="843"/>
      <c r="J11" s="814">
        <f>ROUND(F11*G11,2)</f>
        <v>0</v>
      </c>
      <c r="K11" s="440">
        <v>2.7</v>
      </c>
      <c r="L11" s="828">
        <f>K11*F11</f>
        <v>18.900000000000002</v>
      </c>
    </row>
    <row r="12" spans="1:25" s="426" customFormat="1" ht="12" customHeight="1">
      <c r="A12" s="434"/>
      <c r="B12" s="435"/>
      <c r="C12" s="442"/>
      <c r="D12" s="437" t="s">
        <v>2897</v>
      </c>
      <c r="E12" s="438"/>
      <c r="F12" s="439"/>
      <c r="G12" s="815"/>
      <c r="H12" s="815"/>
      <c r="I12" s="815"/>
      <c r="J12" s="814"/>
      <c r="K12" s="440"/>
      <c r="L12" s="828"/>
      <c r="M12" s="425"/>
      <c r="N12" s="425"/>
      <c r="O12" s="425"/>
      <c r="P12" s="425"/>
      <c r="Q12" s="425"/>
      <c r="R12" s="425"/>
      <c r="S12" s="425"/>
      <c r="T12" s="425"/>
      <c r="U12" s="425"/>
      <c r="V12" s="425"/>
      <c r="W12" s="425"/>
      <c r="X12" s="425"/>
      <c r="Y12" s="425"/>
    </row>
    <row r="13" spans="1:25" s="426" customFormat="1" ht="12" customHeight="1">
      <c r="A13" s="434">
        <v>2</v>
      </c>
      <c r="B13" s="435"/>
      <c r="C13" s="442" t="s">
        <v>2898</v>
      </c>
      <c r="D13" s="437" t="s">
        <v>2899</v>
      </c>
      <c r="E13" s="438" t="s">
        <v>2896</v>
      </c>
      <c r="F13" s="439">
        <v>14</v>
      </c>
      <c r="G13" s="815">
        <f t="shared" ref="G13:G33" si="0">H13+I13</f>
        <v>0</v>
      </c>
      <c r="H13" s="843"/>
      <c r="I13" s="843"/>
      <c r="J13" s="814">
        <f t="shared" ref="J13:J33" si="1">ROUND(F13*G13,2)</f>
        <v>0</v>
      </c>
      <c r="K13" s="440">
        <v>0.3</v>
      </c>
      <c r="L13" s="828">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2900</v>
      </c>
      <c r="E14" s="438" t="s">
        <v>2896</v>
      </c>
      <c r="F14" s="439">
        <v>1</v>
      </c>
      <c r="G14" s="815">
        <f t="shared" si="0"/>
        <v>0</v>
      </c>
      <c r="H14" s="843"/>
      <c r="I14" s="843"/>
      <c r="J14" s="814">
        <f t="shared" si="1"/>
        <v>0</v>
      </c>
      <c r="K14" s="440">
        <v>2</v>
      </c>
      <c r="L14" s="828">
        <f>K14*F14</f>
        <v>2</v>
      </c>
    </row>
    <row r="15" spans="1:25" s="426" customFormat="1" ht="12" customHeight="1">
      <c r="A15" s="434"/>
      <c r="B15" s="435"/>
      <c r="C15" s="442"/>
      <c r="D15" s="437" t="s">
        <v>2897</v>
      </c>
      <c r="E15" s="438"/>
      <c r="F15" s="439"/>
      <c r="G15" s="815"/>
      <c r="H15" s="814"/>
      <c r="I15" s="815"/>
      <c r="J15" s="814"/>
      <c r="K15" s="440"/>
      <c r="L15" s="828"/>
      <c r="M15" s="425"/>
      <c r="N15" s="425"/>
      <c r="O15" s="425"/>
      <c r="P15" s="425"/>
      <c r="Q15" s="425"/>
      <c r="R15" s="425"/>
      <c r="S15" s="425"/>
      <c r="T15" s="425"/>
      <c r="U15" s="425"/>
      <c r="V15" s="425"/>
      <c r="W15" s="425"/>
      <c r="X15" s="425"/>
      <c r="Y15" s="425"/>
    </row>
    <row r="16" spans="1:25" s="426" customFormat="1" ht="12" customHeight="1">
      <c r="A16" s="434">
        <v>4</v>
      </c>
      <c r="B16" s="435"/>
      <c r="C16" s="442" t="s">
        <v>2901</v>
      </c>
      <c r="D16" s="437" t="s">
        <v>2902</v>
      </c>
      <c r="E16" s="438" t="s">
        <v>2896</v>
      </c>
      <c r="F16" s="439">
        <v>2</v>
      </c>
      <c r="G16" s="815">
        <f t="shared" si="0"/>
        <v>0</v>
      </c>
      <c r="H16" s="843"/>
      <c r="I16" s="843"/>
      <c r="J16" s="814">
        <f t="shared" si="1"/>
        <v>0</v>
      </c>
      <c r="K16" s="440">
        <v>0.3</v>
      </c>
      <c r="L16" s="828">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2903</v>
      </c>
      <c r="E17" s="438" t="s">
        <v>2896</v>
      </c>
      <c r="F17" s="439">
        <v>3</v>
      </c>
      <c r="G17" s="815">
        <f t="shared" si="0"/>
        <v>0</v>
      </c>
      <c r="H17" s="843"/>
      <c r="I17" s="843"/>
      <c r="J17" s="814">
        <f t="shared" si="1"/>
        <v>0</v>
      </c>
      <c r="K17" s="440">
        <v>2</v>
      </c>
      <c r="L17" s="828">
        <f>K17*F17</f>
        <v>6</v>
      </c>
    </row>
    <row r="18" spans="1:25" s="426" customFormat="1" ht="12" customHeight="1">
      <c r="A18" s="434"/>
      <c r="B18" s="435"/>
      <c r="C18" s="442"/>
      <c r="D18" s="437" t="s">
        <v>2897</v>
      </c>
      <c r="E18" s="438"/>
      <c r="F18" s="439"/>
      <c r="G18" s="815"/>
      <c r="H18" s="814"/>
      <c r="I18" s="815"/>
      <c r="J18" s="814"/>
      <c r="K18" s="440"/>
      <c r="L18" s="828"/>
      <c r="M18" s="425"/>
      <c r="N18" s="425"/>
      <c r="O18" s="425"/>
      <c r="P18" s="425"/>
      <c r="Q18" s="425"/>
      <c r="R18" s="425"/>
      <c r="S18" s="425"/>
      <c r="T18" s="425"/>
      <c r="U18" s="425"/>
      <c r="V18" s="425"/>
      <c r="W18" s="425"/>
      <c r="X18" s="425"/>
      <c r="Y18" s="425"/>
    </row>
    <row r="19" spans="1:25" s="426" customFormat="1" ht="12" customHeight="1">
      <c r="A19" s="434">
        <v>6</v>
      </c>
      <c r="B19" s="435"/>
      <c r="C19" s="442" t="s">
        <v>2904</v>
      </c>
      <c r="D19" s="437" t="s">
        <v>2905</v>
      </c>
      <c r="E19" s="438" t="s">
        <v>2896</v>
      </c>
      <c r="F19" s="439">
        <v>6</v>
      </c>
      <c r="G19" s="815">
        <f t="shared" si="0"/>
        <v>0</v>
      </c>
      <c r="H19" s="843"/>
      <c r="I19" s="843"/>
      <c r="J19" s="814">
        <f t="shared" si="1"/>
        <v>0</v>
      </c>
      <c r="K19" s="440">
        <v>0.3</v>
      </c>
      <c r="L19" s="828">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2906</v>
      </c>
      <c r="E20" s="444" t="s">
        <v>2907</v>
      </c>
      <c r="F20" s="445">
        <v>42</v>
      </c>
      <c r="G20" s="815">
        <f t="shared" si="0"/>
        <v>0</v>
      </c>
      <c r="H20" s="843"/>
      <c r="I20" s="843"/>
      <c r="J20" s="814">
        <f t="shared" si="1"/>
        <v>0</v>
      </c>
      <c r="K20" s="440">
        <v>3.4</v>
      </c>
      <c r="L20" s="828">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2908</v>
      </c>
      <c r="E21" s="444" t="s">
        <v>2907</v>
      </c>
      <c r="F21" s="445">
        <v>117</v>
      </c>
      <c r="G21" s="815">
        <f t="shared" si="0"/>
        <v>0</v>
      </c>
      <c r="H21" s="843"/>
      <c r="I21" s="843"/>
      <c r="J21" s="814">
        <f t="shared" si="1"/>
        <v>0</v>
      </c>
      <c r="K21" s="440">
        <v>3.2</v>
      </c>
      <c r="L21" s="828">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2909</v>
      </c>
      <c r="E22" s="438" t="s">
        <v>2896</v>
      </c>
      <c r="F22" s="439">
        <v>7</v>
      </c>
      <c r="G22" s="815">
        <f t="shared" si="0"/>
        <v>0</v>
      </c>
      <c r="H22" s="843"/>
      <c r="I22" s="843"/>
      <c r="J22" s="814">
        <f t="shared" si="1"/>
        <v>0</v>
      </c>
      <c r="K22" s="448">
        <v>2</v>
      </c>
      <c r="L22" s="828">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2910</v>
      </c>
      <c r="E23" s="438" t="s">
        <v>2896</v>
      </c>
      <c r="F23" s="439">
        <v>1</v>
      </c>
      <c r="G23" s="815">
        <f t="shared" si="0"/>
        <v>0</v>
      </c>
      <c r="H23" s="843"/>
      <c r="I23" s="843"/>
      <c r="J23" s="814">
        <f t="shared" si="1"/>
        <v>0</v>
      </c>
      <c r="K23" s="448">
        <v>2</v>
      </c>
      <c r="L23" s="828">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2911</v>
      </c>
      <c r="E24" s="438" t="s">
        <v>2896</v>
      </c>
      <c r="F24" s="439">
        <v>3</v>
      </c>
      <c r="G24" s="815">
        <f t="shared" si="0"/>
        <v>0</v>
      </c>
      <c r="H24" s="843"/>
      <c r="I24" s="843"/>
      <c r="J24" s="814">
        <f t="shared" si="1"/>
        <v>0</v>
      </c>
      <c r="K24" s="448">
        <v>2</v>
      </c>
      <c r="L24" s="828">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2912</v>
      </c>
      <c r="E25" s="438" t="s">
        <v>2896</v>
      </c>
      <c r="F25" s="439">
        <v>4</v>
      </c>
      <c r="G25" s="815">
        <f t="shared" si="0"/>
        <v>0</v>
      </c>
      <c r="H25" s="843"/>
      <c r="I25" s="843"/>
      <c r="J25" s="814">
        <f t="shared" si="1"/>
        <v>0</v>
      </c>
      <c r="K25" s="448">
        <v>0</v>
      </c>
      <c r="L25" s="828">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2913</v>
      </c>
      <c r="E26" s="438" t="s">
        <v>2896</v>
      </c>
      <c r="F26" s="439">
        <v>1</v>
      </c>
      <c r="G26" s="815">
        <f t="shared" si="0"/>
        <v>0</v>
      </c>
      <c r="H26" s="843"/>
      <c r="I26" s="843"/>
      <c r="J26" s="814">
        <f t="shared" si="1"/>
        <v>0</v>
      </c>
      <c r="K26" s="448">
        <v>0</v>
      </c>
      <c r="L26" s="828">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2914</v>
      </c>
      <c r="E27" s="438" t="s">
        <v>2896</v>
      </c>
      <c r="F27" s="439">
        <v>4</v>
      </c>
      <c r="G27" s="815">
        <f t="shared" si="0"/>
        <v>0</v>
      </c>
      <c r="H27" s="843"/>
      <c r="I27" s="843"/>
      <c r="J27" s="814">
        <f t="shared" si="1"/>
        <v>0</v>
      </c>
      <c r="K27" s="448">
        <v>0</v>
      </c>
      <c r="L27" s="828">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2915</v>
      </c>
      <c r="E28" s="452" t="s">
        <v>2896</v>
      </c>
      <c r="F28" s="453">
        <v>6</v>
      </c>
      <c r="G28" s="815">
        <f t="shared" si="0"/>
        <v>0</v>
      </c>
      <c r="H28" s="843"/>
      <c r="I28" s="843"/>
      <c r="J28" s="814">
        <f t="shared" si="1"/>
        <v>0</v>
      </c>
      <c r="K28" s="454">
        <v>0.5</v>
      </c>
      <c r="L28" s="829">
        <f t="shared" ref="L28:L33" si="3">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2916</v>
      </c>
      <c r="E29" s="452" t="s">
        <v>2896</v>
      </c>
      <c r="F29" s="453">
        <v>5</v>
      </c>
      <c r="G29" s="815">
        <f t="shared" si="0"/>
        <v>0</v>
      </c>
      <c r="H29" s="843"/>
      <c r="I29" s="843"/>
      <c r="J29" s="814">
        <f t="shared" si="1"/>
        <v>0</v>
      </c>
      <c r="K29" s="454">
        <v>0.4</v>
      </c>
      <c r="L29" s="829">
        <f t="shared" si="3"/>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2917</v>
      </c>
      <c r="E30" s="452" t="s">
        <v>2896</v>
      </c>
      <c r="F30" s="453">
        <v>25</v>
      </c>
      <c r="G30" s="815">
        <f t="shared" si="0"/>
        <v>0</v>
      </c>
      <c r="H30" s="843"/>
      <c r="I30" s="843"/>
      <c r="J30" s="814">
        <f t="shared" si="1"/>
        <v>0</v>
      </c>
      <c r="K30" s="454">
        <v>0.3</v>
      </c>
      <c r="L30" s="829">
        <f t="shared" si="3"/>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2918</v>
      </c>
      <c r="E31" s="452" t="s">
        <v>2896</v>
      </c>
      <c r="F31" s="453">
        <v>8</v>
      </c>
      <c r="G31" s="815">
        <f t="shared" si="0"/>
        <v>0</v>
      </c>
      <c r="H31" s="843"/>
      <c r="I31" s="843"/>
      <c r="J31" s="814">
        <f t="shared" si="1"/>
        <v>0</v>
      </c>
      <c r="K31" s="454">
        <v>2</v>
      </c>
      <c r="L31" s="829">
        <f t="shared" si="3"/>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2919</v>
      </c>
      <c r="E32" s="452" t="s">
        <v>2896</v>
      </c>
      <c r="F32" s="453">
        <v>4</v>
      </c>
      <c r="G32" s="815">
        <f t="shared" si="0"/>
        <v>0</v>
      </c>
      <c r="H32" s="843"/>
      <c r="I32" s="843"/>
      <c r="J32" s="814">
        <f t="shared" si="1"/>
        <v>0</v>
      </c>
      <c r="K32" s="454">
        <v>2.2999999999999998</v>
      </c>
      <c r="L32" s="829">
        <f t="shared" si="3"/>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2920</v>
      </c>
      <c r="E33" s="452" t="s">
        <v>2896</v>
      </c>
      <c r="F33" s="453">
        <v>1</v>
      </c>
      <c r="G33" s="815">
        <f t="shared" si="0"/>
        <v>0</v>
      </c>
      <c r="H33" s="843"/>
      <c r="I33" s="843"/>
      <c r="J33" s="814">
        <f t="shared" si="1"/>
        <v>0</v>
      </c>
      <c r="K33" s="454">
        <v>0.9</v>
      </c>
      <c r="L33" s="829">
        <f t="shared" si="3"/>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8"/>
      <c r="H34" s="814"/>
      <c r="I34" s="818"/>
      <c r="J34" s="818" t="s">
        <v>22</v>
      </c>
      <c r="K34" s="448"/>
      <c r="L34" s="830"/>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2921</v>
      </c>
      <c r="E35" s="430"/>
      <c r="F35" s="431"/>
      <c r="G35" s="825"/>
      <c r="H35" s="813"/>
      <c r="I35" s="813"/>
      <c r="J35" s="813">
        <f>SUM(J36:J40)</f>
        <v>0</v>
      </c>
      <c r="K35" s="459"/>
      <c r="L35" s="831">
        <f>SUM(L36:L41)</f>
        <v>28</v>
      </c>
      <c r="M35" s="425"/>
      <c r="N35" s="425"/>
      <c r="O35" s="425"/>
      <c r="P35" s="425"/>
      <c r="Q35" s="425"/>
      <c r="R35" s="425"/>
      <c r="S35" s="425"/>
      <c r="T35" s="425"/>
      <c r="U35" s="425"/>
      <c r="V35" s="425"/>
      <c r="W35" s="425"/>
      <c r="X35" s="425"/>
      <c r="Y35" s="425"/>
    </row>
    <row r="36" spans="1:25" s="441" customFormat="1" ht="12">
      <c r="A36" s="434">
        <v>21</v>
      </c>
      <c r="B36" s="435"/>
      <c r="C36" s="460" t="s">
        <v>2922</v>
      </c>
      <c r="D36" s="437" t="s">
        <v>2923</v>
      </c>
      <c r="E36" s="438" t="s">
        <v>2896</v>
      </c>
      <c r="F36" s="439">
        <v>1</v>
      </c>
      <c r="G36" s="815">
        <f t="shared" ref="G36:G40" si="4">H36+I36</f>
        <v>0</v>
      </c>
      <c r="H36" s="843"/>
      <c r="I36" s="843"/>
      <c r="J36" s="814">
        <f t="shared" ref="J36:J40" si="5">ROUND(F36*G36,2)</f>
        <v>0</v>
      </c>
      <c r="K36" s="461">
        <v>3</v>
      </c>
      <c r="L36" s="828">
        <f>K36*F36</f>
        <v>3</v>
      </c>
    </row>
    <row r="37" spans="1:25" s="426" customFormat="1" ht="12" customHeight="1">
      <c r="A37" s="434">
        <v>22</v>
      </c>
      <c r="B37" s="435"/>
      <c r="C37" s="460" t="s">
        <v>2924</v>
      </c>
      <c r="D37" s="437" t="s">
        <v>2925</v>
      </c>
      <c r="E37" s="438" t="s">
        <v>2896</v>
      </c>
      <c r="F37" s="439">
        <v>1</v>
      </c>
      <c r="G37" s="815">
        <f t="shared" si="4"/>
        <v>0</v>
      </c>
      <c r="H37" s="842"/>
      <c r="I37" s="843"/>
      <c r="J37" s="814">
        <f t="shared" si="5"/>
        <v>0</v>
      </c>
      <c r="K37" s="440">
        <v>2.5</v>
      </c>
      <c r="L37" s="828">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2926</v>
      </c>
      <c r="D38" s="437" t="s">
        <v>2927</v>
      </c>
      <c r="E38" s="438" t="s">
        <v>2896</v>
      </c>
      <c r="F38" s="439">
        <v>1</v>
      </c>
      <c r="G38" s="815">
        <f t="shared" si="4"/>
        <v>0</v>
      </c>
      <c r="H38" s="843"/>
      <c r="I38" s="843"/>
      <c r="J38" s="814">
        <f t="shared" si="5"/>
        <v>0</v>
      </c>
      <c r="K38" s="461">
        <v>3</v>
      </c>
      <c r="L38" s="828">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2928</v>
      </c>
      <c r="D39" s="437" t="s">
        <v>2929</v>
      </c>
      <c r="E39" s="438" t="s">
        <v>2896</v>
      </c>
      <c r="F39" s="439">
        <v>1</v>
      </c>
      <c r="G39" s="815">
        <f t="shared" si="4"/>
        <v>0</v>
      </c>
      <c r="H39" s="842"/>
      <c r="I39" s="843"/>
      <c r="J39" s="814">
        <f t="shared" si="5"/>
        <v>0</v>
      </c>
      <c r="K39" s="440">
        <v>2.5</v>
      </c>
      <c r="L39" s="828">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2930</v>
      </c>
      <c r="E40" s="438" t="s">
        <v>2907</v>
      </c>
      <c r="F40" s="439">
        <v>1</v>
      </c>
      <c r="G40" s="815">
        <f t="shared" si="4"/>
        <v>0</v>
      </c>
      <c r="H40" s="843"/>
      <c r="I40" s="843"/>
      <c r="J40" s="814">
        <f t="shared" si="5"/>
        <v>0</v>
      </c>
      <c r="K40" s="448">
        <v>17</v>
      </c>
      <c r="L40" s="828">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28"/>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2931</v>
      </c>
      <c r="E42" s="430"/>
      <c r="F42" s="431"/>
      <c r="G42" s="825"/>
      <c r="H42" s="813"/>
      <c r="I42" s="813"/>
      <c r="J42" s="813">
        <f>SUM(J44:J48)</f>
        <v>0</v>
      </c>
      <c r="K42" s="459"/>
      <c r="L42" s="831">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2932</v>
      </c>
      <c r="E43" s="438"/>
      <c r="F43" s="439"/>
      <c r="G43" s="815"/>
      <c r="H43" s="814"/>
      <c r="I43" s="814"/>
      <c r="J43" s="814" t="s">
        <v>22</v>
      </c>
      <c r="K43" s="440"/>
      <c r="L43" s="828"/>
    </row>
    <row r="44" spans="1:25" s="426" customFormat="1" ht="24" customHeight="1">
      <c r="A44" s="434">
        <v>26</v>
      </c>
      <c r="B44" s="435"/>
      <c r="C44" s="436">
        <v>42738</v>
      </c>
      <c r="D44" s="463" t="s">
        <v>2933</v>
      </c>
      <c r="E44" s="438" t="s">
        <v>2896</v>
      </c>
      <c r="F44" s="439">
        <v>4</v>
      </c>
      <c r="G44" s="815">
        <f t="shared" ref="G44" si="6">H44+I44</f>
        <v>0</v>
      </c>
      <c r="H44" s="844"/>
      <c r="I44" s="844"/>
      <c r="J44" s="814">
        <f t="shared" ref="J44" si="7">ROUND(F44*G44,2)</f>
        <v>0</v>
      </c>
      <c r="K44" s="464">
        <v>48</v>
      </c>
      <c r="L44" s="832">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2934</v>
      </c>
      <c r="E45" s="438"/>
      <c r="F45" s="439"/>
      <c r="G45" s="815"/>
      <c r="H45" s="815"/>
      <c r="I45" s="814"/>
      <c r="J45" s="814" t="s">
        <v>22</v>
      </c>
      <c r="K45" s="440"/>
      <c r="L45" s="828"/>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2935</v>
      </c>
      <c r="E46" s="438" t="s">
        <v>2896</v>
      </c>
      <c r="F46" s="439">
        <v>4</v>
      </c>
      <c r="G46" s="815">
        <f t="shared" ref="G46" si="8">H46+I46</f>
        <v>0</v>
      </c>
      <c r="H46" s="844"/>
      <c r="I46" s="844"/>
      <c r="J46" s="814">
        <f t="shared" ref="J46" si="9">ROUND(F46*G46,2)</f>
        <v>0</v>
      </c>
      <c r="K46" s="464">
        <v>15</v>
      </c>
      <c r="L46" s="832">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2936</v>
      </c>
      <c r="E47" s="438"/>
      <c r="F47" s="439"/>
      <c r="G47" s="815"/>
      <c r="H47" s="815"/>
      <c r="I47" s="814"/>
      <c r="J47" s="814" t="s">
        <v>22</v>
      </c>
      <c r="K47" s="440"/>
      <c r="L47" s="828"/>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2937</v>
      </c>
      <c r="E48" s="438" t="s">
        <v>2907</v>
      </c>
      <c r="F48" s="445">
        <v>20</v>
      </c>
      <c r="G48" s="815">
        <f t="shared" ref="G48" si="10">H48+I48</f>
        <v>0</v>
      </c>
      <c r="H48" s="843"/>
      <c r="I48" s="844"/>
      <c r="J48" s="814">
        <f t="shared" ref="J48" si="11">ROUND(F48*G48,2)</f>
        <v>0</v>
      </c>
      <c r="K48" s="440">
        <v>1</v>
      </c>
      <c r="L48" s="828">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6"/>
      <c r="H49" s="816"/>
      <c r="I49" s="816"/>
      <c r="J49" s="826"/>
      <c r="K49" s="470"/>
      <c r="L49" s="833"/>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2938</v>
      </c>
      <c r="E50" s="430"/>
      <c r="F50" s="431"/>
      <c r="G50" s="825"/>
      <c r="H50" s="813"/>
      <c r="I50" s="813"/>
      <c r="J50" s="813">
        <f>SUM(J52:J67)</f>
        <v>0</v>
      </c>
      <c r="K50" s="459"/>
      <c r="L50" s="831">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2939</v>
      </c>
      <c r="E51" s="438"/>
      <c r="F51" s="439"/>
      <c r="G51" s="815"/>
      <c r="H51" s="814"/>
      <c r="I51" s="814"/>
      <c r="J51" s="814" t="s">
        <v>22</v>
      </c>
      <c r="K51" s="440"/>
      <c r="L51" s="828"/>
    </row>
    <row r="52" spans="1:25" s="426" customFormat="1" ht="24" customHeight="1">
      <c r="A52" s="434">
        <v>29</v>
      </c>
      <c r="B52" s="435"/>
      <c r="C52" s="436">
        <v>42739</v>
      </c>
      <c r="D52" s="463" t="s">
        <v>2940</v>
      </c>
      <c r="E52" s="438" t="s">
        <v>2896</v>
      </c>
      <c r="F52" s="439">
        <v>1</v>
      </c>
      <c r="G52" s="815">
        <f t="shared" ref="G52" si="12">H52+I52</f>
        <v>0</v>
      </c>
      <c r="H52" s="844"/>
      <c r="I52" s="844"/>
      <c r="J52" s="814">
        <f t="shared" ref="J52" si="13">ROUND(F52*G52,2)</f>
        <v>0</v>
      </c>
      <c r="K52" s="464">
        <v>316</v>
      </c>
      <c r="L52" s="832">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2941</v>
      </c>
      <c r="E53" s="438"/>
      <c r="F53" s="439"/>
      <c r="G53" s="815"/>
      <c r="H53" s="815"/>
      <c r="I53" s="815"/>
      <c r="J53" s="814" t="s">
        <v>22</v>
      </c>
      <c r="K53" s="440"/>
      <c r="L53" s="828"/>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2942</v>
      </c>
      <c r="E54" s="438" t="s">
        <v>2896</v>
      </c>
      <c r="F54" s="439">
        <v>4</v>
      </c>
      <c r="G54" s="815">
        <f t="shared" ref="G54" si="14">H54+I54</f>
        <v>0</v>
      </c>
      <c r="H54" s="844"/>
      <c r="I54" s="844"/>
      <c r="J54" s="814">
        <f t="shared" ref="J54" si="15">ROUND(F54*G54,2)</f>
        <v>0</v>
      </c>
      <c r="K54" s="464">
        <v>15</v>
      </c>
      <c r="L54" s="832">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2943</v>
      </c>
      <c r="E55" s="438"/>
      <c r="F55" s="439"/>
      <c r="G55" s="815"/>
      <c r="H55" s="815"/>
      <c r="I55" s="815"/>
      <c r="J55" s="814" t="s">
        <v>22</v>
      </c>
      <c r="K55" s="440"/>
      <c r="L55" s="828"/>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2942</v>
      </c>
      <c r="E56" s="438" t="s">
        <v>2896</v>
      </c>
      <c r="F56" s="439">
        <v>7</v>
      </c>
      <c r="G56" s="815">
        <f t="shared" ref="G56" si="16">H56+I56</f>
        <v>0</v>
      </c>
      <c r="H56" s="844"/>
      <c r="I56" s="844"/>
      <c r="J56" s="814">
        <f t="shared" ref="J56" si="17">ROUND(F56*G56,2)</f>
        <v>0</v>
      </c>
      <c r="K56" s="464">
        <v>15</v>
      </c>
      <c r="L56" s="832">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2943</v>
      </c>
      <c r="E57" s="438"/>
      <c r="F57" s="439"/>
      <c r="G57" s="815"/>
      <c r="H57" s="815"/>
      <c r="I57" s="815"/>
      <c r="J57" s="814" t="s">
        <v>22</v>
      </c>
      <c r="K57" s="440"/>
      <c r="L57" s="828"/>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2942</v>
      </c>
      <c r="E58" s="438" t="s">
        <v>2896</v>
      </c>
      <c r="F58" s="439">
        <v>2</v>
      </c>
      <c r="G58" s="815">
        <f t="shared" ref="G58" si="18">H58+I58</f>
        <v>0</v>
      </c>
      <c r="H58" s="844"/>
      <c r="I58" s="844"/>
      <c r="J58" s="814">
        <f t="shared" ref="J58" si="19">ROUND(F58*G58,2)</f>
        <v>0</v>
      </c>
      <c r="K58" s="464">
        <v>15</v>
      </c>
      <c r="L58" s="832">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2943</v>
      </c>
      <c r="E59" s="438"/>
      <c r="F59" s="439"/>
      <c r="G59" s="815"/>
      <c r="H59" s="815"/>
      <c r="I59" s="815"/>
      <c r="J59" s="814" t="s">
        <v>22</v>
      </c>
      <c r="K59" s="440"/>
      <c r="L59" s="828"/>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2942</v>
      </c>
      <c r="E60" s="438" t="s">
        <v>2896</v>
      </c>
      <c r="F60" s="439">
        <v>3</v>
      </c>
      <c r="G60" s="815">
        <f t="shared" ref="G60" si="20">H60+I60</f>
        <v>0</v>
      </c>
      <c r="H60" s="844"/>
      <c r="I60" s="844"/>
      <c r="J60" s="814">
        <f t="shared" ref="J60" si="21">ROUND(F60*G60,2)</f>
        <v>0</v>
      </c>
      <c r="K60" s="464">
        <v>15</v>
      </c>
      <c r="L60" s="832">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2943</v>
      </c>
      <c r="E61" s="438"/>
      <c r="F61" s="439"/>
      <c r="G61" s="815"/>
      <c r="H61" s="815"/>
      <c r="I61" s="815"/>
      <c r="J61" s="814" t="s">
        <v>22</v>
      </c>
      <c r="K61" s="440"/>
      <c r="L61" s="828"/>
      <c r="M61" s="425"/>
      <c r="N61" s="425"/>
      <c r="O61" s="425"/>
      <c r="P61" s="425"/>
      <c r="Q61" s="425"/>
      <c r="R61" s="425"/>
      <c r="S61" s="425"/>
      <c r="T61" s="425"/>
      <c r="U61" s="425"/>
      <c r="V61" s="425"/>
      <c r="W61" s="425"/>
      <c r="X61" s="425"/>
      <c r="Y61" s="425"/>
    </row>
    <row r="62" spans="1:25" s="426" customFormat="1" ht="12" customHeight="1">
      <c r="A62" s="443">
        <v>34</v>
      </c>
      <c r="B62" s="446"/>
      <c r="C62" s="447"/>
      <c r="D62" s="463" t="s">
        <v>2944</v>
      </c>
      <c r="E62" s="438" t="s">
        <v>2896</v>
      </c>
      <c r="F62" s="439">
        <v>9</v>
      </c>
      <c r="G62" s="815">
        <f t="shared" ref="G62:G67" si="22">H62+I62</f>
        <v>0</v>
      </c>
      <c r="H62" s="844"/>
      <c r="I62" s="844"/>
      <c r="J62" s="814">
        <f t="shared" ref="J62:J67" si="23">ROUND(F62*G62,2)</f>
        <v>0</v>
      </c>
      <c r="K62" s="464">
        <v>0</v>
      </c>
      <c r="L62" s="832">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2945</v>
      </c>
      <c r="E63" s="438" t="s">
        <v>2896</v>
      </c>
      <c r="F63" s="439">
        <v>3</v>
      </c>
      <c r="G63" s="815">
        <f t="shared" si="22"/>
        <v>0</v>
      </c>
      <c r="H63" s="844"/>
      <c r="I63" s="844"/>
      <c r="J63" s="814">
        <f t="shared" si="23"/>
        <v>0</v>
      </c>
      <c r="K63" s="464">
        <v>0</v>
      </c>
      <c r="L63" s="832">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2946</v>
      </c>
      <c r="E64" s="438" t="s">
        <v>2896</v>
      </c>
      <c r="F64" s="439">
        <v>3</v>
      </c>
      <c r="G64" s="815">
        <f t="shared" si="22"/>
        <v>0</v>
      </c>
      <c r="H64" s="844"/>
      <c r="I64" s="844"/>
      <c r="J64" s="814">
        <f t="shared" si="23"/>
        <v>0</v>
      </c>
      <c r="K64" s="464">
        <v>0</v>
      </c>
      <c r="L64" s="832">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2947</v>
      </c>
      <c r="E65" s="438" t="s">
        <v>2896</v>
      </c>
      <c r="F65" s="439">
        <v>12</v>
      </c>
      <c r="G65" s="815">
        <f t="shared" si="22"/>
        <v>0</v>
      </c>
      <c r="H65" s="844"/>
      <c r="I65" s="844"/>
      <c r="J65" s="814">
        <f t="shared" si="23"/>
        <v>0</v>
      </c>
      <c r="K65" s="464">
        <v>0</v>
      </c>
      <c r="L65" s="832">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2948</v>
      </c>
      <c r="E66" s="438" t="s">
        <v>2896</v>
      </c>
      <c r="F66" s="439">
        <v>16</v>
      </c>
      <c r="G66" s="815">
        <f t="shared" si="22"/>
        <v>0</v>
      </c>
      <c r="H66" s="844"/>
      <c r="I66" s="844"/>
      <c r="J66" s="814">
        <f t="shared" si="23"/>
        <v>0</v>
      </c>
      <c r="K66" s="464">
        <v>0</v>
      </c>
      <c r="L66" s="832">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2937</v>
      </c>
      <c r="E67" s="438" t="s">
        <v>2907</v>
      </c>
      <c r="F67" s="445">
        <v>115</v>
      </c>
      <c r="G67" s="815">
        <f t="shared" si="22"/>
        <v>0</v>
      </c>
      <c r="H67" s="843"/>
      <c r="I67" s="843"/>
      <c r="J67" s="814">
        <f t="shared" si="23"/>
        <v>0</v>
      </c>
      <c r="K67" s="440">
        <v>1</v>
      </c>
      <c r="L67" s="828">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28"/>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2949</v>
      </c>
      <c r="E69" s="430"/>
      <c r="F69" s="431"/>
      <c r="G69" s="825"/>
      <c r="H69" s="813"/>
      <c r="I69" s="813"/>
      <c r="J69" s="813">
        <f>SUM(J71:J83)</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2939</v>
      </c>
      <c r="E70" s="438"/>
      <c r="F70" s="439"/>
      <c r="G70" s="815"/>
      <c r="H70" s="814"/>
      <c r="I70" s="814"/>
      <c r="J70" s="814" t="s">
        <v>22</v>
      </c>
      <c r="K70" s="440"/>
      <c r="L70" s="828"/>
    </row>
    <row r="71" spans="1:25" s="426" customFormat="1" ht="24" customHeight="1">
      <c r="A71" s="434">
        <v>40</v>
      </c>
      <c r="B71" s="435"/>
      <c r="C71" s="436">
        <v>42740</v>
      </c>
      <c r="D71" s="463" t="s">
        <v>2950</v>
      </c>
      <c r="E71" s="438" t="s">
        <v>2896</v>
      </c>
      <c r="F71" s="439">
        <v>1</v>
      </c>
      <c r="G71" s="815">
        <f t="shared" ref="G71" si="24">H71+I71</f>
        <v>0</v>
      </c>
      <c r="H71" s="844"/>
      <c r="I71" s="844"/>
      <c r="J71" s="814">
        <f t="shared" ref="J71" si="25">ROUND(F71*G71,2)</f>
        <v>0</v>
      </c>
      <c r="K71" s="464">
        <v>200</v>
      </c>
      <c r="L71" s="832">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2941</v>
      </c>
      <c r="E72" s="438"/>
      <c r="F72" s="439"/>
      <c r="G72" s="815"/>
      <c r="H72" s="815"/>
      <c r="I72" s="815"/>
      <c r="J72" s="814" t="s">
        <v>22</v>
      </c>
      <c r="K72" s="440"/>
      <c r="L72" s="828"/>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2942</v>
      </c>
      <c r="E73" s="438" t="s">
        <v>2896</v>
      </c>
      <c r="F73" s="439">
        <v>2</v>
      </c>
      <c r="G73" s="815">
        <f t="shared" ref="G73" si="26">H73+I73</f>
        <v>0</v>
      </c>
      <c r="H73" s="844"/>
      <c r="I73" s="844"/>
      <c r="J73" s="814">
        <f t="shared" ref="J73" si="27">ROUND(F73*G73,2)</f>
        <v>0</v>
      </c>
      <c r="K73" s="464">
        <v>15</v>
      </c>
      <c r="L73" s="832">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2943</v>
      </c>
      <c r="E74" s="438"/>
      <c r="F74" s="439"/>
      <c r="G74" s="815"/>
      <c r="H74" s="815"/>
      <c r="I74" s="815"/>
      <c r="J74" s="814" t="s">
        <v>22</v>
      </c>
      <c r="K74" s="440"/>
      <c r="L74" s="828"/>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2942</v>
      </c>
      <c r="E75" s="438" t="s">
        <v>2896</v>
      </c>
      <c r="F75" s="439">
        <v>4</v>
      </c>
      <c r="G75" s="815">
        <f t="shared" ref="G75" si="28">H75+I75</f>
        <v>0</v>
      </c>
      <c r="H75" s="844"/>
      <c r="I75" s="844"/>
      <c r="J75" s="814">
        <f t="shared" ref="J75" si="29">ROUND(F75*G75,2)</f>
        <v>0</v>
      </c>
      <c r="K75" s="464">
        <v>15</v>
      </c>
      <c r="L75" s="832">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2943</v>
      </c>
      <c r="E76" s="438"/>
      <c r="F76" s="439"/>
      <c r="G76" s="815"/>
      <c r="H76" s="815"/>
      <c r="I76" s="815"/>
      <c r="J76" s="814" t="s">
        <v>22</v>
      </c>
      <c r="K76" s="440"/>
      <c r="L76" s="828"/>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2942</v>
      </c>
      <c r="E77" s="438" t="s">
        <v>2896</v>
      </c>
      <c r="F77" s="439">
        <v>1</v>
      </c>
      <c r="G77" s="815">
        <f t="shared" ref="G77" si="30">H77+I77</f>
        <v>0</v>
      </c>
      <c r="H77" s="844"/>
      <c r="I77" s="844"/>
      <c r="J77" s="814">
        <f t="shared" ref="J77" si="31">ROUND(F77*G77,2)</f>
        <v>0</v>
      </c>
      <c r="K77" s="464">
        <v>15</v>
      </c>
      <c r="L77" s="832">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2943</v>
      </c>
      <c r="E78" s="438"/>
      <c r="F78" s="439"/>
      <c r="G78" s="815"/>
      <c r="H78" s="815"/>
      <c r="I78" s="815"/>
      <c r="J78" s="814" t="s">
        <v>22</v>
      </c>
      <c r="K78" s="440"/>
      <c r="L78" s="828"/>
      <c r="M78" s="425"/>
      <c r="N78" s="425"/>
      <c r="O78" s="425"/>
      <c r="P78" s="425"/>
      <c r="Q78" s="425"/>
      <c r="R78" s="425"/>
      <c r="S78" s="425"/>
      <c r="T78" s="425"/>
      <c r="U78" s="425"/>
      <c r="V78" s="425"/>
      <c r="W78" s="425"/>
      <c r="X78" s="425"/>
      <c r="Y78" s="425"/>
    </row>
    <row r="79" spans="1:25" s="426" customFormat="1" ht="12" customHeight="1">
      <c r="A79" s="443">
        <v>44</v>
      </c>
      <c r="B79" s="446"/>
      <c r="C79" s="447"/>
      <c r="D79" s="463" t="s">
        <v>2944</v>
      </c>
      <c r="E79" s="438" t="s">
        <v>2896</v>
      </c>
      <c r="F79" s="439">
        <v>5</v>
      </c>
      <c r="G79" s="815">
        <f t="shared" ref="G79:G83" si="32">H79+I79</f>
        <v>0</v>
      </c>
      <c r="H79" s="844"/>
      <c r="I79" s="844"/>
      <c r="J79" s="814">
        <f t="shared" ref="J79:J83" si="33">ROUND(F79*G79,2)</f>
        <v>0</v>
      </c>
      <c r="K79" s="464">
        <v>0</v>
      </c>
      <c r="L79" s="832">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2945</v>
      </c>
      <c r="E80" s="438" t="s">
        <v>2896</v>
      </c>
      <c r="F80" s="439">
        <v>1</v>
      </c>
      <c r="G80" s="815">
        <f t="shared" si="32"/>
        <v>0</v>
      </c>
      <c r="H80" s="844"/>
      <c r="I80" s="844"/>
      <c r="J80" s="814">
        <f t="shared" si="33"/>
        <v>0</v>
      </c>
      <c r="K80" s="464">
        <v>0</v>
      </c>
      <c r="L80" s="832">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2947</v>
      </c>
      <c r="E81" s="438" t="s">
        <v>2896</v>
      </c>
      <c r="F81" s="439">
        <v>6</v>
      </c>
      <c r="G81" s="815">
        <f t="shared" si="32"/>
        <v>0</v>
      </c>
      <c r="H81" s="844"/>
      <c r="I81" s="844"/>
      <c r="J81" s="814">
        <f t="shared" si="33"/>
        <v>0</v>
      </c>
      <c r="K81" s="464">
        <v>0</v>
      </c>
      <c r="L81" s="832">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2948</v>
      </c>
      <c r="E82" s="438" t="s">
        <v>2896</v>
      </c>
      <c r="F82" s="439">
        <v>7</v>
      </c>
      <c r="G82" s="815">
        <f t="shared" si="32"/>
        <v>0</v>
      </c>
      <c r="H82" s="844"/>
      <c r="I82" s="844"/>
      <c r="J82" s="814">
        <f t="shared" si="33"/>
        <v>0</v>
      </c>
      <c r="K82" s="464">
        <v>0</v>
      </c>
      <c r="L82" s="832">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2937</v>
      </c>
      <c r="E83" s="438" t="s">
        <v>2907</v>
      </c>
      <c r="F83" s="445">
        <v>47</v>
      </c>
      <c r="G83" s="815">
        <f t="shared" si="32"/>
        <v>0</v>
      </c>
      <c r="H83" s="843"/>
      <c r="I83" s="843"/>
      <c r="J83" s="814">
        <f t="shared" si="33"/>
        <v>0</v>
      </c>
      <c r="K83" s="440">
        <v>1</v>
      </c>
      <c r="L83" s="828">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28"/>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2951</v>
      </c>
      <c r="E85" s="430"/>
      <c r="F85" s="472" t="s">
        <v>22</v>
      </c>
      <c r="G85" s="825"/>
      <c r="H85" s="813"/>
      <c r="I85" s="813"/>
      <c r="J85" s="813">
        <f>SUM(J86)</f>
        <v>0</v>
      </c>
      <c r="K85" s="433"/>
      <c r="L85" s="831">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2952</v>
      </c>
      <c r="E86" s="438" t="s">
        <v>2179</v>
      </c>
      <c r="F86" s="439">
        <v>150</v>
      </c>
      <c r="G86" s="815">
        <f t="shared" ref="G86" si="34">H86+I86</f>
        <v>0</v>
      </c>
      <c r="H86" s="842"/>
      <c r="I86" s="842"/>
      <c r="J86" s="814">
        <f t="shared" ref="J86" si="35">ROUND(F86*G86,2)</f>
        <v>0</v>
      </c>
      <c r="K86" s="440">
        <v>1</v>
      </c>
      <c r="L86" s="828">
        <f>K86*F86</f>
        <v>150</v>
      </c>
    </row>
    <row r="87" spans="1:25" s="426" customFormat="1" ht="12" customHeight="1" thickBot="1">
      <c r="A87" s="473"/>
      <c r="B87" s="474"/>
      <c r="C87" s="475"/>
      <c r="D87" s="476"/>
      <c r="E87" s="477"/>
      <c r="F87" s="475"/>
      <c r="G87" s="822"/>
      <c r="H87" s="817"/>
      <c r="I87" s="817"/>
      <c r="J87" s="822"/>
      <c r="K87" s="479"/>
      <c r="L87" s="834"/>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2953</v>
      </c>
      <c r="E88" s="430"/>
      <c r="F88" s="472" t="s">
        <v>22</v>
      </c>
      <c r="G88" s="825"/>
      <c r="H88" s="813"/>
      <c r="I88" s="813"/>
      <c r="J88" s="813">
        <f>SUM(J89)</f>
        <v>0</v>
      </c>
      <c r="K88" s="433"/>
      <c r="L88" s="831">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2954</v>
      </c>
      <c r="E89" s="438" t="s">
        <v>180</v>
      </c>
      <c r="F89" s="439">
        <v>25</v>
      </c>
      <c r="G89" s="815">
        <f t="shared" ref="G89" si="36">H89+I89</f>
        <v>0</v>
      </c>
      <c r="H89" s="842"/>
      <c r="I89" s="842"/>
      <c r="J89" s="814">
        <f t="shared" ref="J89" si="37">ROUND(F89*G89,2)</f>
        <v>0</v>
      </c>
      <c r="K89" s="440">
        <v>0.7</v>
      </c>
      <c r="L89" s="828">
        <f>K89*F89</f>
        <v>17.5</v>
      </c>
    </row>
    <row r="90" spans="1:25" s="426" customFormat="1" ht="12.75" thickBot="1">
      <c r="A90" s="481"/>
      <c r="B90" s="474"/>
      <c r="C90" s="475"/>
      <c r="D90" s="477"/>
      <c r="E90" s="482"/>
      <c r="F90" s="483"/>
      <c r="G90" s="822"/>
      <c r="H90" s="817"/>
      <c r="I90" s="817"/>
      <c r="J90" s="822"/>
      <c r="K90" s="484"/>
      <c r="L90" s="835"/>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2955</v>
      </c>
      <c r="E91" s="485"/>
      <c r="F91" s="486" t="s">
        <v>22</v>
      </c>
      <c r="G91" s="825"/>
      <c r="H91" s="813"/>
      <c r="I91" s="813"/>
      <c r="J91" s="813">
        <f>SUM(J92)</f>
        <v>0</v>
      </c>
      <c r="K91" s="459"/>
      <c r="L91" s="831">
        <f>SUM(L92:L93)</f>
        <v>98.899999999999991</v>
      </c>
    </row>
    <row r="92" spans="1:25" s="426" customFormat="1" ht="12">
      <c r="A92" s="487">
        <v>51</v>
      </c>
      <c r="B92" s="488"/>
      <c r="C92" s="489" t="s">
        <v>22</v>
      </c>
      <c r="D92" s="490" t="s">
        <v>2956</v>
      </c>
      <c r="E92" s="491" t="s">
        <v>180</v>
      </c>
      <c r="F92" s="492">
        <v>23</v>
      </c>
      <c r="G92" s="815">
        <f t="shared" ref="G92" si="38">H92+I92</f>
        <v>0</v>
      </c>
      <c r="H92" s="845"/>
      <c r="I92" s="845"/>
      <c r="J92" s="814">
        <f t="shared" ref="J92" si="39">ROUND(F92*G92,2)</f>
        <v>0</v>
      </c>
      <c r="K92" s="493">
        <v>4.3</v>
      </c>
      <c r="L92" s="828">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2"/>
      <c r="H93" s="817"/>
      <c r="I93" s="817"/>
      <c r="J93" s="822"/>
      <c r="K93" s="479"/>
      <c r="L93" s="835"/>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2957</v>
      </c>
      <c r="E94" s="485"/>
      <c r="F94" s="486" t="s">
        <v>22</v>
      </c>
      <c r="G94" s="825"/>
      <c r="H94" s="813"/>
      <c r="I94" s="813"/>
      <c r="J94" s="813">
        <f>SUM(J95:J97)</f>
        <v>0</v>
      </c>
      <c r="K94" s="459"/>
      <c r="L94" s="831">
        <f>SUM(L95:L98)</f>
        <v>0</v>
      </c>
    </row>
    <row r="95" spans="1:25" s="426" customFormat="1" ht="12" customHeight="1">
      <c r="A95" s="497">
        <v>52</v>
      </c>
      <c r="B95" s="498"/>
      <c r="C95" s="499" t="s">
        <v>22</v>
      </c>
      <c r="D95" s="500" t="s">
        <v>2958</v>
      </c>
      <c r="E95" s="500" t="s">
        <v>2179</v>
      </c>
      <c r="F95" s="501">
        <v>933</v>
      </c>
      <c r="G95" s="846"/>
      <c r="H95" s="941"/>
      <c r="I95" s="941"/>
      <c r="J95" s="814">
        <f t="shared" ref="J95:J97" si="40">ROUND(F95*G95,2)</f>
        <v>0</v>
      </c>
      <c r="K95" s="502">
        <v>0</v>
      </c>
      <c r="L95" s="836">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2959</v>
      </c>
      <c r="E96" s="504" t="s">
        <v>2179</v>
      </c>
      <c r="F96" s="505">
        <v>883</v>
      </c>
      <c r="G96" s="843"/>
      <c r="H96" s="814"/>
      <c r="I96" s="814"/>
      <c r="J96" s="814">
        <f t="shared" si="40"/>
        <v>0</v>
      </c>
      <c r="K96" s="506">
        <v>0</v>
      </c>
      <c r="L96" s="830">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2960</v>
      </c>
      <c r="E97" s="510" t="s">
        <v>2961</v>
      </c>
      <c r="F97" s="511">
        <v>1</v>
      </c>
      <c r="G97" s="847"/>
      <c r="H97" s="819"/>
      <c r="I97" s="819"/>
      <c r="J97" s="814">
        <f t="shared" si="40"/>
        <v>0</v>
      </c>
      <c r="K97" s="512">
        <v>0</v>
      </c>
      <c r="L97" s="837">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27"/>
      <c r="J98" s="822"/>
      <c r="K98" s="484"/>
      <c r="L98" s="835"/>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2962</v>
      </c>
      <c r="E99" s="485"/>
      <c r="F99" s="486" t="s">
        <v>22</v>
      </c>
      <c r="G99" s="825"/>
      <c r="H99" s="813"/>
      <c r="I99" s="813"/>
      <c r="J99" s="813">
        <f>SUM(J100:J102)</f>
        <v>0</v>
      </c>
      <c r="K99" s="459"/>
      <c r="L99" s="831">
        <f>SUM(L100:L103)</f>
        <v>0</v>
      </c>
    </row>
    <row r="100" spans="1:25" s="426" customFormat="1" ht="12">
      <c r="A100" s="515">
        <v>55</v>
      </c>
      <c r="B100" s="516"/>
      <c r="C100" s="517" t="s">
        <v>22</v>
      </c>
      <c r="D100" s="518" t="s">
        <v>2963</v>
      </c>
      <c r="E100" s="518" t="s">
        <v>2964</v>
      </c>
      <c r="F100" s="519">
        <v>90</v>
      </c>
      <c r="G100" s="848"/>
      <c r="H100" s="820"/>
      <c r="I100" s="840"/>
      <c r="J100" s="814">
        <f t="shared" ref="J100:J102" si="41">ROUND(F100*G100,2)</f>
        <v>0</v>
      </c>
      <c r="K100" s="520">
        <v>0</v>
      </c>
      <c r="L100" s="838">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2965</v>
      </c>
      <c r="E101" s="504" t="s">
        <v>2964</v>
      </c>
      <c r="F101" s="505">
        <v>90</v>
      </c>
      <c r="G101" s="843"/>
      <c r="H101" s="818"/>
      <c r="I101" s="824"/>
      <c r="J101" s="814">
        <f t="shared" si="41"/>
        <v>0</v>
      </c>
      <c r="K101" s="506">
        <v>0</v>
      </c>
      <c r="L101" s="830">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2966</v>
      </c>
      <c r="E102" s="491" t="s">
        <v>2964</v>
      </c>
      <c r="F102" s="521">
        <v>60</v>
      </c>
      <c r="G102" s="845"/>
      <c r="H102" s="821"/>
      <c r="I102" s="841"/>
      <c r="J102" s="814">
        <f t="shared" si="41"/>
        <v>0</v>
      </c>
      <c r="K102" s="522">
        <v>0</v>
      </c>
      <c r="L102" s="839">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2"/>
      <c r="I103" s="817"/>
      <c r="J103" s="822"/>
      <c r="K103" s="484"/>
      <c r="L103" s="835"/>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2967</v>
      </c>
      <c r="E104" s="525"/>
      <c r="F104" s="526" t="s">
        <v>22</v>
      </c>
      <c r="G104" s="527"/>
      <c r="H104" s="823"/>
      <c r="I104" s="823"/>
      <c r="J104" s="823">
        <f>J99+J94+J91+J88+J85+J69+J50+J42+J35+J10</f>
        <v>0</v>
      </c>
      <c r="K104" s="528"/>
      <c r="L104" s="823">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9iPomXz6jrIAE8Hi05iXgoQN8H7Tb15/e4eMjwRn1TILXauCqFj9J6ECA3SA/PEUyjWMiKnnvc7/U9PU4fPBnA==" saltValue="1o/jXWEA7XMxASNNd83R3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F79" sqref="F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2597</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RAV8606 - Vytápění</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2598</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RAV8606 - Vytápění</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2599</v>
      </c>
      <c r="F80" s="284" t="s">
        <v>2600</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2601</v>
      </c>
      <c r="F81" s="288" t="s">
        <v>2602</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2603</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5"/>
  <sheetViews>
    <sheetView zoomScaleNormal="100" workbookViewId="0">
      <pane ySplit="3" topLeftCell="A4" activePane="bottomLeft" state="frozen"/>
      <selection activeCell="B37" sqref="B37"/>
      <selection pane="bottomLeft" activeCell="B12" sqref="B1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2969</v>
      </c>
      <c r="D3" s="91" t="s">
        <v>2858</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2970</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95"/>
  <sheetViews>
    <sheetView topLeftCell="F1" zoomScaleNormal="100" zoomScaleSheetLayoutView="100" workbookViewId="0">
      <pane ySplit="3" topLeftCell="A62" activePane="bottomLeft" state="frozen"/>
      <selection activeCell="B37" sqref="B37"/>
      <selection pane="bottomLeft" activeCell="J86" sqref="J86"/>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2971</v>
      </c>
      <c r="G3" s="117" t="s">
        <v>53</v>
      </c>
      <c r="H3" s="118" t="s">
        <v>49</v>
      </c>
      <c r="I3" s="118" t="s">
        <v>2972</v>
      </c>
      <c r="J3" s="119" t="s">
        <v>163</v>
      </c>
      <c r="K3" s="117" t="s">
        <v>164</v>
      </c>
      <c r="L3" s="116" t="s">
        <v>2973</v>
      </c>
      <c r="M3" s="116" t="s">
        <v>2974</v>
      </c>
      <c r="N3" s="116" t="s">
        <v>2975</v>
      </c>
      <c r="O3" s="116" t="s">
        <v>2976</v>
      </c>
      <c r="P3" s="116" t="s">
        <v>2969</v>
      </c>
      <c r="Q3" s="116" t="s">
        <v>2977</v>
      </c>
      <c r="R3" s="116" t="s">
        <v>2858</v>
      </c>
      <c r="S3" s="116" t="s">
        <v>2978</v>
      </c>
      <c r="T3" s="116" t="s">
        <v>2860</v>
      </c>
      <c r="U3" s="116" t="s">
        <v>2796</v>
      </c>
      <c r="V3" s="116" t="s">
        <v>38</v>
      </c>
      <c r="W3" s="116" t="s">
        <v>44</v>
      </c>
      <c r="X3" s="119" t="s">
        <v>2979</v>
      </c>
      <c r="Y3" s="118" t="s">
        <v>2815</v>
      </c>
      <c r="Z3" s="118" t="s">
        <v>2980</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3405</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2982</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2983</v>
      </c>
      <c r="B7" s="145" t="s">
        <v>2984</v>
      </c>
      <c r="C7" s="145" t="s">
        <v>2985</v>
      </c>
      <c r="D7" s="145" t="s">
        <v>2986</v>
      </c>
      <c r="E7" s="145" t="s">
        <v>2987</v>
      </c>
      <c r="F7" s="146">
        <v>1</v>
      </c>
      <c r="G7" s="147" t="s">
        <v>2988</v>
      </c>
      <c r="H7" s="148" t="s">
        <v>3406</v>
      </c>
      <c r="I7" s="148"/>
      <c r="J7" s="149" t="s">
        <v>3407</v>
      </c>
      <c r="K7" s="147" t="s">
        <v>2964</v>
      </c>
      <c r="L7" s="150">
        <v>80</v>
      </c>
      <c r="M7" s="151">
        <v>0</v>
      </c>
      <c r="N7" s="150">
        <f>L7*(1+M7/100)</f>
        <v>80</v>
      </c>
      <c r="O7" s="811"/>
      <c r="P7" s="152">
        <f>ROUND(N7*O7,2)</f>
        <v>0</v>
      </c>
      <c r="Q7" s="153"/>
      <c r="R7" s="151">
        <f>N7*Q7</f>
        <v>0</v>
      </c>
      <c r="S7" s="153"/>
      <c r="T7" s="151">
        <f>N7*S7</f>
        <v>0</v>
      </c>
      <c r="U7" s="152">
        <v>21</v>
      </c>
      <c r="V7" s="152">
        <f>P7*(U7/100)</f>
        <v>0</v>
      </c>
      <c r="W7" s="152">
        <f>P7+V7</f>
        <v>0</v>
      </c>
      <c r="X7" s="149"/>
      <c r="Y7" s="148" t="s">
        <v>2991</v>
      </c>
      <c r="Z7" s="148" t="s">
        <v>2992</v>
      </c>
    </row>
    <row r="8" spans="1:26" s="145" customFormat="1" ht="12" outlineLevel="2">
      <c r="F8" s="146">
        <v>2</v>
      </c>
      <c r="G8" s="147" t="s">
        <v>2988</v>
      </c>
      <c r="H8" s="148" t="s">
        <v>3408</v>
      </c>
      <c r="I8" s="148"/>
      <c r="J8" s="149" t="s">
        <v>3409</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2991</v>
      </c>
      <c r="Z8" s="148" t="s">
        <v>2992</v>
      </c>
    </row>
    <row r="9" spans="1:26" outlineLevel="2"/>
    <row r="10" spans="1:26" s="136" customFormat="1" ht="16.5" customHeight="1" outlineLevel="1">
      <c r="F10" s="137"/>
      <c r="G10" s="121"/>
      <c r="H10" s="138"/>
      <c r="I10" s="138"/>
      <c r="J10" s="138" t="s">
        <v>2993</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3004</v>
      </c>
      <c r="H11" s="148" t="s">
        <v>3011</v>
      </c>
      <c r="I11" s="148" t="s">
        <v>3012</v>
      </c>
      <c r="J11" s="149" t="s">
        <v>3013</v>
      </c>
      <c r="K11" s="147" t="s">
        <v>3014</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2991</v>
      </c>
      <c r="Z11" s="148" t="s">
        <v>1375</v>
      </c>
    </row>
    <row r="12" spans="1:26" s="145" customFormat="1" ht="36" outlineLevel="2">
      <c r="F12" s="146">
        <v>4</v>
      </c>
      <c r="G12" s="147" t="s">
        <v>3004</v>
      </c>
      <c r="H12" s="148" t="s">
        <v>3008</v>
      </c>
      <c r="I12" s="148" t="s">
        <v>3009</v>
      </c>
      <c r="J12" s="149" t="s">
        <v>3010</v>
      </c>
      <c r="K12" s="147" t="s">
        <v>887</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2991</v>
      </c>
      <c r="Z12" s="148" t="s">
        <v>1375</v>
      </c>
    </row>
    <row r="13" spans="1:26" s="145" customFormat="1" ht="12" outlineLevel="2">
      <c r="F13" s="146">
        <v>5</v>
      </c>
      <c r="G13" s="147" t="s">
        <v>2988</v>
      </c>
      <c r="H13" s="148" t="s">
        <v>3410</v>
      </c>
      <c r="I13" s="148"/>
      <c r="J13" s="149" t="s">
        <v>3411</v>
      </c>
      <c r="K13" s="147" t="s">
        <v>887</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2991</v>
      </c>
      <c r="Z13" s="148" t="s">
        <v>1375</v>
      </c>
    </row>
    <row r="14" spans="1:26" s="145" customFormat="1" ht="12" outlineLevel="2">
      <c r="F14" s="146">
        <v>6</v>
      </c>
      <c r="G14" s="147" t="s">
        <v>2988</v>
      </c>
      <c r="H14" s="148" t="s">
        <v>3412</v>
      </c>
      <c r="I14" s="148"/>
      <c r="J14" s="149" t="s">
        <v>3413</v>
      </c>
      <c r="K14" s="147" t="s">
        <v>887</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2991</v>
      </c>
      <c r="Z14" s="148" t="s">
        <v>1375</v>
      </c>
    </row>
    <row r="15" spans="1:26" s="145" customFormat="1" ht="12" outlineLevel="2">
      <c r="F15" s="146">
        <v>7</v>
      </c>
      <c r="G15" s="147" t="s">
        <v>2988</v>
      </c>
      <c r="H15" s="148" t="s">
        <v>3414</v>
      </c>
      <c r="I15" s="148"/>
      <c r="J15" s="149" t="s">
        <v>3415</v>
      </c>
      <c r="K15" s="147" t="s">
        <v>887</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2991</v>
      </c>
      <c r="Z15" s="148" t="s">
        <v>1375</v>
      </c>
    </row>
    <row r="16" spans="1:26" s="145" customFormat="1" ht="12" outlineLevel="2">
      <c r="F16" s="146">
        <v>8</v>
      </c>
      <c r="G16" s="147" t="s">
        <v>2988</v>
      </c>
      <c r="H16" s="148" t="s">
        <v>2996</v>
      </c>
      <c r="I16" s="148"/>
      <c r="J16" s="149" t="s">
        <v>3416</v>
      </c>
      <c r="K16" s="147" t="s">
        <v>887</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2991</v>
      </c>
      <c r="Z16" s="148" t="s">
        <v>1375</v>
      </c>
    </row>
    <row r="17" spans="6:26" s="145" customFormat="1" ht="12" outlineLevel="2">
      <c r="F17" s="146">
        <v>9</v>
      </c>
      <c r="G17" s="147" t="s">
        <v>2988</v>
      </c>
      <c r="H17" s="148" t="s">
        <v>2998</v>
      </c>
      <c r="I17" s="148"/>
      <c r="J17" s="149" t="s">
        <v>3417</v>
      </c>
      <c r="K17" s="147" t="s">
        <v>887</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2991</v>
      </c>
      <c r="Z17" s="148" t="s">
        <v>1375</v>
      </c>
    </row>
    <row r="18" spans="6:26" s="145" customFormat="1" ht="12" outlineLevel="2">
      <c r="F18" s="146">
        <v>10</v>
      </c>
      <c r="G18" s="147" t="s">
        <v>2988</v>
      </c>
      <c r="H18" s="148" t="s">
        <v>3002</v>
      </c>
      <c r="I18" s="148"/>
      <c r="J18" s="149" t="s">
        <v>3418</v>
      </c>
      <c r="K18" s="147" t="s">
        <v>887</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2991</v>
      </c>
      <c r="Z18" s="148" t="s">
        <v>1375</v>
      </c>
    </row>
    <row r="19" spans="6:26" outlineLevel="2"/>
    <row r="20" spans="6:26" s="136" customFormat="1" ht="16.5" customHeight="1" outlineLevel="1">
      <c r="F20" s="137"/>
      <c r="G20" s="121"/>
      <c r="H20" s="138"/>
      <c r="I20" s="138"/>
      <c r="J20" s="138" t="s">
        <v>3419</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3004</v>
      </c>
      <c r="H21" s="148" t="s">
        <v>3420</v>
      </c>
      <c r="I21" s="148" t="s">
        <v>3421</v>
      </c>
      <c r="J21" s="149" t="s">
        <v>3422</v>
      </c>
      <c r="K21" s="147" t="s">
        <v>3014</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2991</v>
      </c>
      <c r="Z21" s="148" t="s">
        <v>3423</v>
      </c>
    </row>
    <row r="22" spans="6:26" s="145" customFormat="1" ht="12" outlineLevel="2">
      <c r="F22" s="146">
        <v>12</v>
      </c>
      <c r="G22" s="147" t="s">
        <v>3004</v>
      </c>
      <c r="H22" s="148" t="s">
        <v>3424</v>
      </c>
      <c r="I22" s="148" t="s">
        <v>3425</v>
      </c>
      <c r="J22" s="149" t="s">
        <v>3426</v>
      </c>
      <c r="K22" s="147" t="s">
        <v>1236</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2991</v>
      </c>
      <c r="Z22" s="148" t="s">
        <v>3423</v>
      </c>
    </row>
    <row r="23" spans="6:26" s="145" customFormat="1" ht="24" outlineLevel="2">
      <c r="F23" s="146">
        <v>13</v>
      </c>
      <c r="G23" s="147" t="s">
        <v>3004</v>
      </c>
      <c r="H23" s="148" t="s">
        <v>3427</v>
      </c>
      <c r="I23" s="148" t="s">
        <v>3428</v>
      </c>
      <c r="J23" s="149" t="s">
        <v>3429</v>
      </c>
      <c r="K23" s="147" t="s">
        <v>1236</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2991</v>
      </c>
      <c r="Z23" s="148" t="s">
        <v>3423</v>
      </c>
    </row>
    <row r="24" spans="6:26" s="145" customFormat="1" ht="12" outlineLevel="2">
      <c r="F24" s="146">
        <v>14</v>
      </c>
      <c r="G24" s="147" t="s">
        <v>3004</v>
      </c>
      <c r="H24" s="148" t="s">
        <v>3430</v>
      </c>
      <c r="I24" s="148" t="s">
        <v>3431</v>
      </c>
      <c r="J24" s="149" t="s">
        <v>3432</v>
      </c>
      <c r="K24" s="147" t="s">
        <v>1236</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2991</v>
      </c>
      <c r="Z24" s="148" t="s">
        <v>3423</v>
      </c>
    </row>
    <row r="25" spans="6:26" s="145" customFormat="1" ht="24" outlineLevel="2">
      <c r="F25" s="146">
        <v>15</v>
      </c>
      <c r="G25" s="147" t="s">
        <v>3004</v>
      </c>
      <c r="H25" s="148" t="s">
        <v>3433</v>
      </c>
      <c r="I25" s="148" t="s">
        <v>3434</v>
      </c>
      <c r="J25" s="149" t="s">
        <v>3435</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2991</v>
      </c>
      <c r="Z25" s="148" t="s">
        <v>3423</v>
      </c>
    </row>
    <row r="26" spans="6:26" s="145" customFormat="1" ht="36" outlineLevel="2">
      <c r="F26" s="146">
        <v>16</v>
      </c>
      <c r="G26" s="147" t="s">
        <v>3004</v>
      </c>
      <c r="H26" s="148" t="s">
        <v>3436</v>
      </c>
      <c r="I26" s="148" t="s">
        <v>3437</v>
      </c>
      <c r="J26" s="149" t="s">
        <v>3438</v>
      </c>
      <c r="K26" s="147" t="s">
        <v>1236</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2991</v>
      </c>
      <c r="Z26" s="148" t="s">
        <v>3423</v>
      </c>
    </row>
    <row r="27" spans="6:26" outlineLevel="2">
      <c r="P27" s="152"/>
    </row>
    <row r="28" spans="6:26" s="136" customFormat="1" ht="16.5" customHeight="1" outlineLevel="1">
      <c r="F28" s="137"/>
      <c r="G28" s="121"/>
      <c r="H28" s="138"/>
      <c r="I28" s="138"/>
      <c r="J28" s="138" t="s">
        <v>3439</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3004</v>
      </c>
      <c r="H29" s="148" t="s">
        <v>3440</v>
      </c>
      <c r="I29" s="148" t="s">
        <v>3441</v>
      </c>
      <c r="J29" s="149" t="s">
        <v>3442</v>
      </c>
      <c r="K29" s="147" t="s">
        <v>3014</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2991</v>
      </c>
      <c r="Z29" s="148" t="s">
        <v>3443</v>
      </c>
    </row>
    <row r="30" spans="6:26" s="145" customFormat="1" ht="24" outlineLevel="2">
      <c r="F30" s="146">
        <v>18</v>
      </c>
      <c r="G30" s="147" t="s">
        <v>3004</v>
      </c>
      <c r="H30" s="148" t="s">
        <v>3444</v>
      </c>
      <c r="I30" s="148" t="s">
        <v>3445</v>
      </c>
      <c r="J30" s="149" t="s">
        <v>3446</v>
      </c>
      <c r="K30" s="147" t="s">
        <v>887</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2991</v>
      </c>
      <c r="Z30" s="148" t="s">
        <v>3443</v>
      </c>
    </row>
    <row r="31" spans="6:26" s="145" customFormat="1" ht="24" outlineLevel="2">
      <c r="F31" s="146">
        <v>19</v>
      </c>
      <c r="G31" s="147" t="s">
        <v>3004</v>
      </c>
      <c r="H31" s="148" t="s">
        <v>3447</v>
      </c>
      <c r="I31" s="148" t="s">
        <v>3448</v>
      </c>
      <c r="J31" s="149" t="s">
        <v>3449</v>
      </c>
      <c r="K31" s="147" t="s">
        <v>887</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2991</v>
      </c>
      <c r="Z31" s="148" t="s">
        <v>3443</v>
      </c>
    </row>
    <row r="32" spans="6:26" s="145" customFormat="1" ht="24" outlineLevel="2">
      <c r="F32" s="146">
        <v>20</v>
      </c>
      <c r="G32" s="147" t="s">
        <v>3004</v>
      </c>
      <c r="H32" s="148" t="s">
        <v>3450</v>
      </c>
      <c r="I32" s="148" t="s">
        <v>3451</v>
      </c>
      <c r="J32" s="149" t="s">
        <v>3452</v>
      </c>
      <c r="K32" s="147" t="s">
        <v>887</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2991</v>
      </c>
      <c r="Z32" s="148" t="s">
        <v>3443</v>
      </c>
    </row>
    <row r="33" spans="6:26" s="145" customFormat="1" ht="24" outlineLevel="2">
      <c r="F33" s="146">
        <v>21</v>
      </c>
      <c r="G33" s="147" t="s">
        <v>3004</v>
      </c>
      <c r="H33" s="148" t="s">
        <v>3453</v>
      </c>
      <c r="I33" s="148" t="s">
        <v>3454</v>
      </c>
      <c r="J33" s="149" t="s">
        <v>3455</v>
      </c>
      <c r="K33" s="147" t="s">
        <v>887</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2991</v>
      </c>
      <c r="Z33" s="148" t="s">
        <v>3443</v>
      </c>
    </row>
    <row r="34" spans="6:26" s="145" customFormat="1" ht="24" outlineLevel="2">
      <c r="F34" s="146">
        <v>22</v>
      </c>
      <c r="G34" s="147" t="s">
        <v>3004</v>
      </c>
      <c r="H34" s="148" t="s">
        <v>3456</v>
      </c>
      <c r="I34" s="148" t="s">
        <v>3457</v>
      </c>
      <c r="J34" s="149" t="s">
        <v>3458</v>
      </c>
      <c r="K34" s="147" t="s">
        <v>887</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2991</v>
      </c>
      <c r="Z34" s="148" t="s">
        <v>3443</v>
      </c>
    </row>
    <row r="35" spans="6:26" s="145" customFormat="1" ht="24" outlineLevel="2">
      <c r="F35" s="146">
        <v>23</v>
      </c>
      <c r="G35" s="147" t="s">
        <v>3004</v>
      </c>
      <c r="H35" s="148" t="s">
        <v>3459</v>
      </c>
      <c r="I35" s="148" t="s">
        <v>3460</v>
      </c>
      <c r="J35" s="149" t="s">
        <v>3461</v>
      </c>
      <c r="K35" s="147" t="s">
        <v>887</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2991</v>
      </c>
      <c r="Z35" s="148" t="s">
        <v>3443</v>
      </c>
    </row>
    <row r="36" spans="6:26" s="145" customFormat="1" ht="24" outlineLevel="2">
      <c r="F36" s="146">
        <v>24</v>
      </c>
      <c r="G36" s="147" t="s">
        <v>3004</v>
      </c>
      <c r="H36" s="148" t="s">
        <v>3462</v>
      </c>
      <c r="I36" s="148" t="s">
        <v>3463</v>
      </c>
      <c r="J36" s="149" t="s">
        <v>3464</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2991</v>
      </c>
      <c r="Z36" s="148" t="s">
        <v>3443</v>
      </c>
    </row>
    <row r="37" spans="6:26" s="145" customFormat="1" ht="24" outlineLevel="2">
      <c r="F37" s="146">
        <v>25</v>
      </c>
      <c r="G37" s="147" t="s">
        <v>3004</v>
      </c>
      <c r="H37" s="148" t="s">
        <v>3465</v>
      </c>
      <c r="I37" s="148" t="s">
        <v>3466</v>
      </c>
      <c r="J37" s="149" t="s">
        <v>3467</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2991</v>
      </c>
      <c r="Z37" s="148" t="s">
        <v>3443</v>
      </c>
    </row>
    <row r="38" spans="6:26" s="145" customFormat="1" ht="24" outlineLevel="2">
      <c r="F38" s="146">
        <v>26</v>
      </c>
      <c r="G38" s="147" t="s">
        <v>3004</v>
      </c>
      <c r="H38" s="148" t="s">
        <v>3468</v>
      </c>
      <c r="I38" s="148" t="s">
        <v>3469</v>
      </c>
      <c r="J38" s="149" t="s">
        <v>3470</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2991</v>
      </c>
      <c r="Z38" s="148" t="s">
        <v>3443</v>
      </c>
    </row>
    <row r="39" spans="6:26" s="145" customFormat="1" ht="24" outlineLevel="2">
      <c r="F39" s="146">
        <v>27</v>
      </c>
      <c r="G39" s="147" t="s">
        <v>3004</v>
      </c>
      <c r="H39" s="148" t="s">
        <v>3471</v>
      </c>
      <c r="I39" s="148" t="s">
        <v>3472</v>
      </c>
      <c r="J39" s="149" t="s">
        <v>3473</v>
      </c>
      <c r="K39" s="147" t="s">
        <v>887</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2991</v>
      </c>
      <c r="Z39" s="148" t="s">
        <v>3443</v>
      </c>
    </row>
    <row r="40" spans="6:26" outlineLevel="2"/>
    <row r="41" spans="6:26" s="136" customFormat="1" ht="16.5" customHeight="1" outlineLevel="1">
      <c r="F41" s="137"/>
      <c r="G41" s="121"/>
      <c r="H41" s="138"/>
      <c r="I41" s="138"/>
      <c r="J41" s="138" t="s">
        <v>3474</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3004</v>
      </c>
      <c r="H42" s="148" t="s">
        <v>3475</v>
      </c>
      <c r="I42" s="148" t="s">
        <v>3476</v>
      </c>
      <c r="J42" s="149" t="s">
        <v>3477</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2991</v>
      </c>
      <c r="Z42" s="148" t="s">
        <v>3478</v>
      </c>
    </row>
    <row r="43" spans="6:26" s="145" customFormat="1" ht="24" outlineLevel="2">
      <c r="F43" s="146">
        <v>29</v>
      </c>
      <c r="G43" s="147" t="s">
        <v>3004</v>
      </c>
      <c r="H43" s="148" t="s">
        <v>3479</v>
      </c>
      <c r="I43" s="148" t="s">
        <v>3480</v>
      </c>
      <c r="J43" s="149" t="s">
        <v>3481</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2991</v>
      </c>
      <c r="Z43" s="148" t="s">
        <v>3478</v>
      </c>
    </row>
    <row r="44" spans="6:26" s="145" customFormat="1" ht="12" outlineLevel="2">
      <c r="F44" s="146">
        <v>30</v>
      </c>
      <c r="G44" s="147" t="s">
        <v>3004</v>
      </c>
      <c r="H44" s="148" t="s">
        <v>3482</v>
      </c>
      <c r="I44" s="148" t="s">
        <v>3483</v>
      </c>
      <c r="J44" s="149" t="s">
        <v>3484</v>
      </c>
      <c r="K44" s="147" t="s">
        <v>3014</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2991</v>
      </c>
      <c r="Z44" s="148" t="s">
        <v>3478</v>
      </c>
    </row>
    <row r="45" spans="6:26" s="145" customFormat="1" ht="12" outlineLevel="2">
      <c r="F45" s="146">
        <v>31</v>
      </c>
      <c r="G45" s="147" t="s">
        <v>3004</v>
      </c>
      <c r="H45" s="148" t="s">
        <v>3485</v>
      </c>
      <c r="I45" s="148" t="s">
        <v>3486</v>
      </c>
      <c r="J45" s="149" t="s">
        <v>3487</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2991</v>
      </c>
      <c r="Z45" s="148" t="s">
        <v>3478</v>
      </c>
    </row>
    <row r="46" spans="6:26" s="145" customFormat="1" ht="12" outlineLevel="2">
      <c r="F46" s="146">
        <v>32</v>
      </c>
      <c r="G46" s="147" t="s">
        <v>3004</v>
      </c>
      <c r="H46" s="148" t="s">
        <v>3488</v>
      </c>
      <c r="I46" s="148" t="s">
        <v>3489</v>
      </c>
      <c r="J46" s="149" t="s">
        <v>3490</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2991</v>
      </c>
      <c r="Z46" s="148" t="s">
        <v>3478</v>
      </c>
    </row>
    <row r="47" spans="6:26" s="145" customFormat="1" ht="12" outlineLevel="2">
      <c r="F47" s="146">
        <v>33</v>
      </c>
      <c r="G47" s="147" t="s">
        <v>3004</v>
      </c>
      <c r="H47" s="148" t="s">
        <v>3491</v>
      </c>
      <c r="I47" s="148" t="s">
        <v>3492</v>
      </c>
      <c r="J47" s="149" t="s">
        <v>3493</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2991</v>
      </c>
      <c r="Z47" s="148" t="s">
        <v>3478</v>
      </c>
    </row>
    <row r="48" spans="6:26" s="145" customFormat="1" ht="24" outlineLevel="2">
      <c r="F48" s="146">
        <v>34</v>
      </c>
      <c r="G48" s="147" t="s">
        <v>3004</v>
      </c>
      <c r="H48" s="148" t="s">
        <v>3494</v>
      </c>
      <c r="I48" s="148" t="s">
        <v>3495</v>
      </c>
      <c r="J48" s="149" t="s">
        <v>3496</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2991</v>
      </c>
      <c r="Z48" s="148" t="s">
        <v>3478</v>
      </c>
    </row>
    <row r="49" spans="6:26" s="145" customFormat="1" ht="12" outlineLevel="2">
      <c r="F49" s="146">
        <v>35</v>
      </c>
      <c r="G49" s="147" t="s">
        <v>3004</v>
      </c>
      <c r="H49" s="148" t="s">
        <v>3497</v>
      </c>
      <c r="I49" s="148" t="s">
        <v>3498</v>
      </c>
      <c r="J49" s="149" t="s">
        <v>3499</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2991</v>
      </c>
      <c r="Z49" s="148" t="s">
        <v>3478</v>
      </c>
    </row>
    <row r="50" spans="6:26" s="145" customFormat="1" ht="24" outlineLevel="2">
      <c r="F50" s="146">
        <v>36</v>
      </c>
      <c r="G50" s="147" t="s">
        <v>3004</v>
      </c>
      <c r="H50" s="148" t="s">
        <v>3500</v>
      </c>
      <c r="I50" s="148" t="s">
        <v>3501</v>
      </c>
      <c r="J50" s="149" t="s">
        <v>3502</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2991</v>
      </c>
      <c r="Z50" s="148" t="s">
        <v>3478</v>
      </c>
    </row>
    <row r="51" spans="6:26" s="145" customFormat="1" ht="24" outlineLevel="2">
      <c r="F51" s="146">
        <v>37</v>
      </c>
      <c r="G51" s="147" t="s">
        <v>3004</v>
      </c>
      <c r="H51" s="148" t="s">
        <v>3503</v>
      </c>
      <c r="I51" s="148" t="s">
        <v>3504</v>
      </c>
      <c r="J51" s="149" t="s">
        <v>3505</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2991</v>
      </c>
      <c r="Z51" s="148" t="s">
        <v>3478</v>
      </c>
    </row>
    <row r="52" spans="6:26" s="145" customFormat="1" ht="24" outlineLevel="2">
      <c r="F52" s="146">
        <v>38</v>
      </c>
      <c r="G52" s="147" t="s">
        <v>3004</v>
      </c>
      <c r="H52" s="148" t="s">
        <v>3506</v>
      </c>
      <c r="I52" s="148" t="s">
        <v>3507</v>
      </c>
      <c r="J52" s="149" t="s">
        <v>3508</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2991</v>
      </c>
      <c r="Z52" s="148" t="s">
        <v>3478</v>
      </c>
    </row>
    <row r="53" spans="6:26" s="145" customFormat="1" ht="24" outlineLevel="2">
      <c r="F53" s="146">
        <v>39</v>
      </c>
      <c r="G53" s="147" t="s">
        <v>3004</v>
      </c>
      <c r="H53" s="148" t="s">
        <v>3509</v>
      </c>
      <c r="I53" s="148" t="s">
        <v>3510</v>
      </c>
      <c r="J53" s="149" t="s">
        <v>3511</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2991</v>
      </c>
      <c r="Z53" s="148" t="s">
        <v>3478</v>
      </c>
    </row>
    <row r="54" spans="6:26" s="145" customFormat="1" ht="12" outlineLevel="2">
      <c r="F54" s="146">
        <v>40</v>
      </c>
      <c r="G54" s="147" t="s">
        <v>2988</v>
      </c>
      <c r="H54" s="148" t="s">
        <v>3512</v>
      </c>
      <c r="I54" s="148"/>
      <c r="J54" s="149" t="s">
        <v>3513</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2991</v>
      </c>
      <c r="Z54" s="148" t="s">
        <v>3478</v>
      </c>
    </row>
    <row r="55" spans="6:26" s="145" customFormat="1" ht="12" outlineLevel="2">
      <c r="F55" s="146">
        <v>41</v>
      </c>
      <c r="G55" s="147" t="s">
        <v>2988</v>
      </c>
      <c r="H55" s="148" t="s">
        <v>3514</v>
      </c>
      <c r="I55" s="148"/>
      <c r="J55" s="149" t="s">
        <v>3515</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2991</v>
      </c>
      <c r="Z55" s="148" t="s">
        <v>3478</v>
      </c>
    </row>
    <row r="56" spans="6:26" s="145" customFormat="1" ht="24" outlineLevel="2">
      <c r="F56" s="146">
        <v>42</v>
      </c>
      <c r="G56" s="147" t="s">
        <v>2988</v>
      </c>
      <c r="H56" s="148" t="s">
        <v>3516</v>
      </c>
      <c r="I56" s="148"/>
      <c r="J56" s="149" t="s">
        <v>3517</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2991</v>
      </c>
      <c r="Z56" s="148" t="s">
        <v>3478</v>
      </c>
    </row>
    <row r="57" spans="6:26" s="145" customFormat="1" ht="24" outlineLevel="2">
      <c r="F57" s="146">
        <v>43</v>
      </c>
      <c r="G57" s="147" t="s">
        <v>2988</v>
      </c>
      <c r="H57" s="148" t="s">
        <v>3518</v>
      </c>
      <c r="I57" s="148"/>
      <c r="J57" s="149" t="s">
        <v>3519</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2991</v>
      </c>
      <c r="Z57" s="148" t="s">
        <v>3478</v>
      </c>
    </row>
    <row r="58" spans="6:26" s="145" customFormat="1" ht="12" outlineLevel="2">
      <c r="F58" s="146">
        <v>44</v>
      </c>
      <c r="G58" s="147" t="s">
        <v>2988</v>
      </c>
      <c r="H58" s="148" t="s">
        <v>3520</v>
      </c>
      <c r="I58" s="148"/>
      <c r="J58" s="149" t="s">
        <v>3521</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2991</v>
      </c>
      <c r="Z58" s="148" t="s">
        <v>3478</v>
      </c>
    </row>
    <row r="59" spans="6:26" s="145" customFormat="1" ht="12" outlineLevel="2">
      <c r="F59" s="146">
        <v>45</v>
      </c>
      <c r="G59" s="147" t="s">
        <v>2988</v>
      </c>
      <c r="H59" s="148" t="s">
        <v>3522</v>
      </c>
      <c r="I59" s="148"/>
      <c r="J59" s="149" t="s">
        <v>3523</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2991</v>
      </c>
      <c r="Z59" s="148" t="s">
        <v>3478</v>
      </c>
    </row>
    <row r="60" spans="6:26" s="145" customFormat="1" ht="12" outlineLevel="2">
      <c r="F60" s="146">
        <v>46</v>
      </c>
      <c r="G60" s="147" t="s">
        <v>2988</v>
      </c>
      <c r="H60" s="148" t="s">
        <v>3524</v>
      </c>
      <c r="I60" s="148"/>
      <c r="J60" s="149" t="s">
        <v>3525</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2991</v>
      </c>
      <c r="Z60" s="148" t="s">
        <v>3478</v>
      </c>
    </row>
    <row r="61" spans="6:26" s="145" customFormat="1" ht="12" outlineLevel="2">
      <c r="F61" s="146">
        <v>47</v>
      </c>
      <c r="G61" s="147" t="s">
        <v>2988</v>
      </c>
      <c r="H61" s="148" t="s">
        <v>3526</v>
      </c>
      <c r="I61" s="148"/>
      <c r="J61" s="149" t="s">
        <v>3527</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2991</v>
      </c>
      <c r="Z61" s="148" t="s">
        <v>3478</v>
      </c>
    </row>
    <row r="62" spans="6:26" s="145" customFormat="1" ht="24" outlineLevel="2">
      <c r="F62" s="146">
        <v>48</v>
      </c>
      <c r="G62" s="147" t="s">
        <v>2988</v>
      </c>
      <c r="H62" s="148" t="s">
        <v>3528</v>
      </c>
      <c r="I62" s="148"/>
      <c r="J62" s="149" t="s">
        <v>3529</v>
      </c>
      <c r="K62" s="147" t="s">
        <v>1236</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2991</v>
      </c>
      <c r="Z62" s="148" t="s">
        <v>3478</v>
      </c>
    </row>
    <row r="63" spans="6:26" s="145" customFormat="1" ht="24" outlineLevel="2">
      <c r="F63" s="146">
        <v>49</v>
      </c>
      <c r="G63" s="147" t="s">
        <v>2988</v>
      </c>
      <c r="H63" s="148" t="s">
        <v>3530</v>
      </c>
      <c r="I63" s="148"/>
      <c r="J63" s="149" t="s">
        <v>3531</v>
      </c>
      <c r="K63" s="147" t="s">
        <v>1236</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2991</v>
      </c>
      <c r="Z63" s="148" t="s">
        <v>3478</v>
      </c>
    </row>
    <row r="64" spans="6:26" s="145" customFormat="1" ht="12" outlineLevel="2">
      <c r="F64" s="146">
        <v>50</v>
      </c>
      <c r="G64" s="147" t="s">
        <v>2988</v>
      </c>
      <c r="H64" s="148" t="s">
        <v>3532</v>
      </c>
      <c r="I64" s="148"/>
      <c r="J64" s="149" t="s">
        <v>3533</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2991</v>
      </c>
      <c r="Z64" s="148" t="s">
        <v>3478</v>
      </c>
    </row>
    <row r="65" spans="6:26" outlineLevel="2"/>
    <row r="66" spans="6:26" s="136" customFormat="1" ht="16.5" customHeight="1" outlineLevel="1">
      <c r="F66" s="137"/>
      <c r="G66" s="121"/>
      <c r="H66" s="138"/>
      <c r="I66" s="138"/>
      <c r="J66" s="138" t="s">
        <v>3534</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3004</v>
      </c>
      <c r="H67" s="148" t="s">
        <v>3535</v>
      </c>
      <c r="I67" s="148" t="s">
        <v>3536</v>
      </c>
      <c r="J67" s="149" t="s">
        <v>3537</v>
      </c>
      <c r="K67" s="147" t="s">
        <v>3014</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2991</v>
      </c>
      <c r="Z67" s="148" t="s">
        <v>2599</v>
      </c>
    </row>
    <row r="68" spans="6:26" s="145" customFormat="1" ht="24" outlineLevel="2">
      <c r="F68" s="146">
        <v>52</v>
      </c>
      <c r="G68" s="147" t="s">
        <v>3004</v>
      </c>
      <c r="H68" s="148" t="s">
        <v>3538</v>
      </c>
      <c r="I68" s="148" t="s">
        <v>3539</v>
      </c>
      <c r="J68" s="149" t="s">
        <v>3540</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2991</v>
      </c>
      <c r="Z68" s="148" t="s">
        <v>2599</v>
      </c>
    </row>
    <row r="69" spans="6:26" s="145" customFormat="1" ht="24" outlineLevel="2">
      <c r="F69" s="146">
        <v>53</v>
      </c>
      <c r="G69" s="147" t="s">
        <v>3004</v>
      </c>
      <c r="H69" s="148" t="s">
        <v>3541</v>
      </c>
      <c r="I69" s="148" t="s">
        <v>3542</v>
      </c>
      <c r="J69" s="149" t="s">
        <v>3543</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2991</v>
      </c>
      <c r="Z69" s="148" t="s">
        <v>2599</v>
      </c>
    </row>
    <row r="70" spans="6:26" s="145" customFormat="1" ht="24" outlineLevel="2">
      <c r="F70" s="146">
        <v>54</v>
      </c>
      <c r="G70" s="147" t="s">
        <v>3004</v>
      </c>
      <c r="H70" s="148" t="s">
        <v>3544</v>
      </c>
      <c r="I70" s="148" t="s">
        <v>3545</v>
      </c>
      <c r="J70" s="149" t="s">
        <v>3546</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2991</v>
      </c>
      <c r="Z70" s="148" t="s">
        <v>2599</v>
      </c>
    </row>
    <row r="71" spans="6:26" s="145" customFormat="1" ht="24" outlineLevel="2">
      <c r="F71" s="146">
        <v>55</v>
      </c>
      <c r="G71" s="147" t="s">
        <v>3004</v>
      </c>
      <c r="H71" s="148" t="s">
        <v>3547</v>
      </c>
      <c r="I71" s="148" t="s">
        <v>3548</v>
      </c>
      <c r="J71" s="149" t="s">
        <v>3549</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2991</v>
      </c>
      <c r="Z71" s="148" t="s">
        <v>2599</v>
      </c>
    </row>
    <row r="72" spans="6:26" s="145" customFormat="1" ht="24" outlineLevel="2">
      <c r="F72" s="146">
        <v>56</v>
      </c>
      <c r="G72" s="147" t="s">
        <v>3004</v>
      </c>
      <c r="H72" s="148" t="s">
        <v>3550</v>
      </c>
      <c r="I72" s="148" t="s">
        <v>3551</v>
      </c>
      <c r="J72" s="149" t="s">
        <v>3552</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2991</v>
      </c>
      <c r="Z72" s="148" t="s">
        <v>2599</v>
      </c>
    </row>
    <row r="73" spans="6:26" s="145" customFormat="1" ht="24" outlineLevel="2">
      <c r="F73" s="146">
        <v>57</v>
      </c>
      <c r="G73" s="147" t="s">
        <v>3004</v>
      </c>
      <c r="H73" s="148" t="s">
        <v>3553</v>
      </c>
      <c r="I73" s="148" t="s">
        <v>3554</v>
      </c>
      <c r="J73" s="149" t="s">
        <v>3555</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2991</v>
      </c>
      <c r="Z73" s="148" t="s">
        <v>2599</v>
      </c>
    </row>
    <row r="74" spans="6:26" s="145" customFormat="1" ht="24" outlineLevel="2">
      <c r="F74" s="146">
        <v>58</v>
      </c>
      <c r="G74" s="147" t="s">
        <v>3004</v>
      </c>
      <c r="H74" s="148" t="s">
        <v>3556</v>
      </c>
      <c r="I74" s="148" t="s">
        <v>3557</v>
      </c>
      <c r="J74" s="149" t="s">
        <v>3558</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2991</v>
      </c>
      <c r="Z74" s="148" t="s">
        <v>2599</v>
      </c>
    </row>
    <row r="75" spans="6:26" s="145" customFormat="1" ht="24" outlineLevel="2">
      <c r="F75" s="146">
        <v>59</v>
      </c>
      <c r="G75" s="147" t="s">
        <v>3004</v>
      </c>
      <c r="H75" s="148" t="s">
        <v>3559</v>
      </c>
      <c r="I75" s="148" t="s">
        <v>3560</v>
      </c>
      <c r="J75" s="149" t="s">
        <v>3561</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2991</v>
      </c>
      <c r="Z75" s="148" t="s">
        <v>2599</v>
      </c>
    </row>
    <row r="76" spans="6:26" s="145" customFormat="1" ht="24" outlineLevel="2">
      <c r="F76" s="146">
        <v>60</v>
      </c>
      <c r="G76" s="147" t="s">
        <v>3004</v>
      </c>
      <c r="H76" s="148" t="s">
        <v>3562</v>
      </c>
      <c r="I76" s="148" t="s">
        <v>3563</v>
      </c>
      <c r="J76" s="149" t="s">
        <v>3564</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2991</v>
      </c>
      <c r="Z76" s="148" t="s">
        <v>2599</v>
      </c>
    </row>
    <row r="77" spans="6:26" s="145" customFormat="1" ht="24" outlineLevel="2">
      <c r="F77" s="146">
        <v>61</v>
      </c>
      <c r="G77" s="147" t="s">
        <v>3004</v>
      </c>
      <c r="H77" s="148" t="s">
        <v>3565</v>
      </c>
      <c r="I77" s="148" t="s">
        <v>3566</v>
      </c>
      <c r="J77" s="149" t="s">
        <v>3567</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2991</v>
      </c>
      <c r="Z77" s="148" t="s">
        <v>2599</v>
      </c>
    </row>
    <row r="78" spans="6:26" s="145" customFormat="1" ht="24" outlineLevel="2">
      <c r="F78" s="146">
        <v>62</v>
      </c>
      <c r="G78" s="147" t="s">
        <v>3004</v>
      </c>
      <c r="H78" s="148" t="s">
        <v>3568</v>
      </c>
      <c r="I78" s="148" t="s">
        <v>3569</v>
      </c>
      <c r="J78" s="149" t="s">
        <v>3570</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2991</v>
      </c>
      <c r="Z78" s="148" t="s">
        <v>2599</v>
      </c>
    </row>
    <row r="79" spans="6:26" s="145" customFormat="1" ht="24" outlineLevel="2">
      <c r="F79" s="146">
        <v>63</v>
      </c>
      <c r="G79" s="147" t="s">
        <v>3004</v>
      </c>
      <c r="H79" s="148" t="s">
        <v>3571</v>
      </c>
      <c r="I79" s="148" t="s">
        <v>3572</v>
      </c>
      <c r="J79" s="149" t="s">
        <v>3573</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2991</v>
      </c>
      <c r="Z79" s="148" t="s">
        <v>2599</v>
      </c>
    </row>
    <row r="80" spans="6:26" s="145" customFormat="1" ht="24" outlineLevel="2">
      <c r="F80" s="146">
        <v>64</v>
      </c>
      <c r="G80" s="147" t="s">
        <v>3004</v>
      </c>
      <c r="H80" s="148" t="s">
        <v>3574</v>
      </c>
      <c r="I80" s="148" t="s">
        <v>3575</v>
      </c>
      <c r="J80" s="149" t="s">
        <v>3576</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2991</v>
      </c>
      <c r="Z80" s="148" t="s">
        <v>2599</v>
      </c>
    </row>
    <row r="81" spans="6:26" s="145" customFormat="1" ht="24" outlineLevel="2">
      <c r="F81" s="146">
        <v>65</v>
      </c>
      <c r="G81" s="147" t="s">
        <v>3004</v>
      </c>
      <c r="H81" s="148" t="s">
        <v>3577</v>
      </c>
      <c r="I81" s="148" t="s">
        <v>3578</v>
      </c>
      <c r="J81" s="149" t="s">
        <v>3579</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2991</v>
      </c>
      <c r="Z81" s="148" t="s">
        <v>2599</v>
      </c>
    </row>
    <row r="82" spans="6:26" s="145" customFormat="1" ht="12" outlineLevel="2">
      <c r="F82" s="146">
        <v>66</v>
      </c>
      <c r="G82" s="147" t="s">
        <v>3004</v>
      </c>
      <c r="H82" s="148" t="s">
        <v>3580</v>
      </c>
      <c r="I82" s="148" t="s">
        <v>3581</v>
      </c>
      <c r="J82" s="149" t="s">
        <v>3582</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2991</v>
      </c>
      <c r="Z82" s="148" t="s">
        <v>2599</v>
      </c>
    </row>
    <row r="83" spans="6:26" s="145" customFormat="1" ht="12" outlineLevel="2">
      <c r="F83" s="146">
        <v>67</v>
      </c>
      <c r="G83" s="147" t="s">
        <v>2988</v>
      </c>
      <c r="H83" s="148" t="s">
        <v>3583</v>
      </c>
      <c r="I83" s="148"/>
      <c r="J83" s="149" t="s">
        <v>3584</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2991</v>
      </c>
      <c r="Z83" s="148" t="s">
        <v>2599</v>
      </c>
    </row>
    <row r="84" spans="6:26" s="145" customFormat="1" ht="12" outlineLevel="2">
      <c r="F84" s="146">
        <v>68</v>
      </c>
      <c r="G84" s="147" t="s">
        <v>2988</v>
      </c>
      <c r="H84" s="148" t="s">
        <v>3585</v>
      </c>
      <c r="I84" s="148"/>
      <c r="J84" s="149" t="s">
        <v>3586</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2991</v>
      </c>
      <c r="Z84" s="148" t="s">
        <v>2599</v>
      </c>
    </row>
    <row r="85" spans="6:26" outlineLevel="2"/>
    <row r="86" spans="6:26" s="136" customFormat="1" ht="16.5" customHeight="1" outlineLevel="1">
      <c r="F86" s="137"/>
      <c r="G86" s="121"/>
      <c r="H86" s="138"/>
      <c r="I86" s="138"/>
      <c r="J86" s="138" t="s">
        <v>3272</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3004</v>
      </c>
      <c r="H87" s="148" t="s">
        <v>3273</v>
      </c>
      <c r="I87" s="148" t="s">
        <v>3274</v>
      </c>
      <c r="J87" s="149" t="s">
        <v>3275</v>
      </c>
      <c r="K87" s="147" t="s">
        <v>3014</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2991</v>
      </c>
      <c r="Z87" s="148" t="s">
        <v>1855</v>
      </c>
    </row>
    <row r="88" spans="6:26" s="145" customFormat="1" ht="24" outlineLevel="2">
      <c r="F88" s="146">
        <v>70</v>
      </c>
      <c r="G88" s="147" t="s">
        <v>3004</v>
      </c>
      <c r="H88" s="148" t="s">
        <v>3276</v>
      </c>
      <c r="I88" s="148" t="s">
        <v>3277</v>
      </c>
      <c r="J88" s="149" t="s">
        <v>3278</v>
      </c>
      <c r="K88" s="147" t="s">
        <v>2179</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2991</v>
      </c>
      <c r="Z88" s="148" t="s">
        <v>1855</v>
      </c>
    </row>
    <row r="89" spans="6:26" s="145" customFormat="1" ht="24" outlineLevel="2">
      <c r="F89" s="146">
        <v>71</v>
      </c>
      <c r="G89" s="147" t="s">
        <v>3004</v>
      </c>
      <c r="H89" s="148" t="s">
        <v>3587</v>
      </c>
      <c r="I89" s="148" t="s">
        <v>3588</v>
      </c>
      <c r="J89" s="149" t="s">
        <v>3589</v>
      </c>
      <c r="K89" s="147" t="s">
        <v>2179</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2991</v>
      </c>
      <c r="Z89" s="148" t="s">
        <v>1855</v>
      </c>
    </row>
    <row r="90" spans="6:26" s="145" customFormat="1" ht="12" outlineLevel="2">
      <c r="F90" s="146">
        <v>72</v>
      </c>
      <c r="G90" s="147" t="s">
        <v>2988</v>
      </c>
      <c r="H90" s="148" t="s">
        <v>3279</v>
      </c>
      <c r="I90" s="148"/>
      <c r="J90" s="149" t="s">
        <v>3280</v>
      </c>
      <c r="K90" s="147" t="s">
        <v>2179</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2991</v>
      </c>
      <c r="Z90" s="148" t="s">
        <v>1855</v>
      </c>
    </row>
    <row r="91" spans="6:26" outlineLevel="2"/>
    <row r="92" spans="6:26" s="136" customFormat="1" ht="16.5" customHeight="1" outlineLevel="1">
      <c r="F92" s="137"/>
      <c r="G92" s="121"/>
      <c r="H92" s="138"/>
      <c r="I92" s="138"/>
      <c r="J92" s="138" t="s">
        <v>3281</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3004</v>
      </c>
      <c r="H93" s="148" t="s">
        <v>3282</v>
      </c>
      <c r="I93" s="148" t="s">
        <v>3283</v>
      </c>
      <c r="J93" s="149" t="s">
        <v>3284</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2991</v>
      </c>
      <c r="Z93" s="148" t="s">
        <v>2474</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2604</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RAV8607 - Slaboproudá elektrotechnika - PZTS,EKV,CCTV</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RAV8607 - Slaboproudá elektrotechnika - PZTS,EKV,CCTV</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1547</v>
      </c>
      <c r="F80" s="284" t="s">
        <v>1548</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2605</v>
      </c>
      <c r="F81" s="288" t="s">
        <v>2606</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2607</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0" t="s">
        <v>4061</v>
      </c>
      <c r="D3" s="990"/>
      <c r="E3" s="351"/>
    </row>
    <row r="4" spans="2:5">
      <c r="B4" s="350"/>
      <c r="C4" s="991" t="s">
        <v>4062</v>
      </c>
      <c r="D4" s="991"/>
      <c r="E4" s="351"/>
    </row>
    <row r="5" spans="2:5">
      <c r="B5" s="350"/>
      <c r="C5" s="352"/>
      <c r="D5" s="352"/>
      <c r="E5" s="351"/>
    </row>
    <row r="6" spans="2:5">
      <c r="B6" s="350"/>
      <c r="C6" s="353" t="s">
        <v>4063</v>
      </c>
      <c r="D6" s="354" t="s">
        <v>4064</v>
      </c>
      <c r="E6" s="351"/>
    </row>
    <row r="7" spans="2:5">
      <c r="B7" s="350"/>
      <c r="C7" s="353" t="s">
        <v>4065</v>
      </c>
      <c r="D7" s="354" t="s">
        <v>4066</v>
      </c>
      <c r="E7" s="351"/>
    </row>
    <row r="8" spans="2:5" ht="13.5" thickBot="1">
      <c r="B8" s="355"/>
      <c r="C8" s="356"/>
      <c r="D8" s="356"/>
      <c r="E8" s="357"/>
    </row>
    <row r="9" spans="2:5" ht="17.25" customHeight="1">
      <c r="C9" s="167"/>
      <c r="D9" s="167"/>
      <c r="E9" s="171"/>
    </row>
    <row r="10" spans="2:5" ht="15.75">
      <c r="B10" s="194" t="s">
        <v>4067</v>
      </c>
      <c r="D10" s="192" t="s">
        <v>4660</v>
      </c>
      <c r="E10" s="166"/>
    </row>
    <row r="11" spans="2:5">
      <c r="B11" s="168" t="s">
        <v>4069</v>
      </c>
      <c r="D11" s="168" t="s">
        <v>4661</v>
      </c>
      <c r="E11" s="166"/>
    </row>
    <row r="12" spans="2:5">
      <c r="B12" s="168"/>
      <c r="C12" s="168"/>
      <c r="D12" s="168"/>
      <c r="E12" s="166"/>
    </row>
    <row r="13" spans="2:5">
      <c r="B13" s="168"/>
      <c r="C13" s="168"/>
      <c r="D13" s="168"/>
      <c r="E13" s="166"/>
    </row>
    <row r="14" spans="2:5" ht="15.75">
      <c r="B14" s="194" t="s">
        <v>4071</v>
      </c>
      <c r="C14" s="358"/>
      <c r="D14" s="168"/>
      <c r="E14" s="166"/>
    </row>
    <row r="15" spans="2:5">
      <c r="E15" s="359"/>
    </row>
    <row r="16" spans="2:5" ht="15">
      <c r="B16" s="360" t="s">
        <v>4072</v>
      </c>
      <c r="C16" s="361"/>
      <c r="D16" s="362"/>
      <c r="E16" s="361" t="s">
        <v>34</v>
      </c>
    </row>
    <row r="17" spans="1:5" ht="15">
      <c r="B17" s="363"/>
      <c r="C17" s="363"/>
      <c r="D17" s="363"/>
      <c r="E17" s="364"/>
    </row>
    <row r="18" spans="1:5" ht="15">
      <c r="B18" s="365" t="s">
        <v>4662</v>
      </c>
      <c r="C18" s="365"/>
      <c r="D18" s="365"/>
      <c r="E18" s="849">
        <f>'Slaboproud CCTV-2'!L150</f>
        <v>0</v>
      </c>
    </row>
    <row r="19" spans="1:5" ht="15">
      <c r="B19" s="362"/>
      <c r="C19" s="362"/>
      <c r="D19" s="362"/>
      <c r="E19" s="850"/>
    </row>
    <row r="20" spans="1:5" ht="15">
      <c r="C20" s="368"/>
      <c r="D20" s="365"/>
      <c r="E20" s="851"/>
    </row>
    <row r="21" spans="1:5" s="365" customFormat="1" ht="15.75">
      <c r="A21" s="370"/>
      <c r="B21" s="371" t="s">
        <v>4074</v>
      </c>
      <c r="D21" s="371"/>
      <c r="E21" s="852">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4075</v>
      </c>
      <c r="D28" s="374">
        <v>43084</v>
      </c>
    </row>
    <row r="29" spans="1:5">
      <c r="B29" s="373" t="s">
        <v>4076</v>
      </c>
      <c r="D29" s="193" t="s">
        <v>4663</v>
      </c>
    </row>
    <row r="30" spans="1:5">
      <c r="B30" s="419" t="s">
        <v>4078</v>
      </c>
      <c r="C30" s="419"/>
      <c r="D30" s="376" t="s">
        <v>4079</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0" t="s">
        <v>4061</v>
      </c>
      <c r="C2" s="990"/>
      <c r="D2" s="990"/>
      <c r="E2" s="163"/>
      <c r="F2" s="163"/>
      <c r="G2" s="164"/>
      <c r="H2" s="164"/>
      <c r="I2" s="164"/>
      <c r="J2" s="164"/>
      <c r="K2" s="164"/>
    </row>
    <row r="3" spans="2:12">
      <c r="B3" s="996" t="s">
        <v>4062</v>
      </c>
      <c r="C3" s="996"/>
      <c r="D3" s="996"/>
      <c r="E3" s="163"/>
      <c r="F3" s="163"/>
      <c r="G3" s="164"/>
      <c r="H3" s="164"/>
      <c r="I3" s="164"/>
      <c r="J3" s="164"/>
      <c r="K3" s="164"/>
    </row>
    <row r="4" spans="2:12">
      <c r="B4" s="997" t="s">
        <v>4063</v>
      </c>
      <c r="C4" s="997"/>
      <c r="D4" s="165" t="s">
        <v>4064</v>
      </c>
      <c r="E4" s="163"/>
      <c r="F4" s="163"/>
      <c r="G4" s="164"/>
      <c r="H4" s="164"/>
      <c r="I4" s="164"/>
      <c r="J4" s="164"/>
      <c r="K4" s="164"/>
    </row>
    <row r="5" spans="2:12">
      <c r="B5" s="997" t="s">
        <v>4065</v>
      </c>
      <c r="C5" s="997"/>
      <c r="D5" s="165" t="s">
        <v>4066</v>
      </c>
      <c r="E5" s="163"/>
      <c r="F5" s="163"/>
      <c r="G5" s="164"/>
      <c r="H5" s="164"/>
      <c r="I5" s="164"/>
      <c r="J5" s="164"/>
      <c r="K5" s="164"/>
    </row>
    <row r="6" spans="2:12">
      <c r="B6" s="797"/>
      <c r="C6" s="797"/>
      <c r="D6" s="165"/>
      <c r="E6" s="163"/>
      <c r="F6" s="163"/>
      <c r="G6" s="164"/>
      <c r="H6" s="164"/>
      <c r="I6" s="164"/>
      <c r="J6" s="164"/>
      <c r="K6" s="164"/>
    </row>
    <row r="7" spans="2:12" ht="15.75">
      <c r="B7" s="998" t="s">
        <v>4067</v>
      </c>
      <c r="C7" s="998"/>
      <c r="D7" s="798" t="s">
        <v>4660</v>
      </c>
      <c r="E7" s="166"/>
      <c r="F7" s="166"/>
      <c r="G7" s="166"/>
      <c r="I7" s="167"/>
      <c r="J7" s="167"/>
      <c r="K7" s="167"/>
      <c r="L7" s="167"/>
    </row>
    <row r="8" spans="2:12">
      <c r="B8" s="168" t="s">
        <v>4069</v>
      </c>
      <c r="C8" s="168"/>
      <c r="D8" s="168" t="s">
        <v>4661</v>
      </c>
      <c r="E8" s="166"/>
      <c r="F8" s="166"/>
      <c r="G8" s="166"/>
      <c r="J8" s="167"/>
      <c r="K8" s="167"/>
      <c r="L8" s="167"/>
    </row>
    <row r="9" spans="2:12">
      <c r="B9" s="169"/>
      <c r="C9" s="170"/>
      <c r="D9" s="170"/>
      <c r="E9" s="171"/>
      <c r="F9" s="171"/>
      <c r="G9" s="164"/>
      <c r="H9" s="164"/>
      <c r="I9" s="164"/>
      <c r="J9" s="164"/>
      <c r="K9" s="164"/>
    </row>
    <row r="10" spans="2:12" s="172" customFormat="1" ht="12.75" customHeight="1">
      <c r="B10" s="999" t="s">
        <v>4081</v>
      </c>
      <c r="C10" s="1001" t="s">
        <v>4082</v>
      </c>
      <c r="D10" s="1001" t="s">
        <v>4083</v>
      </c>
      <c r="E10" s="999" t="s">
        <v>4084</v>
      </c>
      <c r="F10" s="999" t="s">
        <v>4085</v>
      </c>
      <c r="G10" s="1004" t="s">
        <v>4086</v>
      </c>
      <c r="H10" s="1004"/>
      <c r="I10" s="1004" t="s">
        <v>4087</v>
      </c>
      <c r="J10" s="1004"/>
      <c r="K10" s="992" t="s">
        <v>4088</v>
      </c>
      <c r="L10" s="994" t="s">
        <v>4089</v>
      </c>
    </row>
    <row r="11" spans="2:12" s="172" customFormat="1" ht="31.5" customHeight="1" thickBot="1">
      <c r="B11" s="1000"/>
      <c r="C11" s="1002"/>
      <c r="D11" s="1002"/>
      <c r="E11" s="1000"/>
      <c r="F11" s="1000"/>
      <c r="G11" s="173" t="s">
        <v>4090</v>
      </c>
      <c r="H11" s="173" t="s">
        <v>4091</v>
      </c>
      <c r="I11" s="173" t="s">
        <v>4090</v>
      </c>
      <c r="J11" s="173" t="s">
        <v>4091</v>
      </c>
      <c r="K11" s="993"/>
      <c r="L11" s="995"/>
    </row>
    <row r="12" spans="2:12" ht="12.75" customHeight="1">
      <c r="B12" s="377">
        <v>1</v>
      </c>
      <c r="C12" s="1005" t="s">
        <v>4662</v>
      </c>
      <c r="D12" s="1006"/>
      <c r="E12" s="378"/>
      <c r="F12" s="378"/>
      <c r="G12" s="379"/>
      <c r="H12" s="380"/>
      <c r="I12" s="380"/>
      <c r="J12" s="380"/>
      <c r="K12" s="380"/>
      <c r="L12" s="381" t="s">
        <v>5</v>
      </c>
    </row>
    <row r="13" spans="2:12">
      <c r="B13" s="382">
        <v>2</v>
      </c>
      <c r="C13" s="383"/>
      <c r="D13" s="783" t="s">
        <v>4664</v>
      </c>
      <c r="E13" s="385"/>
      <c r="F13" s="385"/>
      <c r="G13" s="386"/>
      <c r="H13" s="387"/>
      <c r="I13" s="387"/>
      <c r="J13" s="387"/>
      <c r="K13" s="387"/>
      <c r="L13" s="388"/>
    </row>
    <row r="14" spans="2:12" ht="51" customHeight="1">
      <c r="B14" s="377">
        <v>3</v>
      </c>
      <c r="C14" s="383" t="s">
        <v>4665</v>
      </c>
      <c r="D14" s="384" t="s">
        <v>4666</v>
      </c>
      <c r="E14" s="385" t="s">
        <v>2896</v>
      </c>
      <c r="F14" s="392">
        <v>1</v>
      </c>
      <c r="G14" s="853"/>
      <c r="H14" s="387">
        <f>ROUND(F14*G14,2)</f>
        <v>0</v>
      </c>
      <c r="I14" s="854"/>
      <c r="J14" s="387">
        <f>ROUND(F14*I14,2)</f>
        <v>0</v>
      </c>
      <c r="K14" s="387">
        <f>G14+I14</f>
        <v>0</v>
      </c>
      <c r="L14" s="388">
        <f>ROUND(F14*K14,2)</f>
        <v>0</v>
      </c>
    </row>
    <row r="15" spans="2:12">
      <c r="B15" s="377">
        <v>4</v>
      </c>
      <c r="C15" s="383" t="s">
        <v>4667</v>
      </c>
      <c r="D15" s="384" t="s">
        <v>4668</v>
      </c>
      <c r="E15" s="385" t="s">
        <v>2896</v>
      </c>
      <c r="F15" s="392">
        <v>1</v>
      </c>
      <c r="G15" s="853"/>
      <c r="H15" s="387">
        <f>ROUND(F15*G15,2)</f>
        <v>0</v>
      </c>
      <c r="I15" s="854"/>
      <c r="J15" s="387">
        <f t="shared" ref="J15:J53" si="0">ROUND(F15*I15,2)</f>
        <v>0</v>
      </c>
      <c r="K15" s="387">
        <f t="shared" ref="K15:K79" si="1">G15+I15</f>
        <v>0</v>
      </c>
      <c r="L15" s="388">
        <f t="shared" ref="L15:L70" si="2">ROUND(F15*K15,2)</f>
        <v>0</v>
      </c>
    </row>
    <row r="16" spans="2:12">
      <c r="B16" s="382">
        <v>5</v>
      </c>
      <c r="C16" s="383" t="s">
        <v>4669</v>
      </c>
      <c r="D16" s="384" t="s">
        <v>4670</v>
      </c>
      <c r="E16" s="385" t="s">
        <v>2896</v>
      </c>
      <c r="F16" s="392">
        <v>1</v>
      </c>
      <c r="G16" s="853"/>
      <c r="H16" s="387">
        <f>ROUND(F16*G16,2)</f>
        <v>0</v>
      </c>
      <c r="I16" s="854"/>
      <c r="J16" s="387">
        <f t="shared" si="0"/>
        <v>0</v>
      </c>
      <c r="K16" s="387">
        <f t="shared" si="1"/>
        <v>0</v>
      </c>
      <c r="L16" s="388">
        <f t="shared" si="2"/>
        <v>0</v>
      </c>
    </row>
    <row r="17" spans="2:12" ht="51">
      <c r="B17" s="377">
        <v>6</v>
      </c>
      <c r="C17" s="383" t="s">
        <v>4671</v>
      </c>
      <c r="D17" s="384" t="s">
        <v>4672</v>
      </c>
      <c r="E17" s="385" t="s">
        <v>2896</v>
      </c>
      <c r="F17" s="392">
        <v>1</v>
      </c>
      <c r="G17" s="853"/>
      <c r="H17" s="387">
        <f>ROUND(F17*G17,2)</f>
        <v>0</v>
      </c>
      <c r="I17" s="854"/>
      <c r="J17" s="387">
        <f t="shared" si="0"/>
        <v>0</v>
      </c>
      <c r="K17" s="387">
        <f t="shared" si="1"/>
        <v>0</v>
      </c>
      <c r="L17" s="388">
        <f t="shared" si="2"/>
        <v>0</v>
      </c>
    </row>
    <row r="18" spans="2:12">
      <c r="B18" s="382">
        <v>7</v>
      </c>
      <c r="C18" s="383" t="s">
        <v>4673</v>
      </c>
      <c r="D18" s="384" t="s">
        <v>4674</v>
      </c>
      <c r="E18" s="385" t="s">
        <v>2896</v>
      </c>
      <c r="F18" s="392">
        <v>5</v>
      </c>
      <c r="G18" s="853"/>
      <c r="H18" s="387">
        <f t="shared" ref="H18:H70" si="3">ROUND(F18*G18,2)</f>
        <v>0</v>
      </c>
      <c r="I18" s="854"/>
      <c r="J18" s="387">
        <f t="shared" si="0"/>
        <v>0</v>
      </c>
      <c r="K18" s="387">
        <f t="shared" si="1"/>
        <v>0</v>
      </c>
      <c r="L18" s="388">
        <f t="shared" si="2"/>
        <v>0</v>
      </c>
    </row>
    <row r="19" spans="2:12">
      <c r="B19" s="377">
        <v>8</v>
      </c>
      <c r="C19" s="383" t="s">
        <v>4669</v>
      </c>
      <c r="D19" s="384" t="s">
        <v>4670</v>
      </c>
      <c r="E19" s="385" t="s">
        <v>2896</v>
      </c>
      <c r="F19" s="392">
        <v>5</v>
      </c>
      <c r="G19" s="853"/>
      <c r="H19" s="387">
        <f t="shared" si="3"/>
        <v>0</v>
      </c>
      <c r="I19" s="854"/>
      <c r="J19" s="387">
        <f t="shared" si="0"/>
        <v>0</v>
      </c>
      <c r="K19" s="387">
        <f t="shared" si="1"/>
        <v>0</v>
      </c>
      <c r="L19" s="388">
        <f t="shared" si="2"/>
        <v>0</v>
      </c>
    </row>
    <row r="20" spans="2:12" ht="12.75" customHeight="1">
      <c r="B20" s="382">
        <v>9</v>
      </c>
      <c r="C20" s="383" t="s">
        <v>4675</v>
      </c>
      <c r="D20" s="384" t="s">
        <v>4676</v>
      </c>
      <c r="E20" s="385" t="s">
        <v>2896</v>
      </c>
      <c r="F20" s="392">
        <v>8</v>
      </c>
      <c r="G20" s="853"/>
      <c r="H20" s="387">
        <f t="shared" si="3"/>
        <v>0</v>
      </c>
      <c r="I20" s="854"/>
      <c r="J20" s="387">
        <f t="shared" si="0"/>
        <v>0</v>
      </c>
      <c r="K20" s="387">
        <f t="shared" si="1"/>
        <v>0</v>
      </c>
      <c r="L20" s="388">
        <f t="shared" si="2"/>
        <v>0</v>
      </c>
    </row>
    <row r="21" spans="2:12" ht="25.5">
      <c r="B21" s="377">
        <v>10</v>
      </c>
      <c r="C21" s="383" t="s">
        <v>4677</v>
      </c>
      <c r="D21" s="384" t="s">
        <v>4678</v>
      </c>
      <c r="E21" s="385" t="s">
        <v>2896</v>
      </c>
      <c r="F21" s="392">
        <v>12</v>
      </c>
      <c r="G21" s="853"/>
      <c r="H21" s="387">
        <f t="shared" si="3"/>
        <v>0</v>
      </c>
      <c r="I21" s="854"/>
      <c r="J21" s="387">
        <f t="shared" si="0"/>
        <v>0</v>
      </c>
      <c r="K21" s="387">
        <f t="shared" si="1"/>
        <v>0</v>
      </c>
      <c r="L21" s="388">
        <f t="shared" si="2"/>
        <v>0</v>
      </c>
    </row>
    <row r="22" spans="2:12">
      <c r="B22" s="382">
        <v>11</v>
      </c>
      <c r="C22" s="383" t="s">
        <v>4669</v>
      </c>
      <c r="D22" s="384" t="s">
        <v>4670</v>
      </c>
      <c r="E22" s="385" t="s">
        <v>2896</v>
      </c>
      <c r="F22" s="392">
        <v>8</v>
      </c>
      <c r="G22" s="853"/>
      <c r="H22" s="387">
        <f t="shared" si="3"/>
        <v>0</v>
      </c>
      <c r="I22" s="854"/>
      <c r="J22" s="387">
        <f t="shared" si="0"/>
        <v>0</v>
      </c>
      <c r="K22" s="387">
        <f t="shared" si="1"/>
        <v>0</v>
      </c>
      <c r="L22" s="388">
        <f t="shared" si="2"/>
        <v>0</v>
      </c>
    </row>
    <row r="23" spans="2:12">
      <c r="B23" s="377">
        <v>12</v>
      </c>
      <c r="C23" s="383" t="s">
        <v>4679</v>
      </c>
      <c r="D23" s="384" t="s">
        <v>4680</v>
      </c>
      <c r="E23" s="385" t="s">
        <v>2896</v>
      </c>
      <c r="F23" s="392">
        <v>15</v>
      </c>
      <c r="G23" s="853"/>
      <c r="H23" s="387">
        <f t="shared" si="3"/>
        <v>0</v>
      </c>
      <c r="I23" s="854"/>
      <c r="J23" s="387">
        <f t="shared" si="0"/>
        <v>0</v>
      </c>
      <c r="K23" s="387">
        <f t="shared" si="1"/>
        <v>0</v>
      </c>
      <c r="L23" s="388">
        <f t="shared" si="2"/>
        <v>0</v>
      </c>
    </row>
    <row r="24" spans="2:12" ht="25.5">
      <c r="B24" s="382">
        <v>13</v>
      </c>
      <c r="C24" s="383" t="s">
        <v>4681</v>
      </c>
      <c r="D24" s="384" t="s">
        <v>4682</v>
      </c>
      <c r="E24" s="385" t="s">
        <v>2896</v>
      </c>
      <c r="F24" s="392">
        <v>1</v>
      </c>
      <c r="G24" s="853"/>
      <c r="H24" s="387">
        <f t="shared" si="3"/>
        <v>0</v>
      </c>
      <c r="I24" s="854"/>
      <c r="J24" s="387">
        <f t="shared" si="0"/>
        <v>0</v>
      </c>
      <c r="K24" s="387">
        <f t="shared" si="1"/>
        <v>0</v>
      </c>
      <c r="L24" s="388">
        <f t="shared" si="2"/>
        <v>0</v>
      </c>
    </row>
    <row r="25" spans="2:12">
      <c r="B25" s="377">
        <v>14</v>
      </c>
      <c r="C25" s="383" t="s">
        <v>4683</v>
      </c>
      <c r="D25" s="384" t="s">
        <v>4684</v>
      </c>
      <c r="E25" s="385" t="s">
        <v>2896</v>
      </c>
      <c r="F25" s="392">
        <v>1</v>
      </c>
      <c r="G25" s="853"/>
      <c r="H25" s="387">
        <f t="shared" si="3"/>
        <v>0</v>
      </c>
      <c r="I25" s="854"/>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4685</v>
      </c>
      <c r="D27" s="384" t="s">
        <v>4686</v>
      </c>
      <c r="E27" s="385" t="s">
        <v>2896</v>
      </c>
      <c r="F27" s="392">
        <v>4</v>
      </c>
      <c r="G27" s="853"/>
      <c r="H27" s="387">
        <f t="shared" si="3"/>
        <v>0</v>
      </c>
      <c r="I27" s="854"/>
      <c r="J27" s="387">
        <f t="shared" si="0"/>
        <v>0</v>
      </c>
      <c r="K27" s="387">
        <f t="shared" si="1"/>
        <v>0</v>
      </c>
      <c r="L27" s="388">
        <f t="shared" si="2"/>
        <v>0</v>
      </c>
    </row>
    <row r="28" spans="2:12" ht="12.75" customHeight="1">
      <c r="B28" s="377">
        <v>17</v>
      </c>
      <c r="C28" s="383" t="s">
        <v>4687</v>
      </c>
      <c r="D28" s="384" t="s">
        <v>4688</v>
      </c>
      <c r="E28" s="385" t="s">
        <v>2896</v>
      </c>
      <c r="F28" s="392">
        <v>6</v>
      </c>
      <c r="G28" s="853"/>
      <c r="H28" s="387">
        <f t="shared" si="3"/>
        <v>0</v>
      </c>
      <c r="I28" s="854"/>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4689</v>
      </c>
      <c r="D30" s="384" t="s">
        <v>4690</v>
      </c>
      <c r="E30" s="385" t="s">
        <v>2896</v>
      </c>
      <c r="F30" s="392">
        <v>20</v>
      </c>
      <c r="G30" s="853"/>
      <c r="H30" s="387">
        <f t="shared" si="3"/>
        <v>0</v>
      </c>
      <c r="I30" s="854"/>
      <c r="J30" s="387">
        <f t="shared" si="0"/>
        <v>0</v>
      </c>
      <c r="K30" s="387">
        <f t="shared" si="1"/>
        <v>0</v>
      </c>
      <c r="L30" s="388">
        <f t="shared" si="2"/>
        <v>0</v>
      </c>
    </row>
    <row r="31" spans="2:12" ht="51">
      <c r="B31" s="382">
        <v>20</v>
      </c>
      <c r="C31" s="383" t="s">
        <v>4691</v>
      </c>
      <c r="D31" s="784" t="s">
        <v>4692</v>
      </c>
      <c r="E31" s="385" t="s">
        <v>2896</v>
      </c>
      <c r="F31" s="392">
        <v>10</v>
      </c>
      <c r="G31" s="853"/>
      <c r="H31" s="387">
        <f t="shared" si="3"/>
        <v>0</v>
      </c>
      <c r="I31" s="854"/>
      <c r="J31" s="387">
        <f t="shared" si="0"/>
        <v>0</v>
      </c>
      <c r="K31" s="387">
        <f t="shared" si="1"/>
        <v>0</v>
      </c>
      <c r="L31" s="388">
        <f t="shared" si="2"/>
        <v>0</v>
      </c>
    </row>
    <row r="32" spans="2:12" ht="51">
      <c r="B32" s="377">
        <v>21</v>
      </c>
      <c r="C32" s="383" t="s">
        <v>4693</v>
      </c>
      <c r="D32" s="784" t="s">
        <v>4694</v>
      </c>
      <c r="E32" s="385" t="s">
        <v>2896</v>
      </c>
      <c r="F32" s="392">
        <v>10</v>
      </c>
      <c r="G32" s="853"/>
      <c r="H32" s="387">
        <f t="shared" si="3"/>
        <v>0</v>
      </c>
      <c r="I32" s="854"/>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4695</v>
      </c>
      <c r="D34" s="784" t="s">
        <v>4696</v>
      </c>
      <c r="E34" s="385" t="s">
        <v>2896</v>
      </c>
      <c r="F34" s="392">
        <v>24</v>
      </c>
      <c r="G34" s="853"/>
      <c r="H34" s="387">
        <f t="shared" si="3"/>
        <v>0</v>
      </c>
      <c r="I34" s="854"/>
      <c r="J34" s="387">
        <f t="shared" si="0"/>
        <v>0</v>
      </c>
      <c r="K34" s="387">
        <f t="shared" si="1"/>
        <v>0</v>
      </c>
      <c r="L34" s="388">
        <f t="shared" si="2"/>
        <v>0</v>
      </c>
    </row>
    <row r="35" spans="2:12" ht="38.25">
      <c r="B35" s="377">
        <v>24</v>
      </c>
      <c r="C35" s="785" t="s">
        <v>4697</v>
      </c>
      <c r="D35" s="784" t="s">
        <v>4698</v>
      </c>
      <c r="E35" s="385" t="s">
        <v>2896</v>
      </c>
      <c r="F35" s="392">
        <v>3</v>
      </c>
      <c r="G35" s="853"/>
      <c r="H35" s="387">
        <f t="shared" si="3"/>
        <v>0</v>
      </c>
      <c r="I35" s="854"/>
      <c r="J35" s="387">
        <f t="shared" si="0"/>
        <v>0</v>
      </c>
      <c r="K35" s="387">
        <f>G35+I35</f>
        <v>0</v>
      </c>
      <c r="L35" s="388">
        <f t="shared" si="2"/>
        <v>0</v>
      </c>
    </row>
    <row r="36" spans="2:12" ht="12.75" customHeight="1">
      <c r="B36" s="382">
        <v>25</v>
      </c>
      <c r="C36" s="383" t="s">
        <v>4699</v>
      </c>
      <c r="D36" s="384" t="s">
        <v>4700</v>
      </c>
      <c r="E36" s="385" t="s">
        <v>2896</v>
      </c>
      <c r="F36" s="392">
        <v>5</v>
      </c>
      <c r="G36" s="853"/>
      <c r="H36" s="387">
        <f t="shared" si="3"/>
        <v>0</v>
      </c>
      <c r="I36" s="854"/>
      <c r="J36" s="387">
        <f t="shared" si="0"/>
        <v>0</v>
      </c>
      <c r="K36" s="387">
        <f t="shared" si="1"/>
        <v>0</v>
      </c>
      <c r="L36" s="388">
        <f t="shared" si="2"/>
        <v>0</v>
      </c>
    </row>
    <row r="37" spans="2:12" ht="12.75" customHeight="1">
      <c r="B37" s="377">
        <v>26</v>
      </c>
      <c r="C37" s="383" t="s">
        <v>4701</v>
      </c>
      <c r="D37" s="384" t="s">
        <v>4702</v>
      </c>
      <c r="E37" s="385" t="s">
        <v>2896</v>
      </c>
      <c r="F37" s="392">
        <v>4</v>
      </c>
      <c r="G37" s="853"/>
      <c r="H37" s="387">
        <f t="shared" si="3"/>
        <v>0</v>
      </c>
      <c r="I37" s="854"/>
      <c r="J37" s="387">
        <f t="shared" si="0"/>
        <v>0</v>
      </c>
      <c r="K37" s="387">
        <f t="shared" si="1"/>
        <v>0</v>
      </c>
      <c r="L37" s="388">
        <f t="shared" si="2"/>
        <v>0</v>
      </c>
    </row>
    <row r="38" spans="2:12">
      <c r="B38" s="382">
        <v>27</v>
      </c>
      <c r="C38" s="383" t="s">
        <v>4703</v>
      </c>
      <c r="D38" s="786" t="s">
        <v>4704</v>
      </c>
      <c r="E38" s="385" t="s">
        <v>2896</v>
      </c>
      <c r="F38" s="392">
        <v>44</v>
      </c>
      <c r="G38" s="853"/>
      <c r="H38" s="387">
        <f t="shared" si="3"/>
        <v>0</v>
      </c>
      <c r="I38" s="854"/>
      <c r="J38" s="387">
        <f t="shared" si="0"/>
        <v>0</v>
      </c>
      <c r="K38" s="387">
        <f t="shared" si="1"/>
        <v>0</v>
      </c>
      <c r="L38" s="388">
        <f t="shared" si="2"/>
        <v>0</v>
      </c>
    </row>
    <row r="39" spans="2:12" ht="63.75">
      <c r="B39" s="377">
        <v>28</v>
      </c>
      <c r="C39" s="383" t="s">
        <v>4705</v>
      </c>
      <c r="D39" s="384" t="s">
        <v>4706</v>
      </c>
      <c r="E39" s="385" t="s">
        <v>2896</v>
      </c>
      <c r="F39" s="392">
        <v>142</v>
      </c>
      <c r="G39" s="853"/>
      <c r="H39" s="387">
        <f t="shared" si="3"/>
        <v>0</v>
      </c>
      <c r="I39" s="854"/>
      <c r="J39" s="387">
        <f t="shared" si="0"/>
        <v>0</v>
      </c>
      <c r="K39" s="387">
        <f t="shared" si="1"/>
        <v>0</v>
      </c>
      <c r="L39" s="388">
        <f t="shared" si="2"/>
        <v>0</v>
      </c>
    </row>
    <row r="40" spans="2:12" ht="38.25">
      <c r="B40" s="382">
        <v>29</v>
      </c>
      <c r="C40" s="383" t="s">
        <v>4707</v>
      </c>
      <c r="D40" s="384" t="s">
        <v>4708</v>
      </c>
      <c r="E40" s="385" t="s">
        <v>2896</v>
      </c>
      <c r="F40" s="392">
        <v>142</v>
      </c>
      <c r="G40" s="853"/>
      <c r="H40" s="387">
        <f t="shared" si="3"/>
        <v>0</v>
      </c>
      <c r="I40" s="854"/>
      <c r="J40" s="387">
        <f t="shared" si="0"/>
        <v>0</v>
      </c>
      <c r="K40" s="387">
        <f t="shared" si="1"/>
        <v>0</v>
      </c>
      <c r="L40" s="388">
        <f t="shared" si="2"/>
        <v>0</v>
      </c>
    </row>
    <row r="41" spans="2:12" ht="25.5">
      <c r="B41" s="377">
        <v>30</v>
      </c>
      <c r="C41" s="383" t="s">
        <v>4709</v>
      </c>
      <c r="D41" s="384" t="s">
        <v>4710</v>
      </c>
      <c r="E41" s="385" t="s">
        <v>2896</v>
      </c>
      <c r="F41" s="392">
        <v>3</v>
      </c>
      <c r="G41" s="853"/>
      <c r="H41" s="387">
        <f t="shared" si="3"/>
        <v>0</v>
      </c>
      <c r="I41" s="854"/>
      <c r="J41" s="387">
        <f t="shared" si="0"/>
        <v>0</v>
      </c>
      <c r="K41" s="387">
        <f t="shared" si="1"/>
        <v>0</v>
      </c>
      <c r="L41" s="388">
        <f t="shared" si="2"/>
        <v>0</v>
      </c>
    </row>
    <row r="42" spans="2:12">
      <c r="B42" s="382">
        <v>31</v>
      </c>
      <c r="C42" s="383" t="s">
        <v>4711</v>
      </c>
      <c r="D42" s="384" t="s">
        <v>4712</v>
      </c>
      <c r="E42" s="385" t="s">
        <v>2896</v>
      </c>
      <c r="F42" s="392">
        <v>84</v>
      </c>
      <c r="G42" s="853"/>
      <c r="H42" s="387">
        <f t="shared" si="3"/>
        <v>0</v>
      </c>
      <c r="I42" s="854"/>
      <c r="J42" s="387">
        <f t="shared" si="0"/>
        <v>0</v>
      </c>
      <c r="K42" s="387">
        <f t="shared" si="1"/>
        <v>0</v>
      </c>
      <c r="L42" s="388">
        <f t="shared" si="2"/>
        <v>0</v>
      </c>
    </row>
    <row r="43" spans="2:12">
      <c r="B43" s="377">
        <v>32</v>
      </c>
      <c r="C43" s="383" t="s">
        <v>4713</v>
      </c>
      <c r="D43" s="384" t="s">
        <v>4714</v>
      </c>
      <c r="E43" s="385" t="s">
        <v>2896</v>
      </c>
      <c r="F43" s="392">
        <v>4</v>
      </c>
      <c r="G43" s="853"/>
      <c r="H43" s="387">
        <f t="shared" si="3"/>
        <v>0</v>
      </c>
      <c r="I43" s="854"/>
      <c r="J43" s="387">
        <f t="shared" si="0"/>
        <v>0</v>
      </c>
      <c r="K43" s="387">
        <f t="shared" si="1"/>
        <v>0</v>
      </c>
      <c r="L43" s="388">
        <f t="shared" si="2"/>
        <v>0</v>
      </c>
    </row>
    <row r="44" spans="2:12" ht="25.5">
      <c r="B44" s="377">
        <v>33</v>
      </c>
      <c r="C44" s="383" t="s">
        <v>4715</v>
      </c>
      <c r="D44" s="384" t="s">
        <v>4716</v>
      </c>
      <c r="E44" s="385" t="s">
        <v>2896</v>
      </c>
      <c r="F44" s="392">
        <v>6</v>
      </c>
      <c r="G44" s="853"/>
      <c r="H44" s="387">
        <f t="shared" si="3"/>
        <v>0</v>
      </c>
      <c r="I44" s="854"/>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4717</v>
      </c>
      <c r="D46" s="384" t="s">
        <v>4718</v>
      </c>
      <c r="E46" s="385" t="s">
        <v>2896</v>
      </c>
      <c r="F46" s="392">
        <v>11</v>
      </c>
      <c r="G46" s="853"/>
      <c r="H46" s="387">
        <f t="shared" si="3"/>
        <v>0</v>
      </c>
      <c r="I46" s="854"/>
      <c r="J46" s="387">
        <f t="shared" si="0"/>
        <v>0</v>
      </c>
      <c r="K46" s="387">
        <f t="shared" si="1"/>
        <v>0</v>
      </c>
      <c r="L46" s="388">
        <f t="shared" si="2"/>
        <v>0</v>
      </c>
    </row>
    <row r="47" spans="2:12" ht="38.25" customHeight="1">
      <c r="B47" s="382">
        <v>36</v>
      </c>
      <c r="C47" s="785" t="s">
        <v>4719</v>
      </c>
      <c r="D47" s="784" t="s">
        <v>4720</v>
      </c>
      <c r="E47" s="385" t="s">
        <v>2896</v>
      </c>
      <c r="F47" s="392">
        <v>1</v>
      </c>
      <c r="G47" s="853"/>
      <c r="H47" s="387">
        <f t="shared" si="3"/>
        <v>0</v>
      </c>
      <c r="I47" s="854"/>
      <c r="J47" s="387">
        <f t="shared" si="0"/>
        <v>0</v>
      </c>
      <c r="K47" s="387">
        <f t="shared" si="1"/>
        <v>0</v>
      </c>
      <c r="L47" s="388">
        <f t="shared" si="2"/>
        <v>0</v>
      </c>
    </row>
    <row r="48" spans="2:12" ht="38.25">
      <c r="B48" s="377">
        <v>37</v>
      </c>
      <c r="C48" s="383" t="s">
        <v>4721</v>
      </c>
      <c r="D48" s="384" t="s">
        <v>4722</v>
      </c>
      <c r="E48" s="385" t="s">
        <v>2896</v>
      </c>
      <c r="F48" s="392">
        <v>1</v>
      </c>
      <c r="G48" s="853"/>
      <c r="H48" s="387">
        <f t="shared" si="3"/>
        <v>0</v>
      </c>
      <c r="I48" s="854"/>
      <c r="J48" s="387">
        <f t="shared" si="0"/>
        <v>0</v>
      </c>
      <c r="K48" s="387">
        <f t="shared" si="1"/>
        <v>0</v>
      </c>
      <c r="L48" s="388">
        <f t="shared" si="2"/>
        <v>0</v>
      </c>
    </row>
    <row r="49" spans="2:12">
      <c r="B49" s="382">
        <v>38</v>
      </c>
      <c r="C49" s="383" t="s">
        <v>4723</v>
      </c>
      <c r="D49" s="384" t="s">
        <v>4724</v>
      </c>
      <c r="E49" s="385" t="s">
        <v>2896</v>
      </c>
      <c r="F49" s="392">
        <v>12</v>
      </c>
      <c r="G49" s="853"/>
      <c r="H49" s="387">
        <f t="shared" si="3"/>
        <v>0</v>
      </c>
      <c r="I49" s="854"/>
      <c r="J49" s="387">
        <f t="shared" si="0"/>
        <v>0</v>
      </c>
      <c r="K49" s="387">
        <f t="shared" si="1"/>
        <v>0</v>
      </c>
      <c r="L49" s="388">
        <f t="shared" si="2"/>
        <v>0</v>
      </c>
    </row>
    <row r="50" spans="2:12">
      <c r="B50" s="377">
        <v>39</v>
      </c>
      <c r="C50" s="383" t="s">
        <v>4725</v>
      </c>
      <c r="D50" s="384" t="s">
        <v>4726</v>
      </c>
      <c r="E50" s="385" t="s">
        <v>2896</v>
      </c>
      <c r="F50" s="392">
        <v>12</v>
      </c>
      <c r="G50" s="853"/>
      <c r="H50" s="387">
        <f t="shared" si="3"/>
        <v>0</v>
      </c>
      <c r="I50" s="854"/>
      <c r="J50" s="387">
        <f t="shared" si="0"/>
        <v>0</v>
      </c>
      <c r="K50" s="387">
        <f t="shared" si="1"/>
        <v>0</v>
      </c>
      <c r="L50" s="388">
        <f t="shared" si="2"/>
        <v>0</v>
      </c>
    </row>
    <row r="51" spans="2:12">
      <c r="B51" s="382">
        <v>40</v>
      </c>
      <c r="C51" s="383" t="s">
        <v>4727</v>
      </c>
      <c r="D51" s="384" t="s">
        <v>4728</v>
      </c>
      <c r="E51" s="385" t="s">
        <v>2896</v>
      </c>
      <c r="F51" s="392">
        <v>6</v>
      </c>
      <c r="G51" s="853"/>
      <c r="H51" s="387">
        <f t="shared" si="3"/>
        <v>0</v>
      </c>
      <c r="I51" s="854"/>
      <c r="J51" s="387">
        <f t="shared" si="0"/>
        <v>0</v>
      </c>
      <c r="K51" s="387">
        <f t="shared" si="1"/>
        <v>0</v>
      </c>
      <c r="L51" s="388">
        <f t="shared" si="2"/>
        <v>0</v>
      </c>
    </row>
    <row r="52" spans="2:12" ht="25.5">
      <c r="B52" s="377">
        <v>41</v>
      </c>
      <c r="C52" s="383" t="s">
        <v>4729</v>
      </c>
      <c r="D52" s="384" t="s">
        <v>4730</v>
      </c>
      <c r="E52" s="385" t="s">
        <v>2896</v>
      </c>
      <c r="F52" s="392">
        <v>2</v>
      </c>
      <c r="G52" s="853"/>
      <c r="H52" s="387">
        <f t="shared" si="3"/>
        <v>0</v>
      </c>
      <c r="I52" s="854"/>
      <c r="J52" s="387">
        <f t="shared" si="0"/>
        <v>0</v>
      </c>
      <c r="K52" s="387">
        <f t="shared" si="1"/>
        <v>0</v>
      </c>
      <c r="L52" s="388">
        <f t="shared" si="2"/>
        <v>0</v>
      </c>
    </row>
    <row r="53" spans="2:12">
      <c r="B53" s="382">
        <v>42</v>
      </c>
      <c r="C53" s="383" t="s">
        <v>4669</v>
      </c>
      <c r="D53" s="384" t="s">
        <v>4670</v>
      </c>
      <c r="E53" s="385" t="s">
        <v>2896</v>
      </c>
      <c r="F53" s="392">
        <v>4</v>
      </c>
      <c r="G53" s="853"/>
      <c r="H53" s="387">
        <f t="shared" si="3"/>
        <v>0</v>
      </c>
      <c r="I53" s="854"/>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4731</v>
      </c>
      <c r="D55" s="384" t="s">
        <v>4732</v>
      </c>
      <c r="E55" s="385" t="s">
        <v>2896</v>
      </c>
      <c r="F55" s="392">
        <v>5</v>
      </c>
      <c r="G55" s="853"/>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4733</v>
      </c>
      <c r="D57" s="787" t="s">
        <v>4734</v>
      </c>
      <c r="E57" s="385" t="s">
        <v>2896</v>
      </c>
      <c r="F57" s="392">
        <v>57</v>
      </c>
      <c r="G57" s="853"/>
      <c r="H57" s="387">
        <f t="shared" si="3"/>
        <v>0</v>
      </c>
      <c r="I57" s="854"/>
      <c r="J57" s="387">
        <f t="shared" ref="J57:J70" si="4">ROUND(F57*I57,2)</f>
        <v>0</v>
      </c>
      <c r="K57" s="387">
        <f t="shared" si="1"/>
        <v>0</v>
      </c>
      <c r="L57" s="388">
        <f t="shared" si="2"/>
        <v>0</v>
      </c>
    </row>
    <row r="58" spans="2:12" ht="27" customHeight="1">
      <c r="B58" s="377">
        <v>47</v>
      </c>
      <c r="C58" s="785" t="s">
        <v>4735</v>
      </c>
      <c r="D58" s="784" t="s">
        <v>4736</v>
      </c>
      <c r="E58" s="385" t="s">
        <v>2896</v>
      </c>
      <c r="F58" s="392">
        <v>3</v>
      </c>
      <c r="G58" s="853"/>
      <c r="H58" s="387">
        <f t="shared" si="3"/>
        <v>0</v>
      </c>
      <c r="I58" s="854"/>
      <c r="J58" s="387">
        <f t="shared" si="4"/>
        <v>0</v>
      </c>
      <c r="K58" s="387">
        <f t="shared" si="1"/>
        <v>0</v>
      </c>
      <c r="L58" s="388">
        <f t="shared" si="2"/>
        <v>0</v>
      </c>
    </row>
    <row r="59" spans="2:12" ht="25.5">
      <c r="B59" s="382">
        <v>48</v>
      </c>
      <c r="C59" s="383" t="s">
        <v>4737</v>
      </c>
      <c r="D59" s="384" t="s">
        <v>4738</v>
      </c>
      <c r="E59" s="385" t="s">
        <v>2896</v>
      </c>
      <c r="F59" s="392">
        <v>60</v>
      </c>
      <c r="G59" s="853"/>
      <c r="H59" s="387">
        <f t="shared" si="3"/>
        <v>0</v>
      </c>
      <c r="I59" s="854"/>
      <c r="J59" s="387">
        <f t="shared" si="4"/>
        <v>0</v>
      </c>
      <c r="K59" s="387">
        <f t="shared" si="1"/>
        <v>0</v>
      </c>
      <c r="L59" s="388">
        <f t="shared" si="2"/>
        <v>0</v>
      </c>
    </row>
    <row r="60" spans="2:12">
      <c r="B60" s="377">
        <v>49</v>
      </c>
      <c r="C60" s="383" t="s">
        <v>4739</v>
      </c>
      <c r="D60" s="384" t="s">
        <v>4740</v>
      </c>
      <c r="E60" s="385" t="s">
        <v>2896</v>
      </c>
      <c r="F60" s="392">
        <v>9</v>
      </c>
      <c r="G60" s="853"/>
      <c r="H60" s="387">
        <f t="shared" si="3"/>
        <v>0</v>
      </c>
      <c r="I60" s="854"/>
      <c r="J60" s="387">
        <f t="shared" si="4"/>
        <v>0</v>
      </c>
      <c r="K60" s="387">
        <f t="shared" si="1"/>
        <v>0</v>
      </c>
      <c r="L60" s="388">
        <f t="shared" si="2"/>
        <v>0</v>
      </c>
    </row>
    <row r="61" spans="2:12">
      <c r="B61" s="377">
        <v>50</v>
      </c>
      <c r="C61" s="383" t="s">
        <v>4741</v>
      </c>
      <c r="D61" s="384" t="s">
        <v>4742</v>
      </c>
      <c r="E61" s="385" t="s">
        <v>2896</v>
      </c>
      <c r="F61" s="392">
        <v>9</v>
      </c>
      <c r="G61" s="853"/>
      <c r="H61" s="387">
        <f t="shared" si="3"/>
        <v>0</v>
      </c>
      <c r="I61" s="854"/>
      <c r="J61" s="387">
        <f t="shared" si="4"/>
        <v>0</v>
      </c>
      <c r="K61" s="387">
        <f>G61+I61</f>
        <v>0</v>
      </c>
      <c r="L61" s="388">
        <f t="shared" si="2"/>
        <v>0</v>
      </c>
    </row>
    <row r="62" spans="2:12" ht="25.5">
      <c r="B62" s="382">
        <v>51</v>
      </c>
      <c r="C62" s="785" t="s">
        <v>4743</v>
      </c>
      <c r="D62" s="384" t="s">
        <v>4744</v>
      </c>
      <c r="E62" s="385" t="s">
        <v>2896</v>
      </c>
      <c r="F62" s="392">
        <v>1</v>
      </c>
      <c r="G62" s="853"/>
      <c r="H62" s="387">
        <f t="shared" si="3"/>
        <v>0</v>
      </c>
      <c r="I62" s="854"/>
      <c r="J62" s="387">
        <f t="shared" si="4"/>
        <v>0</v>
      </c>
      <c r="K62" s="387">
        <f t="shared" si="1"/>
        <v>0</v>
      </c>
      <c r="L62" s="388">
        <f t="shared" si="2"/>
        <v>0</v>
      </c>
    </row>
    <row r="63" spans="2:12">
      <c r="B63" s="377">
        <v>51</v>
      </c>
      <c r="C63" s="383" t="s">
        <v>4745</v>
      </c>
      <c r="D63" s="384" t="s">
        <v>4746</v>
      </c>
      <c r="E63" s="385" t="s">
        <v>2896</v>
      </c>
      <c r="F63" s="392">
        <v>1</v>
      </c>
      <c r="G63" s="853"/>
      <c r="H63" s="387">
        <f t="shared" si="3"/>
        <v>0</v>
      </c>
      <c r="I63" s="854"/>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4747</v>
      </c>
      <c r="E65" s="385" t="s">
        <v>887</v>
      </c>
      <c r="F65" s="392">
        <v>700</v>
      </c>
      <c r="G65" s="853"/>
      <c r="H65" s="387">
        <f t="shared" si="3"/>
        <v>0</v>
      </c>
      <c r="I65" s="854"/>
      <c r="J65" s="387">
        <f t="shared" si="4"/>
        <v>0</v>
      </c>
      <c r="K65" s="387">
        <f t="shared" si="1"/>
        <v>0</v>
      </c>
      <c r="L65" s="388">
        <f t="shared" si="2"/>
        <v>0</v>
      </c>
    </row>
    <row r="66" spans="2:12">
      <c r="B66" s="382">
        <v>54</v>
      </c>
      <c r="C66" s="383"/>
      <c r="D66" s="384" t="s">
        <v>4748</v>
      </c>
      <c r="E66" s="385" t="s">
        <v>887</v>
      </c>
      <c r="F66" s="392">
        <v>3600</v>
      </c>
      <c r="G66" s="853"/>
      <c r="H66" s="387">
        <f t="shared" si="3"/>
        <v>0</v>
      </c>
      <c r="I66" s="854"/>
      <c r="J66" s="387">
        <f t="shared" si="4"/>
        <v>0</v>
      </c>
      <c r="K66" s="387">
        <f t="shared" si="1"/>
        <v>0</v>
      </c>
      <c r="L66" s="388">
        <f t="shared" si="2"/>
        <v>0</v>
      </c>
    </row>
    <row r="67" spans="2:12">
      <c r="B67" s="377">
        <v>55</v>
      </c>
      <c r="C67" s="383"/>
      <c r="D67" s="384" t="s">
        <v>4749</v>
      </c>
      <c r="E67" s="385" t="s">
        <v>887</v>
      </c>
      <c r="F67" s="392">
        <v>4000</v>
      </c>
      <c r="G67" s="853"/>
      <c r="H67" s="387">
        <f t="shared" si="3"/>
        <v>0</v>
      </c>
      <c r="I67" s="854"/>
      <c r="J67" s="387">
        <f t="shared" si="4"/>
        <v>0</v>
      </c>
      <c r="K67" s="387">
        <f t="shared" si="1"/>
        <v>0</v>
      </c>
      <c r="L67" s="388">
        <f t="shared" si="2"/>
        <v>0</v>
      </c>
    </row>
    <row r="68" spans="2:12">
      <c r="B68" s="382">
        <v>56</v>
      </c>
      <c r="C68" s="383"/>
      <c r="D68" s="384" t="s">
        <v>4750</v>
      </c>
      <c r="E68" s="385" t="s">
        <v>887</v>
      </c>
      <c r="F68" s="392">
        <v>1400</v>
      </c>
      <c r="G68" s="853"/>
      <c r="H68" s="387">
        <f t="shared" si="3"/>
        <v>0</v>
      </c>
      <c r="I68" s="854"/>
      <c r="J68" s="387">
        <f t="shared" si="4"/>
        <v>0</v>
      </c>
      <c r="K68" s="387">
        <f t="shared" si="1"/>
        <v>0</v>
      </c>
      <c r="L68" s="388">
        <f t="shared" si="2"/>
        <v>0</v>
      </c>
    </row>
    <row r="69" spans="2:12">
      <c r="B69" s="377">
        <v>57</v>
      </c>
      <c r="C69" s="383"/>
      <c r="D69" s="384" t="s">
        <v>4751</v>
      </c>
      <c r="E69" s="385" t="s">
        <v>887</v>
      </c>
      <c r="F69" s="392">
        <v>700</v>
      </c>
      <c r="G69" s="853"/>
      <c r="H69" s="387">
        <f t="shared" si="3"/>
        <v>0</v>
      </c>
      <c r="I69" s="854"/>
      <c r="J69" s="387">
        <f t="shared" si="4"/>
        <v>0</v>
      </c>
      <c r="K69" s="387">
        <f t="shared" si="1"/>
        <v>0</v>
      </c>
      <c r="L69" s="388">
        <f t="shared" si="2"/>
        <v>0</v>
      </c>
    </row>
    <row r="70" spans="2:12">
      <c r="B70" s="382">
        <v>58</v>
      </c>
      <c r="C70" s="383"/>
      <c r="D70" s="384" t="s">
        <v>4752</v>
      </c>
      <c r="E70" s="385" t="s">
        <v>887</v>
      </c>
      <c r="F70" s="392">
        <v>35</v>
      </c>
      <c r="G70" s="853"/>
      <c r="H70" s="387">
        <f t="shared" si="3"/>
        <v>0</v>
      </c>
      <c r="I70" s="854"/>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4753</v>
      </c>
      <c r="E73" s="385" t="s">
        <v>887</v>
      </c>
      <c r="F73" s="392">
        <v>180</v>
      </c>
      <c r="G73" s="853"/>
      <c r="H73" s="387">
        <f t="shared" ref="H73:H92" si="5">ROUND(F73*G73,2)</f>
        <v>0</v>
      </c>
      <c r="I73" s="854"/>
      <c r="J73" s="387">
        <f t="shared" ref="J73:J92" si="6">ROUND(F73*I73,2)</f>
        <v>0</v>
      </c>
      <c r="K73" s="387">
        <f t="shared" si="1"/>
        <v>0</v>
      </c>
      <c r="L73" s="388">
        <f t="shared" ref="L73:L92" si="7">ROUND(F73*K73,2)</f>
        <v>0</v>
      </c>
    </row>
    <row r="74" spans="2:12">
      <c r="B74" s="382">
        <v>62</v>
      </c>
      <c r="C74" s="383"/>
      <c r="D74" s="384" t="s">
        <v>4754</v>
      </c>
      <c r="E74" s="385" t="s">
        <v>887</v>
      </c>
      <c r="F74" s="392">
        <v>850</v>
      </c>
      <c r="G74" s="853"/>
      <c r="H74" s="387">
        <f t="shared" si="5"/>
        <v>0</v>
      </c>
      <c r="I74" s="854"/>
      <c r="J74" s="387">
        <f t="shared" si="6"/>
        <v>0</v>
      </c>
      <c r="K74" s="387">
        <f t="shared" si="1"/>
        <v>0</v>
      </c>
      <c r="L74" s="388">
        <f t="shared" si="7"/>
        <v>0</v>
      </c>
    </row>
    <row r="75" spans="2:12">
      <c r="B75" s="377">
        <v>63</v>
      </c>
      <c r="C75" s="383"/>
      <c r="D75" s="384" t="s">
        <v>4755</v>
      </c>
      <c r="E75" s="385" t="s">
        <v>887</v>
      </c>
      <c r="F75" s="392">
        <v>480</v>
      </c>
      <c r="G75" s="853"/>
      <c r="H75" s="387">
        <f t="shared" si="5"/>
        <v>0</v>
      </c>
      <c r="I75" s="854"/>
      <c r="J75" s="387">
        <f t="shared" si="6"/>
        <v>0</v>
      </c>
      <c r="K75" s="387">
        <f t="shared" si="1"/>
        <v>0</v>
      </c>
      <c r="L75" s="388">
        <f t="shared" si="7"/>
        <v>0</v>
      </c>
    </row>
    <row r="76" spans="2:12">
      <c r="B76" s="382">
        <v>64</v>
      </c>
      <c r="C76" s="383"/>
      <c r="D76" s="384" t="s">
        <v>4756</v>
      </c>
      <c r="E76" s="385" t="s">
        <v>4757</v>
      </c>
      <c r="F76" s="392">
        <v>1</v>
      </c>
      <c r="G76" s="853"/>
      <c r="H76" s="387">
        <f t="shared" si="5"/>
        <v>0</v>
      </c>
      <c r="I76" s="854"/>
      <c r="J76" s="387">
        <f t="shared" si="6"/>
        <v>0</v>
      </c>
      <c r="K76" s="387">
        <f t="shared" si="1"/>
        <v>0</v>
      </c>
      <c r="L76" s="388">
        <f t="shared" si="7"/>
        <v>0</v>
      </c>
    </row>
    <row r="77" spans="2:12">
      <c r="B77" s="377">
        <v>65</v>
      </c>
      <c r="C77" s="383"/>
      <c r="D77" s="384" t="s">
        <v>4758</v>
      </c>
      <c r="E77" s="385" t="s">
        <v>2896</v>
      </c>
      <c r="F77" s="392">
        <v>20</v>
      </c>
      <c r="G77" s="853"/>
      <c r="H77" s="387">
        <f t="shared" si="5"/>
        <v>0</v>
      </c>
      <c r="I77" s="854"/>
      <c r="J77" s="387">
        <f t="shared" si="6"/>
        <v>0</v>
      </c>
      <c r="K77" s="387">
        <f t="shared" si="1"/>
        <v>0</v>
      </c>
      <c r="L77" s="388">
        <f t="shared" si="7"/>
        <v>0</v>
      </c>
    </row>
    <row r="78" spans="2:12">
      <c r="B78" s="382">
        <v>66</v>
      </c>
      <c r="C78" s="383"/>
      <c r="D78" s="384" t="s">
        <v>4759</v>
      </c>
      <c r="E78" s="385" t="s">
        <v>2896</v>
      </c>
      <c r="F78" s="392">
        <v>30</v>
      </c>
      <c r="G78" s="853"/>
      <c r="H78" s="387">
        <f t="shared" si="5"/>
        <v>0</v>
      </c>
      <c r="I78" s="854"/>
      <c r="J78" s="387">
        <f t="shared" si="6"/>
        <v>0</v>
      </c>
      <c r="K78" s="387">
        <f t="shared" si="1"/>
        <v>0</v>
      </c>
      <c r="L78" s="388">
        <f t="shared" si="7"/>
        <v>0</v>
      </c>
    </row>
    <row r="79" spans="2:12">
      <c r="B79" s="377">
        <v>67</v>
      </c>
      <c r="C79" s="383"/>
      <c r="D79" s="384" t="s">
        <v>4760</v>
      </c>
      <c r="E79" s="385" t="s">
        <v>4757</v>
      </c>
      <c r="F79" s="392">
        <v>1</v>
      </c>
      <c r="G79" s="853"/>
      <c r="H79" s="387">
        <f t="shared" si="5"/>
        <v>0</v>
      </c>
      <c r="I79" s="854"/>
      <c r="J79" s="387">
        <f t="shared" si="6"/>
        <v>0</v>
      </c>
      <c r="K79" s="387">
        <f t="shared" si="1"/>
        <v>0</v>
      </c>
      <c r="L79" s="388">
        <f t="shared" si="7"/>
        <v>0</v>
      </c>
    </row>
    <row r="80" spans="2:12">
      <c r="B80" s="382">
        <v>68</v>
      </c>
      <c r="C80" s="383"/>
      <c r="D80" s="384" t="s">
        <v>4761</v>
      </c>
      <c r="E80" s="385" t="s">
        <v>887</v>
      </c>
      <c r="F80" s="392">
        <v>450</v>
      </c>
      <c r="G80" s="853"/>
      <c r="H80" s="387">
        <f t="shared" si="5"/>
        <v>0</v>
      </c>
      <c r="I80" s="854"/>
      <c r="J80" s="387">
        <f t="shared" si="6"/>
        <v>0</v>
      </c>
      <c r="K80" s="387">
        <f t="shared" ref="K80:K136" si="8">G80+I80</f>
        <v>0</v>
      </c>
      <c r="L80" s="388">
        <f t="shared" si="7"/>
        <v>0</v>
      </c>
    </row>
    <row r="81" spans="2:12" ht="12.75" customHeight="1">
      <c r="B81" s="377">
        <v>69</v>
      </c>
      <c r="C81" s="383"/>
      <c r="D81" s="384" t="s">
        <v>4762</v>
      </c>
      <c r="E81" s="385" t="s">
        <v>2896</v>
      </c>
      <c r="F81" s="392">
        <v>20</v>
      </c>
      <c r="G81" s="853"/>
      <c r="H81" s="387">
        <f t="shared" si="5"/>
        <v>0</v>
      </c>
      <c r="I81" s="854"/>
      <c r="J81" s="387">
        <f t="shared" si="6"/>
        <v>0</v>
      </c>
      <c r="K81" s="387">
        <f t="shared" si="8"/>
        <v>0</v>
      </c>
      <c r="L81" s="388">
        <f t="shared" si="7"/>
        <v>0</v>
      </c>
    </row>
    <row r="82" spans="2:12">
      <c r="B82" s="382">
        <v>70</v>
      </c>
      <c r="C82" s="383"/>
      <c r="D82" s="384" t="s">
        <v>4762</v>
      </c>
      <c r="E82" s="385" t="s">
        <v>2896</v>
      </c>
      <c r="F82" s="392">
        <v>10</v>
      </c>
      <c r="G82" s="853"/>
      <c r="H82" s="387">
        <f t="shared" si="5"/>
        <v>0</v>
      </c>
      <c r="I82" s="854"/>
      <c r="J82" s="387">
        <f t="shared" si="6"/>
        <v>0</v>
      </c>
      <c r="K82" s="387">
        <f t="shared" si="8"/>
        <v>0</v>
      </c>
      <c r="L82" s="388">
        <f t="shared" si="7"/>
        <v>0</v>
      </c>
    </row>
    <row r="83" spans="2:12">
      <c r="B83" s="377">
        <v>71</v>
      </c>
      <c r="C83" s="383"/>
      <c r="D83" s="384" t="s">
        <v>4763</v>
      </c>
      <c r="E83" s="385" t="s">
        <v>4757</v>
      </c>
      <c r="F83" s="392">
        <v>1</v>
      </c>
      <c r="G83" s="853"/>
      <c r="H83" s="387">
        <f t="shared" si="5"/>
        <v>0</v>
      </c>
      <c r="I83" s="854"/>
      <c r="J83" s="387">
        <f t="shared" si="6"/>
        <v>0</v>
      </c>
      <c r="K83" s="387">
        <f t="shared" si="8"/>
        <v>0</v>
      </c>
      <c r="L83" s="388">
        <f t="shared" si="7"/>
        <v>0</v>
      </c>
    </row>
    <row r="84" spans="2:12">
      <c r="B84" s="382">
        <v>72</v>
      </c>
      <c r="C84" s="383" t="s">
        <v>4764</v>
      </c>
      <c r="D84" s="784" t="s">
        <v>4765</v>
      </c>
      <c r="E84" s="385" t="s">
        <v>2896</v>
      </c>
      <c r="F84" s="392">
        <v>1</v>
      </c>
      <c r="G84" s="853"/>
      <c r="H84" s="387">
        <f t="shared" si="5"/>
        <v>0</v>
      </c>
      <c r="I84" s="387"/>
      <c r="J84" s="387"/>
      <c r="K84" s="387">
        <f t="shared" si="8"/>
        <v>0</v>
      </c>
      <c r="L84" s="388">
        <f t="shared" si="7"/>
        <v>0</v>
      </c>
    </row>
    <row r="85" spans="2:12">
      <c r="B85" s="377">
        <v>73</v>
      </c>
      <c r="C85" s="383"/>
      <c r="D85" s="384" t="s">
        <v>4766</v>
      </c>
      <c r="E85" s="385" t="s">
        <v>4757</v>
      </c>
      <c r="F85" s="392">
        <v>1</v>
      </c>
      <c r="G85" s="853"/>
      <c r="H85" s="387">
        <f t="shared" si="5"/>
        <v>0</v>
      </c>
      <c r="I85" s="854"/>
      <c r="J85" s="387">
        <f t="shared" si="6"/>
        <v>0</v>
      </c>
      <c r="K85" s="387">
        <f t="shared" si="8"/>
        <v>0</v>
      </c>
      <c r="L85" s="388">
        <f t="shared" si="7"/>
        <v>0</v>
      </c>
    </row>
    <row r="86" spans="2:12">
      <c r="B86" s="382">
        <v>74</v>
      </c>
      <c r="C86" s="383"/>
      <c r="D86" s="391" t="s">
        <v>4767</v>
      </c>
      <c r="E86" s="392" t="s">
        <v>2896</v>
      </c>
      <c r="F86" s="392">
        <v>1</v>
      </c>
      <c r="G86" s="853"/>
      <c r="H86" s="387">
        <f t="shared" si="5"/>
        <v>0</v>
      </c>
      <c r="I86" s="854"/>
      <c r="J86" s="387">
        <f t="shared" si="6"/>
        <v>0</v>
      </c>
      <c r="K86" s="387">
        <f t="shared" si="8"/>
        <v>0</v>
      </c>
      <c r="L86" s="388">
        <f t="shared" si="7"/>
        <v>0</v>
      </c>
    </row>
    <row r="87" spans="2:12">
      <c r="B87" s="377">
        <v>75</v>
      </c>
      <c r="C87" s="383"/>
      <c r="D87" s="391" t="s">
        <v>4768</v>
      </c>
      <c r="E87" s="392" t="s">
        <v>2896</v>
      </c>
      <c r="F87" s="392">
        <v>315</v>
      </c>
      <c r="G87" s="853"/>
      <c r="H87" s="387">
        <f t="shared" si="5"/>
        <v>0</v>
      </c>
      <c r="I87" s="854"/>
      <c r="J87" s="387">
        <f t="shared" si="6"/>
        <v>0</v>
      </c>
      <c r="K87" s="387">
        <f t="shared" si="8"/>
        <v>0</v>
      </c>
      <c r="L87" s="388">
        <f t="shared" si="7"/>
        <v>0</v>
      </c>
    </row>
    <row r="88" spans="2:12">
      <c r="B88" s="382">
        <v>76</v>
      </c>
      <c r="C88" s="383"/>
      <c r="D88" s="391" t="s">
        <v>4769</v>
      </c>
      <c r="E88" s="392" t="s">
        <v>2896</v>
      </c>
      <c r="F88" s="392">
        <v>1</v>
      </c>
      <c r="G88" s="853"/>
      <c r="H88" s="387">
        <f t="shared" si="5"/>
        <v>0</v>
      </c>
      <c r="I88" s="387"/>
      <c r="J88" s="387"/>
      <c r="K88" s="387">
        <f t="shared" si="8"/>
        <v>0</v>
      </c>
      <c r="L88" s="388">
        <f t="shared" si="7"/>
        <v>0</v>
      </c>
    </row>
    <row r="89" spans="2:12">
      <c r="B89" s="377">
        <v>77</v>
      </c>
      <c r="C89" s="383"/>
      <c r="D89" s="384" t="s">
        <v>4770</v>
      </c>
      <c r="E89" s="385" t="s">
        <v>2179</v>
      </c>
      <c r="F89" s="392">
        <v>180</v>
      </c>
      <c r="G89" s="853"/>
      <c r="H89" s="387">
        <f t="shared" si="5"/>
        <v>0</v>
      </c>
      <c r="I89" s="854"/>
      <c r="J89" s="387">
        <f t="shared" si="6"/>
        <v>0</v>
      </c>
      <c r="K89" s="387">
        <f t="shared" si="8"/>
        <v>0</v>
      </c>
      <c r="L89" s="388">
        <f t="shared" si="7"/>
        <v>0</v>
      </c>
    </row>
    <row r="90" spans="2:12">
      <c r="B90" s="382">
        <v>78</v>
      </c>
      <c r="C90" s="383"/>
      <c r="D90" s="384" t="s">
        <v>4771</v>
      </c>
      <c r="E90" s="385" t="s">
        <v>2896</v>
      </c>
      <c r="F90" s="392">
        <v>1</v>
      </c>
      <c r="G90" s="853"/>
      <c r="H90" s="387">
        <f t="shared" si="5"/>
        <v>0</v>
      </c>
      <c r="I90" s="854"/>
      <c r="J90" s="387">
        <f t="shared" si="6"/>
        <v>0</v>
      </c>
      <c r="K90" s="387">
        <f t="shared" si="8"/>
        <v>0</v>
      </c>
      <c r="L90" s="388">
        <f t="shared" si="7"/>
        <v>0</v>
      </c>
    </row>
    <row r="91" spans="2:12">
      <c r="B91" s="377">
        <v>79</v>
      </c>
      <c r="C91" s="383"/>
      <c r="D91" s="384" t="s">
        <v>4772</v>
      </c>
      <c r="E91" s="385" t="s">
        <v>2896</v>
      </c>
      <c r="F91" s="392">
        <v>1</v>
      </c>
      <c r="G91" s="853"/>
      <c r="H91" s="387">
        <f t="shared" si="5"/>
        <v>0</v>
      </c>
      <c r="I91" s="854"/>
      <c r="J91" s="387">
        <f t="shared" si="6"/>
        <v>0</v>
      </c>
      <c r="K91" s="387">
        <f t="shared" si="8"/>
        <v>0</v>
      </c>
      <c r="L91" s="388">
        <f t="shared" si="7"/>
        <v>0</v>
      </c>
    </row>
    <row r="92" spans="2:12">
      <c r="B92" s="382">
        <v>80</v>
      </c>
      <c r="C92" s="383"/>
      <c r="D92" s="391" t="s">
        <v>4468</v>
      </c>
      <c r="E92" s="392" t="s">
        <v>2896</v>
      </c>
      <c r="F92" s="392">
        <v>1</v>
      </c>
      <c r="G92" s="853"/>
      <c r="H92" s="387">
        <f t="shared" si="5"/>
        <v>0</v>
      </c>
      <c r="I92" s="854"/>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4773</v>
      </c>
      <c r="E95" s="385"/>
      <c r="F95" s="392"/>
      <c r="G95" s="386"/>
      <c r="H95" s="387"/>
      <c r="I95" s="387"/>
      <c r="J95" s="387"/>
      <c r="K95" s="387"/>
      <c r="L95" s="388"/>
    </row>
    <row r="96" spans="2:12">
      <c r="B96" s="382">
        <v>84</v>
      </c>
      <c r="C96" s="788" t="s">
        <v>4774</v>
      </c>
      <c r="D96" s="384"/>
      <c r="E96" s="385"/>
      <c r="F96" s="392"/>
      <c r="G96" s="386"/>
      <c r="H96" s="387"/>
      <c r="I96" s="387"/>
      <c r="J96" s="387"/>
      <c r="K96" s="387"/>
      <c r="L96" s="388"/>
    </row>
    <row r="97" spans="2:12" ht="38.25">
      <c r="B97" s="377">
        <v>85</v>
      </c>
      <c r="C97" s="789" t="s">
        <v>4775</v>
      </c>
      <c r="D97" s="384" t="s">
        <v>4776</v>
      </c>
      <c r="E97" s="385" t="s">
        <v>2896</v>
      </c>
      <c r="F97" s="392">
        <v>1</v>
      </c>
      <c r="G97" s="853"/>
      <c r="H97" s="387">
        <f t="shared" ref="H97:H136" si="9">ROUND(F97*G97,2)</f>
        <v>0</v>
      </c>
      <c r="I97" s="854"/>
      <c r="J97" s="387">
        <f t="shared" ref="J97:J136" si="10">ROUND(F97*I97,2)</f>
        <v>0</v>
      </c>
      <c r="K97" s="387">
        <f t="shared" si="8"/>
        <v>0</v>
      </c>
      <c r="L97" s="388">
        <f t="shared" ref="L97:L114" si="11">ROUND(F97*K97,2)</f>
        <v>0</v>
      </c>
    </row>
    <row r="98" spans="2:12">
      <c r="B98" s="382">
        <v>86</v>
      </c>
      <c r="C98" s="789" t="s">
        <v>4777</v>
      </c>
      <c r="D98" s="384" t="s">
        <v>4778</v>
      </c>
      <c r="E98" s="385" t="s">
        <v>2896</v>
      </c>
      <c r="F98" s="392">
        <v>3</v>
      </c>
      <c r="G98" s="853"/>
      <c r="H98" s="387">
        <f t="shared" si="9"/>
        <v>0</v>
      </c>
      <c r="I98" s="854"/>
      <c r="J98" s="387">
        <f t="shared" si="10"/>
        <v>0</v>
      </c>
      <c r="K98" s="387">
        <f t="shared" si="8"/>
        <v>0</v>
      </c>
      <c r="L98" s="388">
        <f t="shared" si="11"/>
        <v>0</v>
      </c>
    </row>
    <row r="99" spans="2:12" ht="25.5">
      <c r="B99" s="377">
        <v>87</v>
      </c>
      <c r="C99" s="789" t="s">
        <v>4779</v>
      </c>
      <c r="D99" s="384" t="s">
        <v>4780</v>
      </c>
      <c r="E99" s="385" t="s">
        <v>2896</v>
      </c>
      <c r="F99" s="392">
        <v>1</v>
      </c>
      <c r="G99" s="853"/>
      <c r="H99" s="387">
        <f t="shared" si="9"/>
        <v>0</v>
      </c>
      <c r="I99" s="854"/>
      <c r="J99" s="387">
        <f t="shared" si="10"/>
        <v>0</v>
      </c>
      <c r="K99" s="387">
        <f t="shared" si="8"/>
        <v>0</v>
      </c>
      <c r="L99" s="388">
        <f t="shared" si="11"/>
        <v>0</v>
      </c>
    </row>
    <row r="100" spans="2:12">
      <c r="B100" s="382">
        <v>88</v>
      </c>
      <c r="C100" s="789" t="s">
        <v>4779</v>
      </c>
      <c r="D100" s="384" t="s">
        <v>4781</v>
      </c>
      <c r="E100" s="385" t="s">
        <v>2896</v>
      </c>
      <c r="F100" s="392">
        <v>1</v>
      </c>
      <c r="G100" s="853"/>
      <c r="H100" s="387">
        <f t="shared" si="9"/>
        <v>0</v>
      </c>
      <c r="I100" s="854"/>
      <c r="J100" s="387">
        <f t="shared" si="10"/>
        <v>0</v>
      </c>
      <c r="K100" s="387">
        <f t="shared" si="8"/>
        <v>0</v>
      </c>
      <c r="L100" s="388">
        <f t="shared" si="11"/>
        <v>0</v>
      </c>
    </row>
    <row r="101" spans="2:12">
      <c r="B101" s="377">
        <v>89</v>
      </c>
      <c r="C101" s="383" t="s">
        <v>4782</v>
      </c>
      <c r="D101" s="784" t="s">
        <v>4783</v>
      </c>
      <c r="E101" s="385" t="s">
        <v>2896</v>
      </c>
      <c r="F101" s="392">
        <v>1</v>
      </c>
      <c r="G101" s="853"/>
      <c r="H101" s="387">
        <f t="shared" si="9"/>
        <v>0</v>
      </c>
      <c r="I101" s="387"/>
      <c r="J101" s="387"/>
      <c r="K101" s="387">
        <f t="shared" si="8"/>
        <v>0</v>
      </c>
      <c r="L101" s="388">
        <f t="shared" si="11"/>
        <v>0</v>
      </c>
    </row>
    <row r="102" spans="2:12">
      <c r="B102" s="382">
        <v>90</v>
      </c>
      <c r="C102" s="789" t="s">
        <v>4784</v>
      </c>
      <c r="D102" s="384" t="s">
        <v>4785</v>
      </c>
      <c r="E102" s="385" t="s">
        <v>2896</v>
      </c>
      <c r="F102" s="392">
        <v>1</v>
      </c>
      <c r="G102" s="853"/>
      <c r="H102" s="387">
        <f t="shared" si="9"/>
        <v>0</v>
      </c>
      <c r="I102" s="854"/>
      <c r="J102" s="387">
        <f t="shared" si="10"/>
        <v>0</v>
      </c>
      <c r="K102" s="387">
        <f t="shared" si="8"/>
        <v>0</v>
      </c>
      <c r="L102" s="388">
        <f t="shared" si="11"/>
        <v>0</v>
      </c>
    </row>
    <row r="103" spans="2:12" ht="25.5">
      <c r="B103" s="377">
        <v>91</v>
      </c>
      <c r="C103" s="789"/>
      <c r="D103" s="384" t="s">
        <v>4786</v>
      </c>
      <c r="E103" s="385" t="s">
        <v>2896</v>
      </c>
      <c r="F103" s="392">
        <v>2</v>
      </c>
      <c r="G103" s="853"/>
      <c r="H103" s="387">
        <f t="shared" si="9"/>
        <v>0</v>
      </c>
      <c r="I103" s="854"/>
      <c r="J103" s="387">
        <f t="shared" si="10"/>
        <v>0</v>
      </c>
      <c r="K103" s="387">
        <f t="shared" si="8"/>
        <v>0</v>
      </c>
      <c r="L103" s="388">
        <f t="shared" si="11"/>
        <v>0</v>
      </c>
    </row>
    <row r="104" spans="2:12">
      <c r="B104" s="382">
        <v>92</v>
      </c>
      <c r="C104" s="789"/>
      <c r="D104" s="384" t="s">
        <v>4787</v>
      </c>
      <c r="E104" s="385" t="s">
        <v>2896</v>
      </c>
      <c r="F104" s="392">
        <v>19</v>
      </c>
      <c r="G104" s="853"/>
      <c r="H104" s="387">
        <f t="shared" si="9"/>
        <v>0</v>
      </c>
      <c r="I104" s="854"/>
      <c r="J104" s="387">
        <f t="shared" si="10"/>
        <v>0</v>
      </c>
      <c r="K104" s="387">
        <f t="shared" si="8"/>
        <v>0</v>
      </c>
      <c r="L104" s="388">
        <f t="shared" si="11"/>
        <v>0</v>
      </c>
    </row>
    <row r="105" spans="2:12">
      <c r="B105" s="377">
        <v>93</v>
      </c>
      <c r="C105" s="788" t="s">
        <v>4788</v>
      </c>
      <c r="D105" s="384"/>
      <c r="E105" s="385"/>
      <c r="F105" s="392"/>
      <c r="G105" s="386"/>
      <c r="H105" s="387"/>
      <c r="I105" s="387"/>
      <c r="J105" s="387"/>
      <c r="K105" s="387"/>
      <c r="L105" s="388"/>
    </row>
    <row r="106" spans="2:12" ht="25.5">
      <c r="B106" s="382">
        <v>94</v>
      </c>
      <c r="C106" s="789" t="s">
        <v>4789</v>
      </c>
      <c r="D106" s="384" t="s">
        <v>4790</v>
      </c>
      <c r="E106" s="385" t="s">
        <v>2896</v>
      </c>
      <c r="F106" s="392">
        <v>7</v>
      </c>
      <c r="G106" s="853"/>
      <c r="H106" s="387">
        <f t="shared" si="9"/>
        <v>0</v>
      </c>
      <c r="I106" s="854"/>
      <c r="J106" s="387">
        <f t="shared" si="10"/>
        <v>0</v>
      </c>
      <c r="K106" s="387">
        <f t="shared" si="8"/>
        <v>0</v>
      </c>
      <c r="L106" s="388">
        <f t="shared" si="11"/>
        <v>0</v>
      </c>
    </row>
    <row r="107" spans="2:12">
      <c r="B107" s="377">
        <v>95</v>
      </c>
      <c r="C107" s="788" t="s">
        <v>4791</v>
      </c>
      <c r="D107" s="384"/>
      <c r="E107" s="385"/>
      <c r="F107" s="392"/>
      <c r="G107" s="386"/>
      <c r="H107" s="387"/>
      <c r="I107" s="387"/>
      <c r="J107" s="387"/>
      <c r="K107" s="387"/>
      <c r="L107" s="388"/>
    </row>
    <row r="108" spans="2:12" ht="12.75" customHeight="1">
      <c r="B108" s="382">
        <v>96</v>
      </c>
      <c r="C108" s="789" t="s">
        <v>4792</v>
      </c>
      <c r="D108" s="384" t="s">
        <v>4793</v>
      </c>
      <c r="E108" s="385" t="s">
        <v>2896</v>
      </c>
      <c r="F108" s="392">
        <v>12</v>
      </c>
      <c r="G108" s="853"/>
      <c r="H108" s="387">
        <f t="shared" si="9"/>
        <v>0</v>
      </c>
      <c r="I108" s="854"/>
      <c r="J108" s="387">
        <f t="shared" si="10"/>
        <v>0</v>
      </c>
      <c r="K108" s="387">
        <f t="shared" si="8"/>
        <v>0</v>
      </c>
      <c r="L108" s="388">
        <f t="shared" si="11"/>
        <v>0</v>
      </c>
    </row>
    <row r="109" spans="2:12" ht="12.75" customHeight="1">
      <c r="B109" s="377">
        <v>97</v>
      </c>
      <c r="C109" s="789" t="s">
        <v>4794</v>
      </c>
      <c r="D109" s="384" t="s">
        <v>4795</v>
      </c>
      <c r="E109" s="385" t="s">
        <v>2896</v>
      </c>
      <c r="F109" s="392">
        <v>12</v>
      </c>
      <c r="G109" s="853"/>
      <c r="H109" s="387">
        <f t="shared" si="9"/>
        <v>0</v>
      </c>
      <c r="I109" s="854"/>
      <c r="J109" s="387">
        <f t="shared" si="10"/>
        <v>0</v>
      </c>
      <c r="K109" s="387">
        <f t="shared" si="8"/>
        <v>0</v>
      </c>
      <c r="L109" s="388">
        <f t="shared" si="11"/>
        <v>0</v>
      </c>
    </row>
    <row r="110" spans="2:12" ht="25.5">
      <c r="B110" s="382">
        <v>98</v>
      </c>
      <c r="C110" s="789" t="s">
        <v>4796</v>
      </c>
      <c r="D110" s="384" t="s">
        <v>4797</v>
      </c>
      <c r="E110" s="385" t="s">
        <v>2896</v>
      </c>
      <c r="F110" s="392">
        <v>12</v>
      </c>
      <c r="G110" s="853"/>
      <c r="H110" s="387">
        <f t="shared" si="9"/>
        <v>0</v>
      </c>
      <c r="I110" s="854"/>
      <c r="J110" s="387">
        <f t="shared" si="10"/>
        <v>0</v>
      </c>
      <c r="K110" s="387">
        <f t="shared" si="8"/>
        <v>0</v>
      </c>
      <c r="L110" s="388">
        <f t="shared" si="11"/>
        <v>0</v>
      </c>
    </row>
    <row r="111" spans="2:12" ht="25.5">
      <c r="B111" s="377">
        <v>99</v>
      </c>
      <c r="C111" s="383" t="s">
        <v>4798</v>
      </c>
      <c r="D111" s="384" t="s">
        <v>4799</v>
      </c>
      <c r="E111" s="385" t="s">
        <v>2896</v>
      </c>
      <c r="F111" s="392">
        <v>24</v>
      </c>
      <c r="G111" s="853"/>
      <c r="H111" s="387">
        <f t="shared" si="9"/>
        <v>0</v>
      </c>
      <c r="I111" s="854"/>
      <c r="J111" s="387">
        <f t="shared" si="10"/>
        <v>0</v>
      </c>
      <c r="K111" s="387">
        <f t="shared" si="8"/>
        <v>0</v>
      </c>
      <c r="L111" s="388">
        <f t="shared" si="11"/>
        <v>0</v>
      </c>
    </row>
    <row r="112" spans="2:12">
      <c r="B112" s="382">
        <v>100</v>
      </c>
      <c r="C112" s="788" t="s">
        <v>4800</v>
      </c>
      <c r="D112" s="384"/>
      <c r="E112" s="385"/>
      <c r="F112" s="392"/>
      <c r="G112" s="386"/>
      <c r="H112" s="387"/>
      <c r="I112" s="387"/>
      <c r="J112" s="387"/>
      <c r="K112" s="387"/>
      <c r="L112" s="388"/>
    </row>
    <row r="113" spans="2:12">
      <c r="B113" s="382">
        <v>101</v>
      </c>
      <c r="C113" s="789" t="s">
        <v>4801</v>
      </c>
      <c r="D113" s="384" t="s">
        <v>4802</v>
      </c>
      <c r="E113" s="385" t="s">
        <v>887</v>
      </c>
      <c r="F113" s="392">
        <v>80</v>
      </c>
      <c r="G113" s="853"/>
      <c r="H113" s="387">
        <f t="shared" si="9"/>
        <v>0</v>
      </c>
      <c r="I113" s="854"/>
      <c r="J113" s="387">
        <f t="shared" si="10"/>
        <v>0</v>
      </c>
      <c r="K113" s="387">
        <f t="shared" si="8"/>
        <v>0</v>
      </c>
      <c r="L113" s="388">
        <f t="shared" si="11"/>
        <v>0</v>
      </c>
    </row>
    <row r="114" spans="2:12">
      <c r="B114" s="377">
        <v>102</v>
      </c>
      <c r="C114" s="789" t="s">
        <v>4803</v>
      </c>
      <c r="D114" s="384" t="s">
        <v>4804</v>
      </c>
      <c r="E114" s="385" t="s">
        <v>2896</v>
      </c>
      <c r="F114" s="392">
        <v>12</v>
      </c>
      <c r="G114" s="853"/>
      <c r="H114" s="387">
        <f t="shared" si="9"/>
        <v>0</v>
      </c>
      <c r="I114" s="854"/>
      <c r="J114" s="387">
        <f t="shared" si="10"/>
        <v>0</v>
      </c>
      <c r="K114" s="387">
        <f t="shared" si="8"/>
        <v>0</v>
      </c>
      <c r="L114" s="388">
        <f t="shared" si="11"/>
        <v>0</v>
      </c>
    </row>
    <row r="115" spans="2:12">
      <c r="B115" s="382">
        <v>103</v>
      </c>
      <c r="C115" s="788" t="s">
        <v>4805</v>
      </c>
      <c r="D115" s="384"/>
      <c r="E115" s="385"/>
      <c r="F115" s="392"/>
      <c r="G115" s="386"/>
      <c r="H115" s="387"/>
      <c r="I115" s="387"/>
      <c r="J115" s="387"/>
      <c r="K115" s="387"/>
      <c r="L115" s="388"/>
    </row>
    <row r="116" spans="2:12">
      <c r="B116" s="377">
        <v>104</v>
      </c>
      <c r="C116" s="383"/>
      <c r="D116" s="384" t="s">
        <v>4755</v>
      </c>
      <c r="E116" s="385" t="s">
        <v>887</v>
      </c>
      <c r="F116" s="392">
        <v>12</v>
      </c>
      <c r="G116" s="853"/>
      <c r="H116" s="387">
        <f t="shared" si="9"/>
        <v>0</v>
      </c>
      <c r="I116" s="854"/>
      <c r="J116" s="387">
        <f t="shared" si="10"/>
        <v>0</v>
      </c>
      <c r="K116" s="387">
        <f t="shared" si="8"/>
        <v>0</v>
      </c>
      <c r="L116" s="388">
        <f t="shared" ref="L116" si="12">ROUND(F116*K116,2)</f>
        <v>0</v>
      </c>
    </row>
    <row r="117" spans="2:12" ht="12.75" customHeight="1">
      <c r="B117" s="382">
        <v>105</v>
      </c>
      <c r="C117" s="788" t="s">
        <v>2715</v>
      </c>
      <c r="D117" s="384"/>
      <c r="E117" s="385"/>
      <c r="F117" s="392"/>
      <c r="G117" s="386"/>
      <c r="H117" s="387"/>
      <c r="I117" s="387"/>
      <c r="J117" s="387"/>
      <c r="K117" s="387"/>
      <c r="L117" s="388"/>
    </row>
    <row r="118" spans="2:12">
      <c r="B118" s="377">
        <v>106</v>
      </c>
      <c r="C118" s="383"/>
      <c r="D118" s="384" t="s">
        <v>4806</v>
      </c>
      <c r="E118" s="385" t="s">
        <v>2896</v>
      </c>
      <c r="F118" s="392">
        <v>1</v>
      </c>
      <c r="G118" s="853"/>
      <c r="H118" s="387">
        <f t="shared" si="9"/>
        <v>0</v>
      </c>
      <c r="I118" s="854"/>
      <c r="J118" s="387">
        <f t="shared" si="10"/>
        <v>0</v>
      </c>
      <c r="K118" s="387">
        <f t="shared" si="8"/>
        <v>0</v>
      </c>
      <c r="L118" s="388">
        <f t="shared" ref="L118:L136" si="13">ROUND(F118*K118,2)</f>
        <v>0</v>
      </c>
    </row>
    <row r="119" spans="2:12">
      <c r="B119" s="382">
        <v>107</v>
      </c>
      <c r="C119" s="789" t="s">
        <v>4807</v>
      </c>
      <c r="D119" s="384" t="s">
        <v>4808</v>
      </c>
      <c r="E119" s="385" t="s">
        <v>2896</v>
      </c>
      <c r="F119" s="392">
        <v>12</v>
      </c>
      <c r="G119" s="853"/>
      <c r="H119" s="387">
        <f t="shared" si="9"/>
        <v>0</v>
      </c>
      <c r="I119" s="854"/>
      <c r="J119" s="387">
        <f t="shared" si="10"/>
        <v>0</v>
      </c>
      <c r="K119" s="387">
        <f t="shared" si="8"/>
        <v>0</v>
      </c>
      <c r="L119" s="388">
        <f t="shared" si="13"/>
        <v>0</v>
      </c>
    </row>
    <row r="120" spans="2:12">
      <c r="B120" s="382">
        <v>108</v>
      </c>
      <c r="C120" s="789"/>
      <c r="D120" s="384" t="s">
        <v>4809</v>
      </c>
      <c r="E120" s="385" t="s">
        <v>4757</v>
      </c>
      <c r="F120" s="392">
        <v>1</v>
      </c>
      <c r="G120" s="853"/>
      <c r="H120" s="387">
        <f t="shared" si="9"/>
        <v>0</v>
      </c>
      <c r="I120" s="854"/>
      <c r="J120" s="387">
        <f t="shared" si="10"/>
        <v>0</v>
      </c>
      <c r="K120" s="387">
        <f t="shared" si="8"/>
        <v>0</v>
      </c>
      <c r="L120" s="388">
        <f t="shared" si="13"/>
        <v>0</v>
      </c>
    </row>
    <row r="121" spans="2:12">
      <c r="B121" s="377">
        <v>109</v>
      </c>
      <c r="C121" s="789"/>
      <c r="D121" s="384" t="s">
        <v>4810</v>
      </c>
      <c r="E121" s="385" t="s">
        <v>4757</v>
      </c>
      <c r="F121" s="392">
        <v>1</v>
      </c>
      <c r="G121" s="853"/>
      <c r="H121" s="387">
        <f t="shared" si="9"/>
        <v>0</v>
      </c>
      <c r="I121" s="854"/>
      <c r="J121" s="387">
        <f t="shared" si="10"/>
        <v>0</v>
      </c>
      <c r="K121" s="387">
        <f t="shared" si="8"/>
        <v>0</v>
      </c>
      <c r="L121" s="388">
        <f t="shared" si="13"/>
        <v>0</v>
      </c>
    </row>
    <row r="122" spans="2:12" ht="25.5">
      <c r="B122" s="382">
        <v>110</v>
      </c>
      <c r="C122" s="383"/>
      <c r="D122" s="384" t="s">
        <v>4811</v>
      </c>
      <c r="E122" s="385" t="s">
        <v>2896</v>
      </c>
      <c r="F122" s="392">
        <v>1</v>
      </c>
      <c r="G122" s="853"/>
      <c r="H122" s="387">
        <f t="shared" si="9"/>
        <v>0</v>
      </c>
      <c r="I122" s="854"/>
      <c r="J122" s="387">
        <f t="shared" si="10"/>
        <v>0</v>
      </c>
      <c r="K122" s="387">
        <f t="shared" si="8"/>
        <v>0</v>
      </c>
      <c r="L122" s="388">
        <f t="shared" si="13"/>
        <v>0</v>
      </c>
    </row>
    <row r="123" spans="2:12">
      <c r="B123" s="377">
        <v>111</v>
      </c>
      <c r="C123" s="383"/>
      <c r="D123" s="384" t="s">
        <v>4812</v>
      </c>
      <c r="E123" s="385" t="s">
        <v>2896</v>
      </c>
      <c r="F123" s="392">
        <v>1</v>
      </c>
      <c r="G123" s="853"/>
      <c r="H123" s="387">
        <f t="shared" si="9"/>
        <v>0</v>
      </c>
      <c r="I123" s="854"/>
      <c r="J123" s="387">
        <f t="shared" si="10"/>
        <v>0</v>
      </c>
      <c r="K123" s="387">
        <f t="shared" si="8"/>
        <v>0</v>
      </c>
      <c r="L123" s="388">
        <f t="shared" si="13"/>
        <v>0</v>
      </c>
    </row>
    <row r="124" spans="2:12">
      <c r="B124" s="382">
        <v>112</v>
      </c>
      <c r="C124" s="383"/>
      <c r="D124" s="391" t="s">
        <v>4813</v>
      </c>
      <c r="E124" s="385" t="s">
        <v>2896</v>
      </c>
      <c r="F124" s="392">
        <v>1</v>
      </c>
      <c r="G124" s="853"/>
      <c r="H124" s="387">
        <f t="shared" si="9"/>
        <v>0</v>
      </c>
      <c r="I124" s="854"/>
      <c r="J124" s="387">
        <f t="shared" si="10"/>
        <v>0</v>
      </c>
      <c r="K124" s="387">
        <f t="shared" si="8"/>
        <v>0</v>
      </c>
      <c r="L124" s="388">
        <f t="shared" si="13"/>
        <v>0</v>
      </c>
    </row>
    <row r="125" spans="2:12" ht="12.75" customHeight="1">
      <c r="B125" s="377">
        <v>113</v>
      </c>
      <c r="C125" s="383"/>
      <c r="D125" s="384" t="s">
        <v>4762</v>
      </c>
      <c r="E125" s="385" t="s">
        <v>2896</v>
      </c>
      <c r="F125" s="392">
        <v>12</v>
      </c>
      <c r="G125" s="853"/>
      <c r="H125" s="387">
        <f t="shared" si="9"/>
        <v>0</v>
      </c>
      <c r="I125" s="854"/>
      <c r="J125" s="387">
        <f t="shared" si="10"/>
        <v>0</v>
      </c>
      <c r="K125" s="387">
        <f t="shared" si="8"/>
        <v>0</v>
      </c>
      <c r="L125" s="388">
        <f t="shared" si="13"/>
        <v>0</v>
      </c>
    </row>
    <row r="126" spans="2:12">
      <c r="B126" s="382">
        <v>114</v>
      </c>
      <c r="C126" s="383"/>
      <c r="D126" s="384" t="s">
        <v>4814</v>
      </c>
      <c r="E126" s="392" t="s">
        <v>4815</v>
      </c>
      <c r="F126" s="392">
        <v>3</v>
      </c>
      <c r="G126" s="853"/>
      <c r="H126" s="387">
        <f t="shared" si="9"/>
        <v>0</v>
      </c>
      <c r="I126" s="854"/>
      <c r="J126" s="387">
        <f t="shared" si="10"/>
        <v>0</v>
      </c>
      <c r="K126" s="387">
        <f t="shared" si="8"/>
        <v>0</v>
      </c>
      <c r="L126" s="388">
        <f t="shared" si="13"/>
        <v>0</v>
      </c>
    </row>
    <row r="127" spans="2:12">
      <c r="B127" s="377">
        <v>115</v>
      </c>
      <c r="C127" s="383"/>
      <c r="D127" s="384" t="s">
        <v>4763</v>
      </c>
      <c r="E127" s="385" t="s">
        <v>4757</v>
      </c>
      <c r="F127" s="392">
        <v>1</v>
      </c>
      <c r="G127" s="853"/>
      <c r="H127" s="387">
        <f t="shared" si="9"/>
        <v>0</v>
      </c>
      <c r="I127" s="854"/>
      <c r="J127" s="387">
        <f t="shared" si="10"/>
        <v>0</v>
      </c>
      <c r="K127" s="387">
        <f t="shared" si="8"/>
        <v>0</v>
      </c>
      <c r="L127" s="388">
        <f t="shared" si="13"/>
        <v>0</v>
      </c>
    </row>
    <row r="128" spans="2:12">
      <c r="B128" s="382">
        <v>116</v>
      </c>
      <c r="C128" s="383"/>
      <c r="D128" s="384" t="s">
        <v>4816</v>
      </c>
      <c r="E128" s="385" t="s">
        <v>2896</v>
      </c>
      <c r="F128" s="392">
        <v>1</v>
      </c>
      <c r="G128" s="853"/>
      <c r="H128" s="387">
        <f t="shared" si="9"/>
        <v>0</v>
      </c>
      <c r="I128" s="854"/>
      <c r="J128" s="387">
        <f t="shared" si="10"/>
        <v>0</v>
      </c>
      <c r="K128" s="387">
        <f t="shared" si="8"/>
        <v>0</v>
      </c>
      <c r="L128" s="388">
        <f t="shared" si="13"/>
        <v>0</v>
      </c>
    </row>
    <row r="129" spans="2:12">
      <c r="B129" s="377">
        <v>117</v>
      </c>
      <c r="C129" s="383"/>
      <c r="D129" s="384" t="s">
        <v>4817</v>
      </c>
      <c r="E129" s="385" t="s">
        <v>2896</v>
      </c>
      <c r="F129" s="392">
        <v>1</v>
      </c>
      <c r="G129" s="853"/>
      <c r="H129" s="387">
        <f t="shared" si="9"/>
        <v>0</v>
      </c>
      <c r="I129" s="854"/>
      <c r="J129" s="387">
        <f t="shared" si="10"/>
        <v>0</v>
      </c>
      <c r="K129" s="387">
        <f t="shared" si="8"/>
        <v>0</v>
      </c>
      <c r="L129" s="388">
        <f t="shared" si="13"/>
        <v>0</v>
      </c>
    </row>
    <row r="130" spans="2:12">
      <c r="B130" s="382">
        <v>118</v>
      </c>
      <c r="C130" s="383"/>
      <c r="D130" s="384" t="s">
        <v>4818</v>
      </c>
      <c r="E130" s="385" t="s">
        <v>2896</v>
      </c>
      <c r="F130" s="392">
        <v>1</v>
      </c>
      <c r="G130" s="853"/>
      <c r="H130" s="387">
        <f t="shared" si="9"/>
        <v>0</v>
      </c>
      <c r="I130" s="854"/>
      <c r="J130" s="387">
        <f t="shared" si="10"/>
        <v>0</v>
      </c>
      <c r="K130" s="387">
        <f t="shared" si="8"/>
        <v>0</v>
      </c>
      <c r="L130" s="388">
        <f t="shared" si="13"/>
        <v>0</v>
      </c>
    </row>
    <row r="131" spans="2:12">
      <c r="B131" s="377">
        <v>119</v>
      </c>
      <c r="C131" s="383"/>
      <c r="D131" s="384" t="s">
        <v>4770</v>
      </c>
      <c r="E131" s="385" t="s">
        <v>2179</v>
      </c>
      <c r="F131" s="392">
        <v>120</v>
      </c>
      <c r="G131" s="853"/>
      <c r="H131" s="387">
        <f t="shared" si="9"/>
        <v>0</v>
      </c>
      <c r="I131" s="854"/>
      <c r="J131" s="387">
        <f t="shared" si="10"/>
        <v>0</v>
      </c>
      <c r="K131" s="387">
        <f t="shared" si="8"/>
        <v>0</v>
      </c>
      <c r="L131" s="388">
        <f t="shared" si="13"/>
        <v>0</v>
      </c>
    </row>
    <row r="132" spans="2:12" ht="12.75" customHeight="1">
      <c r="B132" s="382">
        <v>120</v>
      </c>
      <c r="C132" s="383"/>
      <c r="D132" s="384" t="s">
        <v>4819</v>
      </c>
      <c r="E132" s="385" t="s">
        <v>2896</v>
      </c>
      <c r="F132" s="392">
        <v>1</v>
      </c>
      <c r="G132" s="853"/>
      <c r="H132" s="387">
        <f t="shared" si="9"/>
        <v>0</v>
      </c>
      <c r="I132" s="854"/>
      <c r="J132" s="387">
        <f t="shared" si="10"/>
        <v>0</v>
      </c>
      <c r="K132" s="387">
        <f t="shared" si="8"/>
        <v>0</v>
      </c>
      <c r="L132" s="388">
        <f t="shared" si="13"/>
        <v>0</v>
      </c>
    </row>
    <row r="133" spans="2:12" ht="12.75" customHeight="1">
      <c r="B133" s="377">
        <v>121</v>
      </c>
      <c r="C133" s="383"/>
      <c r="D133" s="384" t="s">
        <v>4820</v>
      </c>
      <c r="E133" s="385" t="s">
        <v>2896</v>
      </c>
      <c r="F133" s="392">
        <v>1</v>
      </c>
      <c r="G133" s="853"/>
      <c r="H133" s="387">
        <f t="shared" si="9"/>
        <v>0</v>
      </c>
      <c r="I133" s="854"/>
      <c r="J133" s="387">
        <f t="shared" si="10"/>
        <v>0</v>
      </c>
      <c r="K133" s="387">
        <f t="shared" si="8"/>
        <v>0</v>
      </c>
      <c r="L133" s="388">
        <f t="shared" si="13"/>
        <v>0</v>
      </c>
    </row>
    <row r="134" spans="2:12">
      <c r="B134" s="382">
        <v>122</v>
      </c>
      <c r="C134" s="383"/>
      <c r="D134" s="384" t="s">
        <v>4821</v>
      </c>
      <c r="E134" s="385" t="s">
        <v>2896</v>
      </c>
      <c r="F134" s="392">
        <v>1</v>
      </c>
      <c r="G134" s="853"/>
      <c r="H134" s="387">
        <f t="shared" si="9"/>
        <v>0</v>
      </c>
      <c r="I134" s="854"/>
      <c r="J134" s="387">
        <f t="shared" si="10"/>
        <v>0</v>
      </c>
      <c r="K134" s="387">
        <f t="shared" si="8"/>
        <v>0</v>
      </c>
      <c r="L134" s="388">
        <f t="shared" si="13"/>
        <v>0</v>
      </c>
    </row>
    <row r="135" spans="2:12">
      <c r="B135" s="377">
        <v>123</v>
      </c>
      <c r="C135" s="383"/>
      <c r="D135" s="391" t="s">
        <v>4767</v>
      </c>
      <c r="E135" s="392" t="s">
        <v>2896</v>
      </c>
      <c r="F135" s="392">
        <v>1</v>
      </c>
      <c r="G135" s="853"/>
      <c r="H135" s="387">
        <f t="shared" si="9"/>
        <v>0</v>
      </c>
      <c r="I135" s="854"/>
      <c r="J135" s="387">
        <f t="shared" si="10"/>
        <v>0</v>
      </c>
      <c r="K135" s="387">
        <f t="shared" si="8"/>
        <v>0</v>
      </c>
      <c r="L135" s="388">
        <f t="shared" si="13"/>
        <v>0</v>
      </c>
    </row>
    <row r="136" spans="2:12">
      <c r="B136" s="382">
        <v>124</v>
      </c>
      <c r="C136" s="383"/>
      <c r="D136" s="391" t="s">
        <v>4768</v>
      </c>
      <c r="E136" s="392" t="s">
        <v>2896</v>
      </c>
      <c r="F136" s="392">
        <v>19</v>
      </c>
      <c r="G136" s="853"/>
      <c r="H136" s="387">
        <f t="shared" si="9"/>
        <v>0</v>
      </c>
      <c r="I136" s="854"/>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4822</v>
      </c>
      <c r="E139" s="385"/>
      <c r="F139" s="392"/>
      <c r="G139" s="386"/>
      <c r="H139" s="387"/>
      <c r="I139" s="387"/>
      <c r="J139" s="387"/>
      <c r="K139" s="387"/>
      <c r="L139" s="388"/>
    </row>
    <row r="140" spans="2:12" ht="38.25">
      <c r="B140" s="382">
        <v>128</v>
      </c>
      <c r="C140" s="789" t="s">
        <v>4823</v>
      </c>
      <c r="D140" s="384" t="s">
        <v>4824</v>
      </c>
      <c r="E140" s="385" t="s">
        <v>2896</v>
      </c>
      <c r="F140" s="392">
        <v>1</v>
      </c>
      <c r="G140" s="853"/>
      <c r="H140" s="387">
        <f t="shared" ref="H140:H146" si="14">ROUND(F140*G140,2)</f>
        <v>0</v>
      </c>
      <c r="I140" s="854"/>
      <c r="J140" s="387">
        <f t="shared" ref="J140:J146" si="15">ROUND(F140*I140,2)</f>
        <v>0</v>
      </c>
      <c r="K140" s="387">
        <f t="shared" ref="K140:K146" si="16">G140+I140</f>
        <v>0</v>
      </c>
      <c r="L140" s="388">
        <f t="shared" ref="L140:L146" si="17">ROUND(F140*K140,2)</f>
        <v>0</v>
      </c>
    </row>
    <row r="141" spans="2:12">
      <c r="B141" s="377">
        <v>129</v>
      </c>
      <c r="C141" s="383" t="s">
        <v>4825</v>
      </c>
      <c r="D141" s="784" t="s">
        <v>4826</v>
      </c>
      <c r="E141" s="385" t="s">
        <v>2896</v>
      </c>
      <c r="F141" s="392">
        <v>1</v>
      </c>
      <c r="G141" s="853"/>
      <c r="H141" s="387">
        <f t="shared" si="14"/>
        <v>0</v>
      </c>
      <c r="I141" s="854"/>
      <c r="J141" s="387">
        <f t="shared" si="15"/>
        <v>0</v>
      </c>
      <c r="K141" s="387">
        <f t="shared" si="16"/>
        <v>0</v>
      </c>
      <c r="L141" s="388">
        <f t="shared" si="17"/>
        <v>0</v>
      </c>
    </row>
    <row r="142" spans="2:12">
      <c r="B142" s="382">
        <v>130</v>
      </c>
      <c r="C142" s="383" t="s">
        <v>4827</v>
      </c>
      <c r="D142" s="784" t="s">
        <v>4828</v>
      </c>
      <c r="E142" s="385" t="s">
        <v>2896</v>
      </c>
      <c r="F142" s="392">
        <v>4</v>
      </c>
      <c r="G142" s="853"/>
      <c r="H142" s="387">
        <f t="shared" si="14"/>
        <v>0</v>
      </c>
      <c r="I142" s="854"/>
      <c r="J142" s="387">
        <f t="shared" si="15"/>
        <v>0</v>
      </c>
      <c r="K142" s="387">
        <f t="shared" si="16"/>
        <v>0</v>
      </c>
      <c r="L142" s="388">
        <f t="shared" si="17"/>
        <v>0</v>
      </c>
    </row>
    <row r="143" spans="2:12">
      <c r="B143" s="377">
        <v>131</v>
      </c>
      <c r="C143" s="383" t="s">
        <v>4782</v>
      </c>
      <c r="D143" s="784" t="s">
        <v>4783</v>
      </c>
      <c r="E143" s="385" t="s">
        <v>2896</v>
      </c>
      <c r="F143" s="392">
        <v>4</v>
      </c>
      <c r="G143" s="853"/>
      <c r="H143" s="387">
        <f t="shared" si="14"/>
        <v>0</v>
      </c>
      <c r="I143" s="854"/>
      <c r="J143" s="387">
        <f t="shared" si="15"/>
        <v>0</v>
      </c>
      <c r="K143" s="387">
        <f t="shared" si="16"/>
        <v>0</v>
      </c>
      <c r="L143" s="388">
        <f t="shared" si="17"/>
        <v>0</v>
      </c>
    </row>
    <row r="144" spans="2:12" ht="24.75" customHeight="1">
      <c r="B144" s="382">
        <v>132</v>
      </c>
      <c r="C144" s="383"/>
      <c r="D144" s="384" t="s">
        <v>4829</v>
      </c>
      <c r="E144" s="385" t="s">
        <v>2896</v>
      </c>
      <c r="F144" s="392">
        <v>1</v>
      </c>
      <c r="G144" s="853"/>
      <c r="H144" s="387">
        <f t="shared" si="14"/>
        <v>0</v>
      </c>
      <c r="I144" s="854"/>
      <c r="J144" s="387">
        <f t="shared" si="15"/>
        <v>0</v>
      </c>
      <c r="K144" s="387">
        <f t="shared" si="16"/>
        <v>0</v>
      </c>
      <c r="L144" s="388">
        <f t="shared" si="17"/>
        <v>0</v>
      </c>
    </row>
    <row r="145" spans="1:12" ht="25.5">
      <c r="B145" s="377">
        <v>133</v>
      </c>
      <c r="C145" s="383"/>
      <c r="D145" s="391" t="s">
        <v>4830</v>
      </c>
      <c r="E145" s="392" t="s">
        <v>4757</v>
      </c>
      <c r="F145" s="392">
        <v>1</v>
      </c>
      <c r="G145" s="853"/>
      <c r="H145" s="387">
        <f t="shared" si="14"/>
        <v>0</v>
      </c>
      <c r="I145" s="854"/>
      <c r="J145" s="387">
        <f t="shared" si="15"/>
        <v>0</v>
      </c>
      <c r="K145" s="387">
        <f t="shared" si="16"/>
        <v>0</v>
      </c>
      <c r="L145" s="388">
        <f t="shared" si="17"/>
        <v>0</v>
      </c>
    </row>
    <row r="146" spans="1:12">
      <c r="B146" s="382">
        <v>134</v>
      </c>
      <c r="C146" s="383"/>
      <c r="D146" s="391" t="s">
        <v>4831</v>
      </c>
      <c r="E146" s="392" t="s">
        <v>2896</v>
      </c>
      <c r="F146" s="392">
        <v>1600</v>
      </c>
      <c r="G146" s="853"/>
      <c r="H146" s="387">
        <f t="shared" si="14"/>
        <v>0</v>
      </c>
      <c r="I146" s="854"/>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1005" t="s">
        <v>4832</v>
      </c>
      <c r="D148" s="1006"/>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4474</v>
      </c>
      <c r="C150" s="410"/>
      <c r="D150" s="410"/>
      <c r="E150" s="411"/>
      <c r="F150" s="411"/>
      <c r="G150" s="412"/>
      <c r="H150" s="412">
        <f>H148</f>
        <v>0</v>
      </c>
      <c r="I150" s="412"/>
      <c r="J150" s="412">
        <f>J148</f>
        <v>0</v>
      </c>
      <c r="K150" s="412"/>
      <c r="L150" s="412">
        <f>L148</f>
        <v>0</v>
      </c>
    </row>
    <row r="152" spans="1:12" s="800" customFormat="1">
      <c r="A152" s="799"/>
      <c r="B152" s="1007" t="s">
        <v>4074</v>
      </c>
      <c r="C152" s="1007"/>
      <c r="D152" s="413">
        <f>L150</f>
        <v>0</v>
      </c>
      <c r="E152" s="414"/>
      <c r="F152" s="414"/>
      <c r="G152" s="414"/>
    </row>
    <row r="153" spans="1:12" s="800" customFormat="1" ht="6.75" customHeight="1">
      <c r="A153" s="799"/>
      <c r="B153" s="1003"/>
      <c r="C153" s="1003"/>
      <c r="D153" s="415"/>
      <c r="E153" s="414"/>
      <c r="F153" s="414"/>
      <c r="G153" s="414"/>
    </row>
    <row r="154" spans="1:12" s="800" customFormat="1">
      <c r="B154" s="799"/>
      <c r="C154" s="416"/>
      <c r="D154" s="417"/>
      <c r="E154" s="418"/>
      <c r="F154" s="418"/>
      <c r="G154" s="418"/>
      <c r="H154" s="418"/>
    </row>
    <row r="155" spans="1:12" s="800" customFormat="1" ht="6.75" customHeight="1">
      <c r="B155" s="1008"/>
      <c r="C155" s="1008"/>
      <c r="D155" s="420"/>
      <c r="E155" s="418"/>
      <c r="F155" s="418"/>
      <c r="G155" s="418"/>
      <c r="H155" s="418"/>
    </row>
    <row r="156" spans="1:12" s="800" customFormat="1">
      <c r="B156" s="1003"/>
      <c r="C156" s="1003"/>
      <c r="D156" s="417"/>
      <c r="E156" s="418"/>
      <c r="F156" s="418"/>
      <c r="G156" s="418"/>
      <c r="H156" s="418"/>
    </row>
    <row r="157" spans="1:12" s="800" customFormat="1" ht="5.25" customHeight="1"/>
    <row r="158" spans="1:12" s="800" customFormat="1">
      <c r="B158" s="421" t="s">
        <v>4075</v>
      </c>
      <c r="D158" s="422">
        <v>43097</v>
      </c>
    </row>
    <row r="159" spans="1:12" s="800" customFormat="1">
      <c r="B159" s="421" t="s">
        <v>4076</v>
      </c>
      <c r="D159" s="376" t="s">
        <v>4663</v>
      </c>
    </row>
    <row r="160" spans="1:12" s="800" customFormat="1">
      <c r="B160" s="800" t="s">
        <v>4078</v>
      </c>
      <c r="D160" s="376" t="s">
        <v>4079</v>
      </c>
    </row>
    <row r="161" spans="3:4">
      <c r="C161" s="358"/>
      <c r="D161" s="358"/>
    </row>
    <row r="162" spans="3:4" ht="25.5">
      <c r="C162" s="790" t="s">
        <v>32</v>
      </c>
      <c r="D162" s="791" t="s">
        <v>4833</v>
      </c>
    </row>
    <row r="163" spans="3:4" ht="25.5">
      <c r="C163" s="358"/>
      <c r="D163" s="791" t="s">
        <v>4834</v>
      </c>
    </row>
    <row r="164" spans="3:4" ht="25.5">
      <c r="C164" s="358"/>
      <c r="D164" s="791" t="s">
        <v>4835</v>
      </c>
    </row>
    <row r="165" spans="3:4" ht="38.25">
      <c r="C165" s="358"/>
      <c r="D165" s="791" t="s">
        <v>4836</v>
      </c>
    </row>
    <row r="166" spans="3:4">
      <c r="D166" s="162" t="s">
        <v>4837</v>
      </c>
    </row>
    <row r="167" spans="3:4">
      <c r="D167" s="162" t="s">
        <v>4838</v>
      </c>
    </row>
    <row r="168" spans="3:4">
      <c r="D168" s="162" t="s">
        <v>4839</v>
      </c>
    </row>
  </sheetData>
  <sheetProtection algorithmName="SHA-512" hashValue="EJxpkhALYHsvfzs9lIi68X8PVREeQO6VvX0dr1/fQ7v4wgSfDnwp9fWZEuN9W8/IMpVLMBMdib4mxpp9/Mz9tQ==" saltValue="8waqaKbKeopQ80CSoTr1Gg==" spinCount="100000" sheet="1" objects="1" scenarios="1"/>
  <mergeCells count="20">
    <mergeCell ref="K10:K11"/>
    <mergeCell ref="L10:L11"/>
    <mergeCell ref="B2:D2"/>
    <mergeCell ref="B3:D3"/>
    <mergeCell ref="B4:C4"/>
    <mergeCell ref="B5:C5"/>
    <mergeCell ref="B7:C7"/>
    <mergeCell ref="B10:B11"/>
    <mergeCell ref="C10:C11"/>
    <mergeCell ref="D10:D11"/>
    <mergeCell ref="B156:C156"/>
    <mergeCell ref="E10:E11"/>
    <mergeCell ref="F10:F11"/>
    <mergeCell ref="G10:H10"/>
    <mergeCell ref="I10:J10"/>
    <mergeCell ref="C12:D12"/>
    <mergeCell ref="C148:D148"/>
    <mergeCell ref="B152:C152"/>
    <mergeCell ref="B153:C153"/>
    <mergeCell ref="B155:C155"/>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25"/>
  <sheetViews>
    <sheetView showGridLines="0" topLeftCell="C1" zoomScaleNormal="100" workbookViewId="0">
      <pane ySplit="1" topLeftCell="A1722" activePane="bottomLeft" state="frozen"/>
      <selection pane="bottomLeft" activeCell="I1733" sqref="I1733"/>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3" t="s">
        <v>121</v>
      </c>
      <c r="H1" s="983"/>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88" t="s">
        <v>127</v>
      </c>
      <c r="F9" s="989"/>
      <c r="G9" s="989"/>
      <c r="H9" s="989"/>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7" t="s">
        <v>5</v>
      </c>
      <c r="F24" s="977"/>
      <c r="G24" s="977"/>
      <c r="H24" s="977"/>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ROUND(J104,2)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ROUND(SUM(BE104:BE1824), 2)</f>
        <v>0</v>
      </c>
      <c r="G30" s="920"/>
      <c r="H30" s="920"/>
      <c r="I30" s="223">
        <v>0.21</v>
      </c>
      <c r="J30" s="222">
        <f>ROUND(ROUND((SUM(BE104:BE1824)), 2)*I30, 2)</f>
        <v>0</v>
      </c>
      <c r="K30" s="209"/>
    </row>
    <row r="31" spans="2:11" s="916" customFormat="1" ht="14.45" customHeight="1">
      <c r="B31" s="207"/>
      <c r="C31" s="920"/>
      <c r="D31" s="920"/>
      <c r="E31" s="221" t="s">
        <v>40</v>
      </c>
      <c r="F31" s="222">
        <f>ROUND(SUM(BF104:BF1824), 2)</f>
        <v>0</v>
      </c>
      <c r="G31" s="920"/>
      <c r="H31" s="920"/>
      <c r="I31" s="223">
        <v>0.15</v>
      </c>
      <c r="J31" s="222">
        <f>ROUND(ROUND((SUM(BF104:BF1824)), 2)*I31, 2)</f>
        <v>0</v>
      </c>
      <c r="K31" s="209"/>
    </row>
    <row r="32" spans="2:11" s="916" customFormat="1" ht="14.45" hidden="1" customHeight="1">
      <c r="B32" s="207"/>
      <c r="C32" s="920"/>
      <c r="D32" s="920"/>
      <c r="E32" s="221" t="s">
        <v>41</v>
      </c>
      <c r="F32" s="222">
        <f>ROUND(SUM(BG104:BG1824), 2)</f>
        <v>0</v>
      </c>
      <c r="G32" s="920"/>
      <c r="H32" s="920"/>
      <c r="I32" s="223">
        <v>0.21</v>
      </c>
      <c r="J32" s="222">
        <v>0</v>
      </c>
      <c r="K32" s="209"/>
    </row>
    <row r="33" spans="2:11" s="916" customFormat="1" ht="14.45" hidden="1" customHeight="1">
      <c r="B33" s="207"/>
      <c r="C33" s="920"/>
      <c r="D33" s="920"/>
      <c r="E33" s="221" t="s">
        <v>42</v>
      </c>
      <c r="F33" s="222">
        <f>ROUND(SUM(BH104:BH1824), 2)</f>
        <v>0</v>
      </c>
      <c r="G33" s="920"/>
      <c r="H33" s="920"/>
      <c r="I33" s="223">
        <v>0.15</v>
      </c>
      <c r="J33" s="222">
        <v>0</v>
      </c>
      <c r="K33" s="209"/>
    </row>
    <row r="34" spans="2:11" s="916" customFormat="1" ht="14.45" hidden="1" customHeight="1">
      <c r="B34" s="207"/>
      <c r="C34" s="920"/>
      <c r="D34" s="920"/>
      <c r="E34" s="221" t="s">
        <v>43</v>
      </c>
      <c r="F34" s="222">
        <f>ROUND(SUM(BI104:BI1824),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6" t="str">
        <f>E7</f>
        <v>Výstavba poloprovozního objektu H2</v>
      </c>
      <c r="F45" s="987"/>
      <c r="G45" s="987"/>
      <c r="H45" s="987"/>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88" t="str">
        <f>E9</f>
        <v>RAV8601 - Výstavba poloprovozního objektu H2</v>
      </c>
      <c r="F47" s="989"/>
      <c r="G47" s="989"/>
      <c r="H47" s="989"/>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7" t="str">
        <f>E21</f>
        <v>RAVAL projekt v.o.s.</v>
      </c>
      <c r="K51" s="209"/>
    </row>
    <row r="52" spans="2:47" s="916" customFormat="1" ht="14.45" customHeight="1">
      <c r="B52" s="207"/>
      <c r="C52" s="919" t="s">
        <v>28</v>
      </c>
      <c r="D52" s="920"/>
      <c r="E52" s="920"/>
      <c r="F52" s="210" t="str">
        <f>IF(E18="","",E18)</f>
        <v/>
      </c>
      <c r="G52" s="920"/>
      <c r="H52" s="920"/>
      <c r="I52" s="920"/>
      <c r="J52" s="978"/>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J431</f>
        <v>0</v>
      </c>
      <c r="K60" s="253"/>
    </row>
    <row r="61" spans="2:47" s="254" customFormat="1" ht="19.899999999999999" customHeight="1">
      <c r="B61" s="248"/>
      <c r="C61" s="249"/>
      <c r="D61" s="250" t="s">
        <v>137</v>
      </c>
      <c r="E61" s="251"/>
      <c r="F61" s="251"/>
      <c r="G61" s="251"/>
      <c r="H61" s="251"/>
      <c r="I61" s="251"/>
      <c r="J61" s="252">
        <f>J551</f>
        <v>0</v>
      </c>
      <c r="K61" s="253"/>
    </row>
    <row r="62" spans="2:47" s="254" customFormat="1" ht="19.899999999999999" customHeight="1">
      <c r="B62" s="248"/>
      <c r="C62" s="249"/>
      <c r="D62" s="250" t="s">
        <v>138</v>
      </c>
      <c r="E62" s="251"/>
      <c r="F62" s="251"/>
      <c r="G62" s="251"/>
      <c r="H62" s="251"/>
      <c r="I62" s="251"/>
      <c r="J62" s="252">
        <f>J682</f>
        <v>0</v>
      </c>
      <c r="K62" s="253"/>
    </row>
    <row r="63" spans="2:47" s="254" customFormat="1" ht="19.899999999999999" customHeight="1">
      <c r="B63" s="248"/>
      <c r="C63" s="249"/>
      <c r="D63" s="250" t="s">
        <v>139</v>
      </c>
      <c r="E63" s="251"/>
      <c r="F63" s="251"/>
      <c r="G63" s="251"/>
      <c r="H63" s="251"/>
      <c r="I63" s="251"/>
      <c r="J63" s="252">
        <f>J851</f>
        <v>0</v>
      </c>
      <c r="K63" s="253"/>
    </row>
    <row r="64" spans="2:47" s="254" customFormat="1" ht="19.899999999999999" customHeight="1">
      <c r="B64" s="248"/>
      <c r="C64" s="249"/>
      <c r="D64" s="250" t="s">
        <v>140</v>
      </c>
      <c r="E64" s="251"/>
      <c r="F64" s="251"/>
      <c r="G64" s="251"/>
      <c r="H64" s="251"/>
      <c r="I64" s="251"/>
      <c r="J64" s="252">
        <f>J867</f>
        <v>0</v>
      </c>
      <c r="K64" s="253"/>
    </row>
    <row r="65" spans="2:11" s="254" customFormat="1" ht="19.899999999999999" customHeight="1">
      <c r="B65" s="248"/>
      <c r="C65" s="249"/>
      <c r="D65" s="250" t="s">
        <v>141</v>
      </c>
      <c r="E65" s="251"/>
      <c r="F65" s="251"/>
      <c r="G65" s="251"/>
      <c r="H65" s="251"/>
      <c r="I65" s="251"/>
      <c r="J65" s="252">
        <f>J917</f>
        <v>0</v>
      </c>
      <c r="K65" s="253"/>
    </row>
    <row r="66" spans="2:11" s="247" customFormat="1" ht="24.95" customHeight="1">
      <c r="B66" s="241"/>
      <c r="C66" s="242"/>
      <c r="D66" s="243" t="s">
        <v>142</v>
      </c>
      <c r="E66" s="244"/>
      <c r="F66" s="244"/>
      <c r="G66" s="244"/>
      <c r="H66" s="244"/>
      <c r="I66" s="244"/>
      <c r="J66" s="245">
        <f>J920</f>
        <v>0</v>
      </c>
      <c r="K66" s="246"/>
    </row>
    <row r="67" spans="2:11" s="254" customFormat="1" ht="19.899999999999999" customHeight="1">
      <c r="B67" s="248"/>
      <c r="C67" s="249"/>
      <c r="D67" s="250" t="s">
        <v>143</v>
      </c>
      <c r="E67" s="251"/>
      <c r="F67" s="251"/>
      <c r="G67" s="251"/>
      <c r="H67" s="251"/>
      <c r="I67" s="251"/>
      <c r="J67" s="252">
        <f>J921</f>
        <v>0</v>
      </c>
      <c r="K67" s="253"/>
    </row>
    <row r="68" spans="2:11" s="254" customFormat="1" ht="19.899999999999999" customHeight="1">
      <c r="B68" s="248"/>
      <c r="C68" s="249"/>
      <c r="D68" s="250" t="s">
        <v>144</v>
      </c>
      <c r="E68" s="251"/>
      <c r="F68" s="251"/>
      <c r="G68" s="251"/>
      <c r="H68" s="251"/>
      <c r="I68" s="251"/>
      <c r="J68" s="252">
        <f>J972</f>
        <v>0</v>
      </c>
      <c r="K68" s="253"/>
    </row>
    <row r="69" spans="2:11" s="254" customFormat="1" ht="19.899999999999999" customHeight="1">
      <c r="B69" s="248"/>
      <c r="C69" s="249"/>
      <c r="D69" s="250" t="s">
        <v>145</v>
      </c>
      <c r="E69" s="251"/>
      <c r="F69" s="251"/>
      <c r="G69" s="251"/>
      <c r="H69" s="251"/>
      <c r="I69" s="251"/>
      <c r="J69" s="252">
        <f>J1007</f>
        <v>0</v>
      </c>
      <c r="K69" s="253"/>
    </row>
    <row r="70" spans="2:11" s="254" customFormat="1" ht="19.899999999999999" customHeight="1">
      <c r="B70" s="248"/>
      <c r="C70" s="249"/>
      <c r="D70" s="250" t="s">
        <v>146</v>
      </c>
      <c r="E70" s="251"/>
      <c r="F70" s="251"/>
      <c r="G70" s="251"/>
      <c r="H70" s="251"/>
      <c r="I70" s="251"/>
      <c r="J70" s="252">
        <f>J1070</f>
        <v>0</v>
      </c>
      <c r="K70" s="253"/>
    </row>
    <row r="71" spans="2:11" s="254" customFormat="1" ht="19.899999999999999" customHeight="1">
      <c r="B71" s="248"/>
      <c r="C71" s="249"/>
      <c r="D71" s="250" t="s">
        <v>147</v>
      </c>
      <c r="E71" s="251"/>
      <c r="F71" s="251"/>
      <c r="G71" s="251"/>
      <c r="H71" s="251"/>
      <c r="I71" s="251"/>
      <c r="J71" s="252">
        <f>J1074</f>
        <v>0</v>
      </c>
      <c r="K71" s="253"/>
    </row>
    <row r="72" spans="2:11" s="254" customFormat="1" ht="19.899999999999999" customHeight="1">
      <c r="B72" s="248"/>
      <c r="C72" s="249"/>
      <c r="D72" s="250" t="s">
        <v>148</v>
      </c>
      <c r="E72" s="251"/>
      <c r="F72" s="251"/>
      <c r="G72" s="251"/>
      <c r="H72" s="251"/>
      <c r="I72" s="251"/>
      <c r="J72" s="252">
        <f>J1135</f>
        <v>0</v>
      </c>
      <c r="K72" s="253"/>
    </row>
    <row r="73" spans="2:11" s="254" customFormat="1" ht="19.899999999999999" customHeight="1">
      <c r="B73" s="248"/>
      <c r="C73" s="249"/>
      <c r="D73" s="250" t="s">
        <v>149</v>
      </c>
      <c r="E73" s="251"/>
      <c r="F73" s="251"/>
      <c r="G73" s="251"/>
      <c r="H73" s="251"/>
      <c r="I73" s="251"/>
      <c r="J73" s="252">
        <f>J1140</f>
        <v>0</v>
      </c>
      <c r="K73" s="253"/>
    </row>
    <row r="74" spans="2:11" s="254" customFormat="1" ht="19.899999999999999" customHeight="1">
      <c r="B74" s="248"/>
      <c r="C74" s="249"/>
      <c r="D74" s="250" t="s">
        <v>150</v>
      </c>
      <c r="E74" s="251"/>
      <c r="F74" s="251"/>
      <c r="G74" s="251"/>
      <c r="H74" s="251"/>
      <c r="I74" s="251"/>
      <c r="J74" s="252">
        <f>J1146</f>
        <v>0</v>
      </c>
      <c r="K74" s="253"/>
    </row>
    <row r="75" spans="2:11" s="254" customFormat="1" ht="19.899999999999999" customHeight="1">
      <c r="B75" s="248"/>
      <c r="C75" s="249"/>
      <c r="D75" s="250" t="s">
        <v>151</v>
      </c>
      <c r="E75" s="251"/>
      <c r="F75" s="251"/>
      <c r="G75" s="251"/>
      <c r="H75" s="251"/>
      <c r="I75" s="251"/>
      <c r="J75" s="252">
        <f>J1251</f>
        <v>0</v>
      </c>
      <c r="K75" s="253"/>
    </row>
    <row r="76" spans="2:11" s="254" customFormat="1" ht="19.899999999999999" customHeight="1">
      <c r="B76" s="248"/>
      <c r="C76" s="249"/>
      <c r="D76" s="250" t="s">
        <v>152</v>
      </c>
      <c r="E76" s="251"/>
      <c r="F76" s="251"/>
      <c r="G76" s="251"/>
      <c r="H76" s="251"/>
      <c r="I76" s="251"/>
      <c r="J76" s="252">
        <f>J1263</f>
        <v>0</v>
      </c>
      <c r="K76" s="253"/>
    </row>
    <row r="77" spans="2:11" s="254" customFormat="1" ht="19.899999999999999" customHeight="1">
      <c r="B77" s="248"/>
      <c r="C77" s="249"/>
      <c r="D77" s="250" t="s">
        <v>153</v>
      </c>
      <c r="E77" s="251"/>
      <c r="F77" s="251"/>
      <c r="G77" s="251"/>
      <c r="H77" s="251"/>
      <c r="I77" s="251"/>
      <c r="J77" s="252">
        <f>J1367</f>
        <v>0</v>
      </c>
      <c r="K77" s="253"/>
    </row>
    <row r="78" spans="2:11" s="254" customFormat="1" ht="19.899999999999999" customHeight="1">
      <c r="B78" s="248"/>
      <c r="C78" s="249"/>
      <c r="D78" s="250" t="s">
        <v>154</v>
      </c>
      <c r="E78" s="251"/>
      <c r="F78" s="251"/>
      <c r="G78" s="251"/>
      <c r="H78" s="251"/>
      <c r="I78" s="251"/>
      <c r="J78" s="252">
        <f>J1589</f>
        <v>0</v>
      </c>
      <c r="K78" s="253"/>
    </row>
    <row r="79" spans="2:11" s="254" customFormat="1" ht="19.899999999999999" customHeight="1">
      <c r="B79" s="248"/>
      <c r="C79" s="249"/>
      <c r="D79" s="250" t="s">
        <v>155</v>
      </c>
      <c r="E79" s="251"/>
      <c r="F79" s="251"/>
      <c r="G79" s="251"/>
      <c r="H79" s="251"/>
      <c r="I79" s="251"/>
      <c r="J79" s="252">
        <f>J1667</f>
        <v>0</v>
      </c>
      <c r="K79" s="253"/>
    </row>
    <row r="80" spans="2:11" s="254" customFormat="1" ht="19.899999999999999" customHeight="1">
      <c r="B80" s="248"/>
      <c r="C80" s="249"/>
      <c r="D80" s="250" t="s">
        <v>156</v>
      </c>
      <c r="E80" s="251"/>
      <c r="F80" s="251"/>
      <c r="G80" s="251"/>
      <c r="H80" s="251"/>
      <c r="I80" s="251"/>
      <c r="J80" s="252">
        <f>J1731</f>
        <v>0</v>
      </c>
      <c r="K80" s="253"/>
    </row>
    <row r="81" spans="2:12" s="254" customFormat="1" ht="19.899999999999999" customHeight="1">
      <c r="B81" s="248"/>
      <c r="C81" s="249"/>
      <c r="D81" s="250" t="s">
        <v>157</v>
      </c>
      <c r="E81" s="251"/>
      <c r="F81" s="251"/>
      <c r="G81" s="251"/>
      <c r="H81" s="251"/>
      <c r="I81" s="251"/>
      <c r="J81" s="252">
        <f>J1743</f>
        <v>0</v>
      </c>
      <c r="K81" s="253"/>
    </row>
    <row r="82" spans="2:12" s="254" customFormat="1" ht="19.899999999999999" customHeight="1">
      <c r="B82" s="248"/>
      <c r="C82" s="249"/>
      <c r="D82" s="250" t="s">
        <v>158</v>
      </c>
      <c r="E82" s="251"/>
      <c r="F82" s="251"/>
      <c r="G82" s="251"/>
      <c r="H82" s="251"/>
      <c r="I82" s="251"/>
      <c r="J82" s="252">
        <f>J1800</f>
        <v>0</v>
      </c>
      <c r="K82" s="253"/>
    </row>
    <row r="83" spans="2:12" s="254" customFormat="1" ht="19.899999999999999" customHeight="1">
      <c r="B83" s="248"/>
      <c r="C83" s="249"/>
      <c r="D83" s="250" t="s">
        <v>159</v>
      </c>
      <c r="E83" s="251"/>
      <c r="F83" s="251"/>
      <c r="G83" s="251"/>
      <c r="H83" s="251"/>
      <c r="I83" s="251"/>
      <c r="J83" s="252">
        <f>J1811</f>
        <v>0</v>
      </c>
      <c r="K83" s="253"/>
    </row>
    <row r="84" spans="2:12" s="254" customFormat="1" ht="19.899999999999999" customHeight="1">
      <c r="B84" s="248"/>
      <c r="C84" s="249"/>
      <c r="D84" s="250" t="s">
        <v>160</v>
      </c>
      <c r="E84" s="251"/>
      <c r="F84" s="251"/>
      <c r="G84" s="251"/>
      <c r="H84" s="251"/>
      <c r="I84" s="251"/>
      <c r="J84" s="252">
        <f>J1822</f>
        <v>0</v>
      </c>
      <c r="K84" s="253"/>
    </row>
    <row r="85" spans="2:12" s="916" customFormat="1" ht="21.75" customHeight="1">
      <c r="B85" s="207"/>
      <c r="C85" s="920"/>
      <c r="D85" s="920"/>
      <c r="E85" s="920"/>
      <c r="F85" s="920"/>
      <c r="G85" s="920"/>
      <c r="H85" s="920"/>
      <c r="I85" s="920"/>
      <c r="J85" s="920"/>
      <c r="K85" s="209"/>
    </row>
    <row r="86" spans="2:12" s="916" customFormat="1" ht="6.95" customHeight="1">
      <c r="B86" s="231"/>
      <c r="C86" s="232"/>
      <c r="D86" s="232"/>
      <c r="E86" s="232"/>
      <c r="F86" s="232"/>
      <c r="G86" s="232"/>
      <c r="H86" s="232"/>
      <c r="I86" s="232"/>
      <c r="J86" s="232"/>
      <c r="K86" s="233"/>
    </row>
    <row r="90" spans="2:12" s="916" customFormat="1" ht="6.95" customHeight="1">
      <c r="B90" s="234"/>
      <c r="C90" s="235"/>
      <c r="D90" s="235"/>
      <c r="E90" s="235"/>
      <c r="F90" s="235"/>
      <c r="G90" s="235"/>
      <c r="H90" s="235"/>
      <c r="I90" s="235"/>
      <c r="J90" s="235"/>
      <c r="K90" s="235"/>
      <c r="L90" s="207"/>
    </row>
    <row r="91" spans="2:12" s="916" customFormat="1" ht="36.950000000000003" customHeight="1">
      <c r="B91" s="207"/>
      <c r="C91" s="255" t="s">
        <v>161</v>
      </c>
      <c r="L91" s="207"/>
    </row>
    <row r="92" spans="2:12" s="916" customFormat="1" ht="6.95" customHeight="1">
      <c r="B92" s="207"/>
      <c r="L92" s="207"/>
    </row>
    <row r="93" spans="2:12" s="916" customFormat="1" ht="14.45" customHeight="1">
      <c r="B93" s="207"/>
      <c r="C93" s="915" t="s">
        <v>17</v>
      </c>
      <c r="L93" s="207"/>
    </row>
    <row r="94" spans="2:12" s="916" customFormat="1" ht="16.5" customHeight="1">
      <c r="B94" s="207"/>
      <c r="E94" s="979" t="str">
        <f>E7</f>
        <v>Výstavba poloprovozního objektu H2</v>
      </c>
      <c r="F94" s="980"/>
      <c r="G94" s="980"/>
      <c r="H94" s="980"/>
      <c r="L94" s="207"/>
    </row>
    <row r="95" spans="2:12" s="916" customFormat="1" ht="14.45" customHeight="1">
      <c r="B95" s="207"/>
      <c r="C95" s="915" t="s">
        <v>126</v>
      </c>
      <c r="L95" s="207"/>
    </row>
    <row r="96" spans="2:12" s="916" customFormat="1" ht="17.25" customHeight="1">
      <c r="B96" s="207"/>
      <c r="E96" s="981" t="str">
        <f>E9</f>
        <v>RAV8601 - Výstavba poloprovozního objektu H2</v>
      </c>
      <c r="F96" s="982"/>
      <c r="G96" s="982"/>
      <c r="H96" s="982"/>
      <c r="L96" s="207"/>
    </row>
    <row r="97" spans="2:65" s="916" customFormat="1" ht="6.95" customHeight="1">
      <c r="B97" s="207"/>
      <c r="L97" s="207"/>
    </row>
    <row r="98" spans="2:65" s="916" customFormat="1" ht="18" customHeight="1">
      <c r="B98" s="207"/>
      <c r="C98" s="915" t="s">
        <v>21</v>
      </c>
      <c r="F98" s="257" t="str">
        <f>F12</f>
        <v xml:space="preserve"> </v>
      </c>
      <c r="I98" s="915" t="s">
        <v>23</v>
      </c>
      <c r="J98" s="258">
        <f>IF(J12="","",J12)</f>
        <v>43090</v>
      </c>
      <c r="L98" s="207"/>
    </row>
    <row r="99" spans="2:65" s="916" customFormat="1" ht="6.95" customHeight="1">
      <c r="B99" s="207"/>
      <c r="L99" s="207"/>
    </row>
    <row r="100" spans="2:65" s="916" customFormat="1" ht="15">
      <c r="B100" s="207"/>
      <c r="C100" s="915" t="s">
        <v>24</v>
      </c>
      <c r="F100" s="257" t="str">
        <f>E15</f>
        <v>Vědeckotechnický park Plzeň a.s.</v>
      </c>
      <c r="I100" s="915" t="s">
        <v>29</v>
      </c>
      <c r="J100" s="257" t="str">
        <f>E21</f>
        <v>RAVAL projekt v.o.s.</v>
      </c>
      <c r="L100" s="207"/>
    </row>
    <row r="101" spans="2:65" s="916" customFormat="1" ht="14.45" customHeight="1">
      <c r="B101" s="207"/>
      <c r="C101" s="915" t="s">
        <v>28</v>
      </c>
      <c r="F101" s="257" t="str">
        <f>IF(E18="","",E18)</f>
        <v/>
      </c>
      <c r="L101" s="207"/>
    </row>
    <row r="102" spans="2:65" s="916"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16" customFormat="1" ht="29.25" customHeight="1">
      <c r="B104" s="207"/>
      <c r="C104" s="267" t="s">
        <v>131</v>
      </c>
      <c r="J104" s="268">
        <f>BK104</f>
        <v>0</v>
      </c>
      <c r="L104" s="207"/>
      <c r="M104" s="269"/>
      <c r="N104" s="216"/>
      <c r="O104" s="216"/>
      <c r="P104" s="270">
        <f>P105+P920</f>
        <v>22900.659118</v>
      </c>
      <c r="Q104" s="216"/>
      <c r="R104" s="270">
        <f>R105+R920</f>
        <v>3929.3951231700003</v>
      </c>
      <c r="S104" s="216"/>
      <c r="T104" s="271">
        <f>T105+T920</f>
        <v>4.3999999999999997E-2</v>
      </c>
      <c r="AT104" s="196" t="s">
        <v>67</v>
      </c>
      <c r="AU104" s="196" t="s">
        <v>132</v>
      </c>
      <c r="BK104" s="272">
        <f>BK105+BK920</f>
        <v>0</v>
      </c>
    </row>
    <row r="105" spans="2:65" s="274" customFormat="1" ht="37.35" customHeight="1">
      <c r="B105" s="273"/>
      <c r="D105" s="275" t="s">
        <v>67</v>
      </c>
      <c r="E105" s="276" t="s">
        <v>175</v>
      </c>
      <c r="F105" s="276" t="s">
        <v>176</v>
      </c>
      <c r="J105" s="277">
        <f>BK105</f>
        <v>0</v>
      </c>
      <c r="L105" s="273"/>
      <c r="M105" s="278"/>
      <c r="N105" s="279"/>
      <c r="O105" s="279"/>
      <c r="P105" s="280">
        <f>P106+P332+P431+P551+P682+P851+P867+P917</f>
        <v>15512.940990999999</v>
      </c>
      <c r="Q105" s="279"/>
      <c r="R105" s="280">
        <f>R106+R332+R431+R551+R682+R851+R867+R917</f>
        <v>3785.8206706800001</v>
      </c>
      <c r="S105" s="279"/>
      <c r="T105" s="281">
        <f>T106+T332+T431+T551+T682+T851+T867+T917</f>
        <v>4.3999999999999997E-2</v>
      </c>
      <c r="AR105" s="275" t="s">
        <v>75</v>
      </c>
      <c r="AT105" s="282" t="s">
        <v>67</v>
      </c>
      <c r="AU105" s="282" t="s">
        <v>68</v>
      </c>
      <c r="AY105" s="275" t="s">
        <v>177</v>
      </c>
      <c r="BK105" s="283">
        <f>BK106+BK332+BK431+BK551+BK682+BK851+BK867+BK917</f>
        <v>0</v>
      </c>
    </row>
    <row r="106" spans="2:65" s="274" customFormat="1" ht="19.899999999999999" customHeight="1">
      <c r="B106" s="273"/>
      <c r="D106" s="275" t="s">
        <v>67</v>
      </c>
      <c r="E106" s="284" t="s">
        <v>75</v>
      </c>
      <c r="F106" s="284" t="s">
        <v>178</v>
      </c>
      <c r="J106" s="285">
        <f>BK106</f>
        <v>0</v>
      </c>
      <c r="L106" s="273"/>
      <c r="M106" s="278"/>
      <c r="N106" s="279"/>
      <c r="O106" s="279"/>
      <c r="P106" s="280">
        <f>SUM(P107:P331)</f>
        <v>2289.3681769999989</v>
      </c>
      <c r="Q106" s="279"/>
      <c r="R106" s="280">
        <f>SUM(R107:R331)</f>
        <v>2.78735</v>
      </c>
      <c r="S106" s="279"/>
      <c r="T106" s="281">
        <f>SUM(T107:T331)</f>
        <v>0</v>
      </c>
      <c r="AR106" s="275" t="s">
        <v>75</v>
      </c>
      <c r="AT106" s="282" t="s">
        <v>67</v>
      </c>
      <c r="AU106" s="282" t="s">
        <v>75</v>
      </c>
      <c r="AY106" s="275" t="s">
        <v>177</v>
      </c>
      <c r="BK106" s="283">
        <f>SUM(BK107:BK331)</f>
        <v>0</v>
      </c>
    </row>
    <row r="107" spans="2:65" s="916" customFormat="1" ht="25.5" customHeight="1">
      <c r="B107" s="207"/>
      <c r="C107" s="286" t="s">
        <v>75</v>
      </c>
      <c r="D107" s="286" t="s">
        <v>179</v>
      </c>
      <c r="E107" s="287"/>
      <c r="F107" s="288" t="s">
        <v>4879</v>
      </c>
      <c r="G107" s="289"/>
      <c r="H107" s="290">
        <v>0</v>
      </c>
      <c r="I107" s="939"/>
      <c r="J107" s="291">
        <f>ROUND(I107*H107,2)</f>
        <v>0</v>
      </c>
      <c r="K107" s="288"/>
      <c r="L107" s="207"/>
      <c r="M107" s="292" t="s">
        <v>5</v>
      </c>
      <c r="N107" s="293" t="s">
        <v>39</v>
      </c>
      <c r="O107" s="294">
        <v>0.17199999999999999</v>
      </c>
      <c r="P107" s="294">
        <f>O107*H107</f>
        <v>0</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16" customFormat="1">
      <c r="B108" s="207"/>
      <c r="C108" s="938"/>
      <c r="D108" s="297" t="s">
        <v>184</v>
      </c>
      <c r="E108" s="938"/>
      <c r="F108" s="298"/>
      <c r="G108" s="938"/>
      <c r="H108" s="938"/>
      <c r="I108" s="938"/>
      <c r="J108" s="938"/>
      <c r="K108" s="938"/>
      <c r="L108" s="207"/>
      <c r="M108" s="299"/>
      <c r="N108" s="920"/>
      <c r="O108" s="920"/>
      <c r="P108" s="920"/>
      <c r="Q108" s="920"/>
      <c r="R108" s="920"/>
      <c r="S108" s="920"/>
      <c r="T108" s="300"/>
      <c r="AT108" s="196" t="s">
        <v>184</v>
      </c>
      <c r="AU108" s="196" t="s">
        <v>77</v>
      </c>
    </row>
    <row r="109" spans="2:65" s="302" customFormat="1">
      <c r="B109" s="301"/>
      <c r="D109" s="297" t="s">
        <v>185</v>
      </c>
      <c r="E109" s="303" t="s">
        <v>5</v>
      </c>
      <c r="F109" s="304"/>
      <c r="H109" s="305"/>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312"/>
      <c r="H110" s="311"/>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319"/>
      <c r="H111" s="320"/>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16" customFormat="1" ht="25.5" customHeight="1">
      <c r="B112" s="207"/>
      <c r="C112" s="286" t="s">
        <v>77</v>
      </c>
      <c r="D112" s="286" t="s">
        <v>179</v>
      </c>
      <c r="E112" s="287"/>
      <c r="F112" s="288" t="s">
        <v>4879</v>
      </c>
      <c r="G112" s="289"/>
      <c r="H112" s="290">
        <v>0</v>
      </c>
      <c r="I112" s="939"/>
      <c r="J112" s="291">
        <f>ROUND(I112*H112,2)</f>
        <v>0</v>
      </c>
      <c r="K112" s="288"/>
      <c r="L112" s="207"/>
      <c r="M112" s="292" t="s">
        <v>5</v>
      </c>
      <c r="N112" s="293" t="s">
        <v>39</v>
      </c>
      <c r="O112" s="294">
        <v>0.49</v>
      </c>
      <c r="P112" s="294">
        <f>O112*H112</f>
        <v>0</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16" customFormat="1">
      <c r="B113" s="207"/>
      <c r="C113" s="938"/>
      <c r="D113" s="297" t="s">
        <v>184</v>
      </c>
      <c r="E113" s="938"/>
      <c r="F113" s="298"/>
      <c r="G113" s="938"/>
      <c r="H113" s="938"/>
      <c r="I113" s="938"/>
      <c r="J113" s="938"/>
      <c r="K113" s="938"/>
      <c r="L113" s="207"/>
      <c r="M113" s="299"/>
      <c r="N113" s="920"/>
      <c r="O113" s="920"/>
      <c r="P113" s="920"/>
      <c r="Q113" s="920"/>
      <c r="R113" s="920"/>
      <c r="S113" s="920"/>
      <c r="T113" s="300"/>
      <c r="AT113" s="196" t="s">
        <v>184</v>
      </c>
      <c r="AU113" s="196" t="s">
        <v>77</v>
      </c>
    </row>
    <row r="114" spans="2:65" s="302" customFormat="1">
      <c r="B114" s="301"/>
      <c r="D114" s="297" t="s">
        <v>185</v>
      </c>
      <c r="E114" s="303" t="s">
        <v>5</v>
      </c>
      <c r="F114" s="304"/>
      <c r="H114" s="305"/>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312"/>
      <c r="H115" s="311" t="s">
        <v>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16" customFormat="1" ht="25.5" customHeight="1">
      <c r="B117" s="207"/>
      <c r="C117" s="286" t="s">
        <v>189</v>
      </c>
      <c r="D117" s="286" t="s">
        <v>179</v>
      </c>
      <c r="E117" s="287"/>
      <c r="F117" s="288" t="s">
        <v>4879</v>
      </c>
      <c r="G117" s="289"/>
      <c r="H117" s="290">
        <v>0</v>
      </c>
      <c r="I117" s="939"/>
      <c r="J117" s="291">
        <f>ROUND(I117*H117,2)</f>
        <v>0</v>
      </c>
      <c r="K117" s="288"/>
      <c r="L117" s="207"/>
      <c r="M117" s="292" t="s">
        <v>5</v>
      </c>
      <c r="N117" s="293" t="s">
        <v>39</v>
      </c>
      <c r="O117" s="294">
        <v>2.02</v>
      </c>
      <c r="P117" s="294">
        <f>O117*H117</f>
        <v>0</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16" customFormat="1">
      <c r="B118" s="207"/>
      <c r="C118" s="938"/>
      <c r="D118" s="297" t="s">
        <v>184</v>
      </c>
      <c r="E118" s="938"/>
      <c r="F118" s="298"/>
      <c r="G118" s="938"/>
      <c r="H118" s="938"/>
      <c r="I118" s="938"/>
      <c r="J118" s="938"/>
      <c r="K118" s="938"/>
      <c r="L118" s="207"/>
      <c r="M118" s="299"/>
      <c r="N118" s="920"/>
      <c r="O118" s="920"/>
      <c r="P118" s="920"/>
      <c r="Q118" s="920"/>
      <c r="R118" s="920"/>
      <c r="S118" s="920"/>
      <c r="T118" s="300"/>
      <c r="AT118" s="196" t="s">
        <v>184</v>
      </c>
      <c r="AU118" s="196" t="s">
        <v>77</v>
      </c>
    </row>
    <row r="119" spans="2:65" s="916" customFormat="1" ht="25.5" customHeight="1">
      <c r="B119" s="207"/>
      <c r="C119" s="286" t="s">
        <v>182</v>
      </c>
      <c r="D119" s="286" t="s">
        <v>179</v>
      </c>
      <c r="E119" s="287"/>
      <c r="F119" s="288" t="s">
        <v>4879</v>
      </c>
      <c r="G119" s="289"/>
      <c r="H119" s="290">
        <v>0</v>
      </c>
      <c r="I119" s="939"/>
      <c r="J119" s="291">
        <f>ROUND(I119*H119,2)</f>
        <v>0</v>
      </c>
      <c r="K119" s="288"/>
      <c r="L119" s="207"/>
      <c r="M119" s="292" t="s">
        <v>5</v>
      </c>
      <c r="N119" s="293" t="s">
        <v>39</v>
      </c>
      <c r="O119" s="294">
        <v>0.28000000000000003</v>
      </c>
      <c r="P119" s="294">
        <f>O119*H119</f>
        <v>0</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16" customFormat="1">
      <c r="B120" s="207"/>
      <c r="C120" s="938"/>
      <c r="D120" s="297" t="s">
        <v>184</v>
      </c>
      <c r="E120" s="938"/>
      <c r="F120" s="298"/>
      <c r="G120" s="938"/>
      <c r="H120" s="938"/>
      <c r="I120" s="938"/>
      <c r="J120" s="938"/>
      <c r="K120" s="938"/>
      <c r="L120" s="207"/>
      <c r="M120" s="299"/>
      <c r="N120" s="920"/>
      <c r="O120" s="920"/>
      <c r="P120" s="920"/>
      <c r="Q120" s="920"/>
      <c r="R120" s="920"/>
      <c r="S120" s="920"/>
      <c r="T120" s="300"/>
      <c r="AT120" s="196" t="s">
        <v>184</v>
      </c>
      <c r="AU120" s="196" t="s">
        <v>77</v>
      </c>
    </row>
    <row r="121" spans="2:65" s="302" customFormat="1">
      <c r="B121" s="301"/>
      <c r="D121" s="297" t="s">
        <v>185</v>
      </c>
      <c r="E121" s="303" t="s">
        <v>5</v>
      </c>
      <c r="F121" s="304"/>
      <c r="H121" s="305"/>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312"/>
      <c r="H122" s="311" t="s">
        <v>5</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16" customFormat="1" ht="25.5" customHeight="1">
      <c r="B124" s="207"/>
      <c r="C124" s="286" t="s">
        <v>194</v>
      </c>
      <c r="D124" s="286" t="s">
        <v>179</v>
      </c>
      <c r="E124" s="287"/>
      <c r="F124" s="288" t="s">
        <v>4879</v>
      </c>
      <c r="G124" s="289"/>
      <c r="H124" s="290">
        <v>0</v>
      </c>
      <c r="I124" s="939"/>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16" customFormat="1">
      <c r="B125" s="207"/>
      <c r="C125" s="938"/>
      <c r="D125" s="297" t="s">
        <v>184</v>
      </c>
      <c r="E125" s="938"/>
      <c r="F125" s="298"/>
      <c r="G125" s="938"/>
      <c r="H125" s="938"/>
      <c r="I125" s="938"/>
      <c r="J125" s="938"/>
      <c r="K125" s="938"/>
      <c r="L125" s="207"/>
      <c r="M125" s="299"/>
      <c r="N125" s="920"/>
      <c r="O125" s="920"/>
      <c r="P125" s="920"/>
      <c r="Q125" s="920"/>
      <c r="R125" s="920"/>
      <c r="S125" s="920"/>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16" customFormat="1" ht="25.5" customHeight="1">
      <c r="B129" s="207"/>
      <c r="C129" s="286" t="s">
        <v>196</v>
      </c>
      <c r="D129" s="286" t="s">
        <v>179</v>
      </c>
      <c r="E129" s="287" t="s">
        <v>197</v>
      </c>
      <c r="F129" s="288" t="s">
        <v>198</v>
      </c>
      <c r="G129" s="289" t="s">
        <v>187</v>
      </c>
      <c r="H129" s="290">
        <v>12</v>
      </c>
      <c r="I129" s="921"/>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16" customFormat="1" ht="108">
      <c r="B130" s="207"/>
      <c r="D130" s="297" t="s">
        <v>184</v>
      </c>
      <c r="F130" s="298" t="s">
        <v>200</v>
      </c>
      <c r="L130" s="207"/>
      <c r="M130" s="299"/>
      <c r="N130" s="920"/>
      <c r="O130" s="920"/>
      <c r="P130" s="920"/>
      <c r="Q130" s="920"/>
      <c r="R130" s="920"/>
      <c r="S130" s="920"/>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16" customFormat="1" ht="25.5" customHeight="1">
      <c r="B134" s="207"/>
      <c r="C134" s="286" t="s">
        <v>202</v>
      </c>
      <c r="D134" s="286" t="s">
        <v>179</v>
      </c>
      <c r="E134" s="287" t="s">
        <v>203</v>
      </c>
      <c r="F134" s="288" t="s">
        <v>204</v>
      </c>
      <c r="G134" s="289" t="s">
        <v>187</v>
      </c>
      <c r="H134" s="290">
        <v>25</v>
      </c>
      <c r="I134" s="921"/>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16" customFormat="1" ht="108">
      <c r="B135" s="207"/>
      <c r="D135" s="297" t="s">
        <v>184</v>
      </c>
      <c r="F135" s="298" t="s">
        <v>200</v>
      </c>
      <c r="L135" s="207"/>
      <c r="M135" s="299"/>
      <c r="N135" s="920"/>
      <c r="O135" s="920"/>
      <c r="P135" s="920"/>
      <c r="Q135" s="920"/>
      <c r="R135" s="920"/>
      <c r="S135" s="920"/>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16" customFormat="1" ht="38.25" customHeight="1">
      <c r="B139" s="207"/>
      <c r="C139" s="286" t="s">
        <v>207</v>
      </c>
      <c r="D139" s="286" t="s">
        <v>179</v>
      </c>
      <c r="E139" s="287" t="s">
        <v>208</v>
      </c>
      <c r="F139" s="288" t="s">
        <v>209</v>
      </c>
      <c r="G139" s="289" t="s">
        <v>210</v>
      </c>
      <c r="H139" s="290">
        <v>140.4</v>
      </c>
      <c r="I139" s="921"/>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16" customFormat="1" ht="229.5">
      <c r="B140" s="207"/>
      <c r="D140" s="297" t="s">
        <v>184</v>
      </c>
      <c r="F140" s="298" t="s">
        <v>212</v>
      </c>
      <c r="L140" s="207"/>
      <c r="M140" s="299"/>
      <c r="N140" s="920"/>
      <c r="O140" s="920"/>
      <c r="P140" s="920"/>
      <c r="Q140" s="920"/>
      <c r="R140" s="920"/>
      <c r="S140" s="920"/>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16" customFormat="1" ht="25.5" customHeight="1">
      <c r="B143" s="207"/>
      <c r="C143" s="286" t="s">
        <v>214</v>
      </c>
      <c r="D143" s="286" t="s">
        <v>179</v>
      </c>
      <c r="E143" s="287" t="s">
        <v>215</v>
      </c>
      <c r="F143" s="288" t="s">
        <v>216</v>
      </c>
      <c r="G143" s="289" t="s">
        <v>210</v>
      </c>
      <c r="H143" s="290">
        <v>931.73900000000003</v>
      </c>
      <c r="I143" s="921"/>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16" customFormat="1" ht="202.5">
      <c r="B144" s="207"/>
      <c r="D144" s="297" t="s">
        <v>184</v>
      </c>
      <c r="F144" s="298" t="s">
        <v>218</v>
      </c>
      <c r="L144" s="207"/>
      <c r="M144" s="299"/>
      <c r="N144" s="920"/>
      <c r="O144" s="920"/>
      <c r="P144" s="920"/>
      <c r="Q144" s="920"/>
      <c r="R144" s="920"/>
      <c r="S144" s="920"/>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16" customFormat="1" ht="25.5" customHeight="1">
      <c r="B159" s="207"/>
      <c r="C159" s="286" t="s">
        <v>232</v>
      </c>
      <c r="D159" s="286" t="s">
        <v>179</v>
      </c>
      <c r="E159" s="287" t="s">
        <v>233</v>
      </c>
      <c r="F159" s="288" t="s">
        <v>234</v>
      </c>
      <c r="G159" s="289" t="s">
        <v>210</v>
      </c>
      <c r="H159" s="290">
        <v>931.73900000000003</v>
      </c>
      <c r="I159" s="921"/>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16" customFormat="1" ht="202.5">
      <c r="B160" s="207"/>
      <c r="D160" s="297" t="s">
        <v>184</v>
      </c>
      <c r="F160" s="298" t="s">
        <v>218</v>
      </c>
      <c r="L160" s="207"/>
      <c r="M160" s="299"/>
      <c r="N160" s="920"/>
      <c r="O160" s="920"/>
      <c r="P160" s="920"/>
      <c r="Q160" s="920"/>
      <c r="R160" s="920"/>
      <c r="S160" s="920"/>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16" customFormat="1" ht="25.5" customHeight="1">
      <c r="B163" s="207"/>
      <c r="C163" s="286" t="s">
        <v>237</v>
      </c>
      <c r="D163" s="286" t="s">
        <v>179</v>
      </c>
      <c r="E163" s="287" t="s">
        <v>238</v>
      </c>
      <c r="F163" s="288" t="s">
        <v>239</v>
      </c>
      <c r="G163" s="289" t="s">
        <v>210</v>
      </c>
      <c r="H163" s="290">
        <v>931.73900000000003</v>
      </c>
      <c r="I163" s="921"/>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16" customFormat="1" ht="202.5">
      <c r="B164" s="207"/>
      <c r="D164" s="297" t="s">
        <v>184</v>
      </c>
      <c r="F164" s="298" t="s">
        <v>218</v>
      </c>
      <c r="L164" s="207"/>
      <c r="M164" s="299"/>
      <c r="N164" s="920"/>
      <c r="O164" s="920"/>
      <c r="P164" s="920"/>
      <c r="Q164" s="920"/>
      <c r="R164" s="920"/>
      <c r="S164" s="920"/>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16" customFormat="1" ht="25.5" customHeight="1">
      <c r="B168" s="207"/>
      <c r="C168" s="286" t="s">
        <v>201</v>
      </c>
      <c r="D168" s="286" t="s">
        <v>179</v>
      </c>
      <c r="E168" s="287" t="s">
        <v>242</v>
      </c>
      <c r="F168" s="288" t="s">
        <v>243</v>
      </c>
      <c r="G168" s="289" t="s">
        <v>210</v>
      </c>
      <c r="H168" s="290">
        <v>465.87</v>
      </c>
      <c r="I168" s="921"/>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16" customFormat="1" ht="202.5">
      <c r="B169" s="207"/>
      <c r="D169" s="297" t="s">
        <v>184</v>
      </c>
      <c r="F169" s="298" t="s">
        <v>218</v>
      </c>
      <c r="L169" s="207"/>
      <c r="M169" s="299"/>
      <c r="N169" s="920"/>
      <c r="O169" s="920"/>
      <c r="P169" s="920"/>
      <c r="Q169" s="920"/>
      <c r="R169" s="920"/>
      <c r="S169" s="920"/>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16" customFormat="1" ht="25.5" customHeight="1">
      <c r="B172" s="207"/>
      <c r="C172" s="286" t="s">
        <v>246</v>
      </c>
      <c r="D172" s="286" t="s">
        <v>179</v>
      </c>
      <c r="E172" s="287" t="s">
        <v>247</v>
      </c>
      <c r="F172" s="288" t="s">
        <v>248</v>
      </c>
      <c r="G172" s="289" t="s">
        <v>210</v>
      </c>
      <c r="H172" s="290">
        <v>9.5939999999999994</v>
      </c>
      <c r="I172" s="921"/>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16" customFormat="1" ht="94.5">
      <c r="B173" s="207"/>
      <c r="D173" s="297" t="s">
        <v>184</v>
      </c>
      <c r="F173" s="298" t="s">
        <v>250</v>
      </c>
      <c r="L173" s="207"/>
      <c r="M173" s="299"/>
      <c r="N173" s="920"/>
      <c r="O173" s="920"/>
      <c r="P173" s="920"/>
      <c r="Q173" s="920"/>
      <c r="R173" s="920"/>
      <c r="S173" s="920"/>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16" customFormat="1" ht="38.25" customHeight="1">
      <c r="B178" s="207"/>
      <c r="C178" s="286" t="s">
        <v>254</v>
      </c>
      <c r="D178" s="286" t="s">
        <v>179</v>
      </c>
      <c r="E178" s="287" t="s">
        <v>255</v>
      </c>
      <c r="F178" s="288" t="s">
        <v>256</v>
      </c>
      <c r="G178" s="289" t="s">
        <v>210</v>
      </c>
      <c r="H178" s="290">
        <v>4.9770000000000003</v>
      </c>
      <c r="I178" s="921"/>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16" customFormat="1" ht="94.5">
      <c r="B179" s="207"/>
      <c r="D179" s="297" t="s">
        <v>184</v>
      </c>
      <c r="F179" s="298" t="s">
        <v>250</v>
      </c>
      <c r="L179" s="207"/>
      <c r="M179" s="299"/>
      <c r="N179" s="920"/>
      <c r="O179" s="920"/>
      <c r="P179" s="920"/>
      <c r="Q179" s="920"/>
      <c r="R179" s="920"/>
      <c r="S179" s="920"/>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16" customFormat="1" ht="25.5" customHeight="1">
      <c r="B182" s="207"/>
      <c r="C182" s="286" t="s">
        <v>11</v>
      </c>
      <c r="D182" s="286" t="s">
        <v>179</v>
      </c>
      <c r="E182" s="287" t="s">
        <v>259</v>
      </c>
      <c r="F182" s="288" t="s">
        <v>260</v>
      </c>
      <c r="G182" s="289" t="s">
        <v>210</v>
      </c>
      <c r="H182" s="290">
        <v>9.9540000000000006</v>
      </c>
      <c r="I182" s="921"/>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16" customFormat="1" ht="94.5">
      <c r="B183" s="207"/>
      <c r="D183" s="297" t="s">
        <v>184</v>
      </c>
      <c r="F183" s="298" t="s">
        <v>250</v>
      </c>
      <c r="L183" s="207"/>
      <c r="M183" s="299"/>
      <c r="N183" s="920"/>
      <c r="O183" s="920"/>
      <c r="P183" s="920"/>
      <c r="Q183" s="920"/>
      <c r="R183" s="920"/>
      <c r="S183" s="920"/>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16" customFormat="1" ht="38.25" customHeight="1">
      <c r="B187" s="207"/>
      <c r="C187" s="286" t="s">
        <v>263</v>
      </c>
      <c r="D187" s="286" t="s">
        <v>179</v>
      </c>
      <c r="E187" s="287" t="s">
        <v>264</v>
      </c>
      <c r="F187" s="288" t="s">
        <v>265</v>
      </c>
      <c r="G187" s="289" t="s">
        <v>210</v>
      </c>
      <c r="H187" s="290">
        <v>4.9770000000000003</v>
      </c>
      <c r="I187" s="921"/>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16" customFormat="1" ht="94.5">
      <c r="B188" s="207"/>
      <c r="D188" s="297" t="s">
        <v>184</v>
      </c>
      <c r="F188" s="298" t="s">
        <v>250</v>
      </c>
      <c r="L188" s="207"/>
      <c r="M188" s="299"/>
      <c r="N188" s="920"/>
      <c r="O188" s="920"/>
      <c r="P188" s="920"/>
      <c r="Q188" s="920"/>
      <c r="R188" s="920"/>
      <c r="S188" s="920"/>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16" customFormat="1" ht="25.5" customHeight="1">
      <c r="B191" s="207"/>
      <c r="C191" s="286" t="s">
        <v>267</v>
      </c>
      <c r="D191" s="286" t="s">
        <v>179</v>
      </c>
      <c r="E191" s="287" t="s">
        <v>268</v>
      </c>
      <c r="F191" s="288" t="s">
        <v>269</v>
      </c>
      <c r="G191" s="289" t="s">
        <v>180</v>
      </c>
      <c r="H191" s="290">
        <v>306</v>
      </c>
      <c r="I191" s="921"/>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16" customFormat="1" ht="148.5">
      <c r="B192" s="207"/>
      <c r="D192" s="297" t="s">
        <v>184</v>
      </c>
      <c r="F192" s="298" t="s">
        <v>271</v>
      </c>
      <c r="L192" s="207"/>
      <c r="M192" s="299"/>
      <c r="N192" s="920"/>
      <c r="O192" s="920"/>
      <c r="P192" s="920"/>
      <c r="Q192" s="920"/>
      <c r="R192" s="920"/>
      <c r="S192" s="920"/>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16" customFormat="1" ht="38.25" customHeight="1">
      <c r="B195" s="207"/>
      <c r="C195" s="286" t="s">
        <v>273</v>
      </c>
      <c r="D195" s="286" t="s">
        <v>179</v>
      </c>
      <c r="E195" s="287" t="s">
        <v>274</v>
      </c>
      <c r="F195" s="288" t="s">
        <v>275</v>
      </c>
      <c r="G195" s="289" t="s">
        <v>180</v>
      </c>
      <c r="H195" s="290">
        <v>306</v>
      </c>
      <c r="I195" s="921"/>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16" customFormat="1" ht="38.25" customHeight="1">
      <c r="B198" s="207"/>
      <c r="C198" s="286" t="s">
        <v>278</v>
      </c>
      <c r="D198" s="286" t="s">
        <v>179</v>
      </c>
      <c r="E198" s="287" t="s">
        <v>279</v>
      </c>
      <c r="F198" s="288" t="s">
        <v>280</v>
      </c>
      <c r="G198" s="289" t="s">
        <v>210</v>
      </c>
      <c r="H198" s="290">
        <v>55.904000000000003</v>
      </c>
      <c r="I198" s="921"/>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16" customFormat="1" ht="94.5">
      <c r="B199" s="207"/>
      <c r="D199" s="297" t="s">
        <v>184</v>
      </c>
      <c r="F199" s="298" t="s">
        <v>282</v>
      </c>
      <c r="L199" s="207"/>
      <c r="M199" s="299"/>
      <c r="N199" s="920"/>
      <c r="O199" s="920"/>
      <c r="P199" s="920"/>
      <c r="Q199" s="920"/>
      <c r="R199" s="920"/>
      <c r="S199" s="920"/>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16" customFormat="1" ht="38.25" customHeight="1">
      <c r="B203" s="207"/>
      <c r="C203" s="286" t="s">
        <v>285</v>
      </c>
      <c r="D203" s="286" t="s">
        <v>179</v>
      </c>
      <c r="E203" s="287" t="s">
        <v>286</v>
      </c>
      <c r="F203" s="288" t="s">
        <v>287</v>
      </c>
      <c r="G203" s="289" t="s">
        <v>210</v>
      </c>
      <c r="H203" s="290">
        <v>1223.338</v>
      </c>
      <c r="I203" s="921"/>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16" customFormat="1" ht="189">
      <c r="B204" s="207"/>
      <c r="D204" s="297" t="s">
        <v>184</v>
      </c>
      <c r="F204" s="298" t="s">
        <v>289</v>
      </c>
      <c r="L204" s="207"/>
      <c r="M204" s="299"/>
      <c r="N204" s="920"/>
      <c r="O204" s="920"/>
      <c r="P204" s="920"/>
      <c r="Q204" s="920"/>
      <c r="R204" s="920"/>
      <c r="S204" s="920"/>
      <c r="T204" s="300"/>
      <c r="AT204" s="196" t="s">
        <v>184</v>
      </c>
      <c r="AU204" s="196" t="s">
        <v>77</v>
      </c>
    </row>
    <row r="205" spans="2:65" s="916" customFormat="1" ht="38.25" customHeight="1">
      <c r="B205" s="207"/>
      <c r="C205" s="286" t="s">
        <v>10</v>
      </c>
      <c r="D205" s="286" t="s">
        <v>179</v>
      </c>
      <c r="E205" s="287" t="s">
        <v>290</v>
      </c>
      <c r="F205" s="288" t="s">
        <v>291</v>
      </c>
      <c r="G205" s="289" t="s">
        <v>187</v>
      </c>
      <c r="H205" s="290">
        <v>3</v>
      </c>
      <c r="I205" s="921"/>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16" customFormat="1" ht="27">
      <c r="B206" s="207"/>
      <c r="D206" s="297" t="s">
        <v>184</v>
      </c>
      <c r="F206" s="298" t="s">
        <v>293</v>
      </c>
      <c r="L206" s="207"/>
      <c r="M206" s="299"/>
      <c r="N206" s="920"/>
      <c r="O206" s="920"/>
      <c r="P206" s="920"/>
      <c r="Q206" s="920"/>
      <c r="R206" s="920"/>
      <c r="S206" s="920"/>
      <c r="T206" s="300"/>
      <c r="AT206" s="196" t="s">
        <v>184</v>
      </c>
      <c r="AU206" s="196" t="s">
        <v>77</v>
      </c>
    </row>
    <row r="207" spans="2:65" s="916" customFormat="1" ht="38.25" customHeight="1">
      <c r="B207" s="207"/>
      <c r="C207" s="286" t="s">
        <v>294</v>
      </c>
      <c r="D207" s="286" t="s">
        <v>179</v>
      </c>
      <c r="E207" s="287" t="s">
        <v>295</v>
      </c>
      <c r="F207" s="288" t="s">
        <v>296</v>
      </c>
      <c r="G207" s="289" t="s">
        <v>187</v>
      </c>
      <c r="H207" s="290">
        <v>4</v>
      </c>
      <c r="I207" s="921"/>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16" customFormat="1" ht="27">
      <c r="B208" s="207"/>
      <c r="D208" s="297" t="s">
        <v>184</v>
      </c>
      <c r="F208" s="298" t="s">
        <v>293</v>
      </c>
      <c r="L208" s="207"/>
      <c r="M208" s="299"/>
      <c r="N208" s="920"/>
      <c r="O208" s="920"/>
      <c r="P208" s="920"/>
      <c r="Q208" s="920"/>
      <c r="R208" s="920"/>
      <c r="S208" s="920"/>
      <c r="T208" s="300"/>
      <c r="AT208" s="196" t="s">
        <v>184</v>
      </c>
      <c r="AU208" s="196" t="s">
        <v>77</v>
      </c>
    </row>
    <row r="209" spans="2:65" s="916" customFormat="1" ht="38.25" customHeight="1">
      <c r="B209" s="207"/>
      <c r="C209" s="286" t="s">
        <v>298</v>
      </c>
      <c r="D209" s="286" t="s">
        <v>179</v>
      </c>
      <c r="E209" s="287" t="s">
        <v>299</v>
      </c>
      <c r="F209" s="288" t="s">
        <v>300</v>
      </c>
      <c r="G209" s="289" t="s">
        <v>187</v>
      </c>
      <c r="H209" s="290">
        <v>9</v>
      </c>
      <c r="I209" s="921"/>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16" customFormat="1" ht="27">
      <c r="B210" s="207"/>
      <c r="D210" s="297" t="s">
        <v>184</v>
      </c>
      <c r="F210" s="298" t="s">
        <v>293</v>
      </c>
      <c r="L210" s="207"/>
      <c r="M210" s="299"/>
      <c r="N210" s="920"/>
      <c r="O210" s="920"/>
      <c r="P210" s="920"/>
      <c r="Q210" s="920"/>
      <c r="R210" s="920"/>
      <c r="S210" s="920"/>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16" customFormat="1" ht="38.25" customHeight="1">
      <c r="B213" s="207"/>
      <c r="C213" s="286" t="s">
        <v>302</v>
      </c>
      <c r="D213" s="286" t="s">
        <v>179</v>
      </c>
      <c r="E213" s="287" t="s">
        <v>303</v>
      </c>
      <c r="F213" s="288" t="s">
        <v>304</v>
      </c>
      <c r="G213" s="289" t="s">
        <v>187</v>
      </c>
      <c r="H213" s="290">
        <v>21</v>
      </c>
      <c r="I213" s="921"/>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16" customFormat="1" ht="27">
      <c r="B214" s="207"/>
      <c r="D214" s="297" t="s">
        <v>184</v>
      </c>
      <c r="F214" s="298" t="s">
        <v>293</v>
      </c>
      <c r="L214" s="207"/>
      <c r="M214" s="299"/>
      <c r="N214" s="920"/>
      <c r="O214" s="920"/>
      <c r="P214" s="920"/>
      <c r="Q214" s="920"/>
      <c r="R214" s="920"/>
      <c r="S214" s="920"/>
      <c r="T214" s="300"/>
      <c r="AT214" s="196" t="s">
        <v>184</v>
      </c>
      <c r="AU214" s="196" t="s">
        <v>77</v>
      </c>
    </row>
    <row r="215" spans="2:65" s="916" customFormat="1" ht="38.25" customHeight="1">
      <c r="B215" s="207"/>
      <c r="C215" s="286" t="s">
        <v>206</v>
      </c>
      <c r="D215" s="286" t="s">
        <v>179</v>
      </c>
      <c r="E215" s="287" t="s">
        <v>306</v>
      </c>
      <c r="F215" s="288" t="s">
        <v>307</v>
      </c>
      <c r="G215" s="289" t="s">
        <v>187</v>
      </c>
      <c r="H215" s="290">
        <v>3</v>
      </c>
      <c r="I215" s="921"/>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16" customFormat="1" ht="27">
      <c r="B216" s="207"/>
      <c r="D216" s="297" t="s">
        <v>184</v>
      </c>
      <c r="F216" s="298" t="s">
        <v>293</v>
      </c>
      <c r="L216" s="207"/>
      <c r="M216" s="299"/>
      <c r="N216" s="920"/>
      <c r="O216" s="920"/>
      <c r="P216" s="920"/>
      <c r="Q216" s="920"/>
      <c r="R216" s="920"/>
      <c r="S216" s="920"/>
      <c r="T216" s="300"/>
      <c r="AT216" s="196" t="s">
        <v>184</v>
      </c>
      <c r="AU216" s="196" t="s">
        <v>77</v>
      </c>
    </row>
    <row r="217" spans="2:65" s="916" customFormat="1" ht="38.25" customHeight="1">
      <c r="B217" s="207"/>
      <c r="C217" s="286" t="s">
        <v>309</v>
      </c>
      <c r="D217" s="286" t="s">
        <v>179</v>
      </c>
      <c r="E217" s="287" t="s">
        <v>310</v>
      </c>
      <c r="F217" s="288" t="s">
        <v>311</v>
      </c>
      <c r="G217" s="289" t="s">
        <v>187</v>
      </c>
      <c r="H217" s="290">
        <v>4</v>
      </c>
      <c r="I217" s="921"/>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16" customFormat="1" ht="27">
      <c r="B218" s="207"/>
      <c r="D218" s="297" t="s">
        <v>184</v>
      </c>
      <c r="F218" s="298" t="s">
        <v>293</v>
      </c>
      <c r="L218" s="207"/>
      <c r="M218" s="299"/>
      <c r="N218" s="920"/>
      <c r="O218" s="920"/>
      <c r="P218" s="920"/>
      <c r="Q218" s="920"/>
      <c r="R218" s="920"/>
      <c r="S218" s="920"/>
      <c r="T218" s="300"/>
      <c r="AT218" s="196" t="s">
        <v>184</v>
      </c>
      <c r="AU218" s="196" t="s">
        <v>77</v>
      </c>
    </row>
    <row r="219" spans="2:65" s="916" customFormat="1" ht="38.25" customHeight="1">
      <c r="B219" s="207"/>
      <c r="C219" s="286" t="s">
        <v>313</v>
      </c>
      <c r="D219" s="286" t="s">
        <v>179</v>
      </c>
      <c r="E219" s="287" t="s">
        <v>314</v>
      </c>
      <c r="F219" s="288" t="s">
        <v>315</v>
      </c>
      <c r="G219" s="289" t="s">
        <v>187</v>
      </c>
      <c r="H219" s="290">
        <v>9</v>
      </c>
      <c r="I219" s="921"/>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16" customFormat="1" ht="27">
      <c r="B220" s="207"/>
      <c r="D220" s="297" t="s">
        <v>184</v>
      </c>
      <c r="F220" s="298" t="s">
        <v>293</v>
      </c>
      <c r="L220" s="207"/>
      <c r="M220" s="299"/>
      <c r="N220" s="920"/>
      <c r="O220" s="920"/>
      <c r="P220" s="920"/>
      <c r="Q220" s="920"/>
      <c r="R220" s="920"/>
      <c r="S220" s="920"/>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16" customFormat="1" ht="38.25" customHeight="1">
      <c r="B223" s="207"/>
      <c r="C223" s="286" t="s">
        <v>317</v>
      </c>
      <c r="D223" s="286" t="s">
        <v>179</v>
      </c>
      <c r="E223" s="287" t="s">
        <v>318</v>
      </c>
      <c r="F223" s="288" t="s">
        <v>319</v>
      </c>
      <c r="G223" s="289" t="s">
        <v>187</v>
      </c>
      <c r="H223" s="290">
        <v>21</v>
      </c>
      <c r="I223" s="921"/>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16" customFormat="1" ht="27">
      <c r="B224" s="207"/>
      <c r="D224" s="297" t="s">
        <v>184</v>
      </c>
      <c r="F224" s="298" t="s">
        <v>293</v>
      </c>
      <c r="L224" s="207"/>
      <c r="M224" s="299"/>
      <c r="N224" s="920"/>
      <c r="O224" s="920"/>
      <c r="P224" s="920"/>
      <c r="Q224" s="920"/>
      <c r="R224" s="920"/>
      <c r="S224" s="920"/>
      <c r="T224" s="300"/>
      <c r="AT224" s="196" t="s">
        <v>184</v>
      </c>
      <c r="AU224" s="196" t="s">
        <v>77</v>
      </c>
    </row>
    <row r="225" spans="2:65" s="916" customFormat="1" ht="25.5" customHeight="1">
      <c r="B225" s="207"/>
      <c r="C225" s="286" t="s">
        <v>321</v>
      </c>
      <c r="D225" s="286" t="s">
        <v>179</v>
      </c>
      <c r="E225" s="287" t="s">
        <v>322</v>
      </c>
      <c r="F225" s="288" t="s">
        <v>323</v>
      </c>
      <c r="G225" s="289" t="s">
        <v>187</v>
      </c>
      <c r="H225" s="290">
        <v>12</v>
      </c>
      <c r="I225" s="921"/>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16" customFormat="1" ht="27">
      <c r="B226" s="207"/>
      <c r="D226" s="297" t="s">
        <v>184</v>
      </c>
      <c r="F226" s="298" t="s">
        <v>293</v>
      </c>
      <c r="L226" s="207"/>
      <c r="M226" s="299"/>
      <c r="N226" s="920"/>
      <c r="O226" s="920"/>
      <c r="P226" s="920"/>
      <c r="Q226" s="920"/>
      <c r="R226" s="920"/>
      <c r="S226" s="920"/>
      <c r="T226" s="300"/>
      <c r="AT226" s="196" t="s">
        <v>184</v>
      </c>
      <c r="AU226" s="196" t="s">
        <v>77</v>
      </c>
    </row>
    <row r="227" spans="2:65" s="916" customFormat="1" ht="25.5" customHeight="1">
      <c r="B227" s="207"/>
      <c r="C227" s="286" t="s">
        <v>325</v>
      </c>
      <c r="D227" s="286" t="s">
        <v>179</v>
      </c>
      <c r="E227" s="287" t="s">
        <v>326</v>
      </c>
      <c r="F227" s="288" t="s">
        <v>327</v>
      </c>
      <c r="G227" s="289" t="s">
        <v>187</v>
      </c>
      <c r="H227" s="290">
        <v>25</v>
      </c>
      <c r="I227" s="921"/>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16" customFormat="1" ht="27">
      <c r="B228" s="207"/>
      <c r="D228" s="297" t="s">
        <v>184</v>
      </c>
      <c r="F228" s="298" t="s">
        <v>293</v>
      </c>
      <c r="L228" s="207"/>
      <c r="M228" s="299"/>
      <c r="N228" s="920"/>
      <c r="O228" s="920"/>
      <c r="P228" s="920"/>
      <c r="Q228" s="920"/>
      <c r="R228" s="920"/>
      <c r="S228" s="920"/>
      <c r="T228" s="300"/>
      <c r="AT228" s="196" t="s">
        <v>184</v>
      </c>
      <c r="AU228" s="196" t="s">
        <v>77</v>
      </c>
    </row>
    <row r="229" spans="2:65" s="916" customFormat="1" ht="25.5" customHeight="1">
      <c r="B229" s="207"/>
      <c r="C229" s="286" t="s">
        <v>329</v>
      </c>
      <c r="D229" s="286" t="s">
        <v>179</v>
      </c>
      <c r="E229" s="287" t="s">
        <v>330</v>
      </c>
      <c r="F229" s="288" t="s">
        <v>331</v>
      </c>
      <c r="G229" s="289" t="s">
        <v>180</v>
      </c>
      <c r="H229" s="290">
        <v>3015</v>
      </c>
      <c r="I229" s="921"/>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16" customFormat="1" ht="81">
      <c r="B230" s="207"/>
      <c r="D230" s="297" t="s">
        <v>184</v>
      </c>
      <c r="F230" s="298" t="s">
        <v>333</v>
      </c>
      <c r="L230" s="207"/>
      <c r="M230" s="299"/>
      <c r="N230" s="920"/>
      <c r="O230" s="920"/>
      <c r="P230" s="920"/>
      <c r="Q230" s="920"/>
      <c r="R230" s="920"/>
      <c r="S230" s="920"/>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16" customFormat="1" ht="38.25" customHeight="1">
      <c r="B234" s="207"/>
      <c r="C234" s="286" t="s">
        <v>336</v>
      </c>
      <c r="D234" s="286" t="s">
        <v>179</v>
      </c>
      <c r="E234" s="287" t="s">
        <v>337</v>
      </c>
      <c r="F234" s="288" t="s">
        <v>338</v>
      </c>
      <c r="G234" s="289" t="s">
        <v>187</v>
      </c>
      <c r="H234" s="290">
        <v>6</v>
      </c>
      <c r="I234" s="921"/>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16" customFormat="1" ht="27">
      <c r="B235" s="207"/>
      <c r="D235" s="297" t="s">
        <v>184</v>
      </c>
      <c r="F235" s="298" t="s">
        <v>293</v>
      </c>
      <c r="L235" s="207"/>
      <c r="M235" s="299"/>
      <c r="N235" s="920"/>
      <c r="O235" s="920"/>
      <c r="P235" s="920"/>
      <c r="Q235" s="920"/>
      <c r="R235" s="920"/>
      <c r="S235" s="920"/>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16" customFormat="1" ht="38.25" customHeight="1">
      <c r="B238" s="207"/>
      <c r="C238" s="286" t="s">
        <v>341</v>
      </c>
      <c r="D238" s="286" t="s">
        <v>179</v>
      </c>
      <c r="E238" s="287" t="s">
        <v>342</v>
      </c>
      <c r="F238" s="288" t="s">
        <v>343</v>
      </c>
      <c r="G238" s="289" t="s">
        <v>187</v>
      </c>
      <c r="H238" s="290">
        <v>8</v>
      </c>
      <c r="I238" s="921"/>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16" customFormat="1" ht="27">
      <c r="B239" s="207"/>
      <c r="D239" s="297" t="s">
        <v>184</v>
      </c>
      <c r="F239" s="298" t="s">
        <v>293</v>
      </c>
      <c r="L239" s="207"/>
      <c r="M239" s="299"/>
      <c r="N239" s="920"/>
      <c r="O239" s="920"/>
      <c r="P239" s="920"/>
      <c r="Q239" s="920"/>
      <c r="R239" s="920"/>
      <c r="S239" s="920"/>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16" customFormat="1" ht="38.25" customHeight="1">
      <c r="B242" s="207"/>
      <c r="C242" s="286" t="s">
        <v>346</v>
      </c>
      <c r="D242" s="286" t="s">
        <v>179</v>
      </c>
      <c r="E242" s="287" t="s">
        <v>347</v>
      </c>
      <c r="F242" s="288" t="s">
        <v>348</v>
      </c>
      <c r="G242" s="289" t="s">
        <v>187</v>
      </c>
      <c r="H242" s="290">
        <v>18</v>
      </c>
      <c r="I242" s="921"/>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16" customFormat="1" ht="27">
      <c r="B243" s="207"/>
      <c r="D243" s="297" t="s">
        <v>184</v>
      </c>
      <c r="F243" s="298" t="s">
        <v>293</v>
      </c>
      <c r="L243" s="207"/>
      <c r="M243" s="299"/>
      <c r="N243" s="920"/>
      <c r="O243" s="920"/>
      <c r="P243" s="920"/>
      <c r="Q243" s="920"/>
      <c r="R243" s="920"/>
      <c r="S243" s="920"/>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16" customFormat="1" ht="38.25" customHeight="1">
      <c r="B246" s="207"/>
      <c r="C246" s="286" t="s">
        <v>351</v>
      </c>
      <c r="D246" s="286" t="s">
        <v>179</v>
      </c>
      <c r="E246" s="287" t="s">
        <v>352</v>
      </c>
      <c r="F246" s="288" t="s">
        <v>353</v>
      </c>
      <c r="G246" s="289" t="s">
        <v>187</v>
      </c>
      <c r="H246" s="290">
        <v>42</v>
      </c>
      <c r="I246" s="921"/>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16" customFormat="1" ht="27">
      <c r="B247" s="207"/>
      <c r="D247" s="297" t="s">
        <v>184</v>
      </c>
      <c r="F247" s="298" t="s">
        <v>293</v>
      </c>
      <c r="L247" s="207"/>
      <c r="M247" s="299"/>
      <c r="N247" s="920"/>
      <c r="O247" s="920"/>
      <c r="P247" s="920"/>
      <c r="Q247" s="920"/>
      <c r="R247" s="920"/>
      <c r="S247" s="920"/>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16" customFormat="1" ht="38.25" customHeight="1">
      <c r="B250" s="207"/>
      <c r="C250" s="286" t="s">
        <v>356</v>
      </c>
      <c r="D250" s="286" t="s">
        <v>179</v>
      </c>
      <c r="E250" s="287" t="s">
        <v>357</v>
      </c>
      <c r="F250" s="288" t="s">
        <v>358</v>
      </c>
      <c r="G250" s="289" t="s">
        <v>187</v>
      </c>
      <c r="H250" s="290">
        <v>6</v>
      </c>
      <c r="I250" s="921"/>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16" customFormat="1" ht="27">
      <c r="B251" s="207"/>
      <c r="D251" s="297" t="s">
        <v>184</v>
      </c>
      <c r="F251" s="298" t="s">
        <v>293</v>
      </c>
      <c r="L251" s="207"/>
      <c r="M251" s="299"/>
      <c r="N251" s="920"/>
      <c r="O251" s="920"/>
      <c r="P251" s="920"/>
      <c r="Q251" s="920"/>
      <c r="R251" s="920"/>
      <c r="S251" s="920"/>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16" customFormat="1" ht="38.25" customHeight="1">
      <c r="B254" s="207"/>
      <c r="C254" s="286" t="s">
        <v>360</v>
      </c>
      <c r="D254" s="286" t="s">
        <v>179</v>
      </c>
      <c r="E254" s="287" t="s">
        <v>361</v>
      </c>
      <c r="F254" s="288" t="s">
        <v>362</v>
      </c>
      <c r="G254" s="289" t="s">
        <v>187</v>
      </c>
      <c r="H254" s="290">
        <v>8</v>
      </c>
      <c r="I254" s="921"/>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16" customFormat="1" ht="27">
      <c r="B255" s="207"/>
      <c r="D255" s="297" t="s">
        <v>184</v>
      </c>
      <c r="F255" s="298" t="s">
        <v>293</v>
      </c>
      <c r="L255" s="207"/>
      <c r="M255" s="299"/>
      <c r="N255" s="920"/>
      <c r="O255" s="920"/>
      <c r="P255" s="920"/>
      <c r="Q255" s="920"/>
      <c r="R255" s="920"/>
      <c r="S255" s="920"/>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16" customFormat="1" ht="38.25" customHeight="1">
      <c r="B258" s="207"/>
      <c r="C258" s="286" t="s">
        <v>364</v>
      </c>
      <c r="D258" s="286" t="s">
        <v>179</v>
      </c>
      <c r="E258" s="287" t="s">
        <v>365</v>
      </c>
      <c r="F258" s="288" t="s">
        <v>366</v>
      </c>
      <c r="G258" s="289" t="s">
        <v>187</v>
      </c>
      <c r="H258" s="290">
        <v>18</v>
      </c>
      <c r="I258" s="921"/>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16" customFormat="1" ht="27">
      <c r="B259" s="207"/>
      <c r="D259" s="297" t="s">
        <v>184</v>
      </c>
      <c r="F259" s="298" t="s">
        <v>293</v>
      </c>
      <c r="L259" s="207"/>
      <c r="M259" s="299"/>
      <c r="N259" s="920"/>
      <c r="O259" s="920"/>
      <c r="P259" s="920"/>
      <c r="Q259" s="920"/>
      <c r="R259" s="920"/>
      <c r="S259" s="920"/>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16" customFormat="1" ht="38.25" customHeight="1">
      <c r="B262" s="207"/>
      <c r="C262" s="286" t="s">
        <v>368</v>
      </c>
      <c r="D262" s="286" t="s">
        <v>179</v>
      </c>
      <c r="E262" s="287" t="s">
        <v>369</v>
      </c>
      <c r="F262" s="288" t="s">
        <v>370</v>
      </c>
      <c r="G262" s="289" t="s">
        <v>187</v>
      </c>
      <c r="H262" s="290">
        <v>42</v>
      </c>
      <c r="I262" s="921"/>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16" customFormat="1" ht="27">
      <c r="B263" s="207"/>
      <c r="D263" s="297" t="s">
        <v>184</v>
      </c>
      <c r="F263" s="298" t="s">
        <v>293</v>
      </c>
      <c r="L263" s="207"/>
      <c r="M263" s="299"/>
      <c r="N263" s="920"/>
      <c r="O263" s="920"/>
      <c r="P263" s="920"/>
      <c r="Q263" s="920"/>
      <c r="R263" s="920"/>
      <c r="S263" s="920"/>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16" customFormat="1" ht="38.25" customHeight="1">
      <c r="B266" s="207"/>
      <c r="C266" s="286" t="s">
        <v>372</v>
      </c>
      <c r="D266" s="286" t="s">
        <v>179</v>
      </c>
      <c r="E266" s="287" t="s">
        <v>373</v>
      </c>
      <c r="F266" s="288" t="s">
        <v>374</v>
      </c>
      <c r="G266" s="289" t="s">
        <v>187</v>
      </c>
      <c r="H266" s="290">
        <v>24</v>
      </c>
      <c r="I266" s="921"/>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16" customFormat="1" ht="27">
      <c r="B267" s="207"/>
      <c r="D267" s="297" t="s">
        <v>184</v>
      </c>
      <c r="F267" s="298" t="s">
        <v>293</v>
      </c>
      <c r="L267" s="207"/>
      <c r="M267" s="299"/>
      <c r="N267" s="920"/>
      <c r="O267" s="920"/>
      <c r="P267" s="920"/>
      <c r="Q267" s="920"/>
      <c r="R267" s="920"/>
      <c r="S267" s="920"/>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16" customFormat="1" ht="38.25" customHeight="1">
      <c r="B270" s="207"/>
      <c r="C270" s="286" t="s">
        <v>377</v>
      </c>
      <c r="D270" s="286" t="s">
        <v>179</v>
      </c>
      <c r="E270" s="287" t="s">
        <v>378</v>
      </c>
      <c r="F270" s="288" t="s">
        <v>379</v>
      </c>
      <c r="G270" s="289" t="s">
        <v>187</v>
      </c>
      <c r="H270" s="290">
        <v>50</v>
      </c>
      <c r="I270" s="921"/>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16" customFormat="1" ht="27">
      <c r="B271" s="207"/>
      <c r="D271" s="297" t="s">
        <v>184</v>
      </c>
      <c r="F271" s="298" t="s">
        <v>293</v>
      </c>
      <c r="L271" s="207"/>
      <c r="M271" s="299"/>
      <c r="N271" s="920"/>
      <c r="O271" s="920"/>
      <c r="P271" s="920"/>
      <c r="Q271" s="920"/>
      <c r="R271" s="920"/>
      <c r="S271" s="920"/>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16" customFormat="1" ht="38.25" customHeight="1">
      <c r="B274" s="207"/>
      <c r="C274" s="286" t="s">
        <v>382</v>
      </c>
      <c r="D274" s="286" t="s">
        <v>179</v>
      </c>
      <c r="E274" s="287" t="s">
        <v>383</v>
      </c>
      <c r="F274" s="288" t="s">
        <v>384</v>
      </c>
      <c r="G274" s="289" t="s">
        <v>210</v>
      </c>
      <c r="H274" s="290">
        <v>659.32799999999997</v>
      </c>
      <c r="I274" s="921"/>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16" customFormat="1" ht="189">
      <c r="B275" s="207"/>
      <c r="D275" s="297" t="s">
        <v>184</v>
      </c>
      <c r="F275" s="298" t="s">
        <v>289</v>
      </c>
      <c r="L275" s="207"/>
      <c r="M275" s="299"/>
      <c r="N275" s="920"/>
      <c r="O275" s="920"/>
      <c r="P275" s="920"/>
      <c r="Q275" s="920"/>
      <c r="R275" s="920"/>
      <c r="S275" s="920"/>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16" customFormat="1" ht="51" customHeight="1">
      <c r="B279" s="207"/>
      <c r="C279" s="286" t="s">
        <v>388</v>
      </c>
      <c r="D279" s="286" t="s">
        <v>179</v>
      </c>
      <c r="E279" s="287" t="s">
        <v>389</v>
      </c>
      <c r="F279" s="288" t="s">
        <v>390</v>
      </c>
      <c r="G279" s="289" t="s">
        <v>210</v>
      </c>
      <c r="H279" s="290">
        <v>6593.28</v>
      </c>
      <c r="I279" s="921"/>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16" customFormat="1" ht="189">
      <c r="B280" s="207"/>
      <c r="D280" s="297" t="s">
        <v>184</v>
      </c>
      <c r="F280" s="298" t="s">
        <v>289</v>
      </c>
      <c r="L280" s="207"/>
      <c r="M280" s="299"/>
      <c r="N280" s="920"/>
      <c r="O280" s="920"/>
      <c r="P280" s="920"/>
      <c r="Q280" s="920"/>
      <c r="R280" s="920"/>
      <c r="S280" s="920"/>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16" customFormat="1" ht="25.5" customHeight="1">
      <c r="B283" s="207"/>
      <c r="C283" s="286" t="s">
        <v>393</v>
      </c>
      <c r="D283" s="286" t="s">
        <v>179</v>
      </c>
      <c r="E283" s="287" t="s">
        <v>394</v>
      </c>
      <c r="F283" s="288" t="s">
        <v>395</v>
      </c>
      <c r="G283" s="289" t="s">
        <v>210</v>
      </c>
      <c r="H283" s="290">
        <v>1223.338</v>
      </c>
      <c r="I283" s="921"/>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16" customFormat="1" ht="148.5">
      <c r="B284" s="207"/>
      <c r="D284" s="297" t="s">
        <v>184</v>
      </c>
      <c r="F284" s="298" t="s">
        <v>397</v>
      </c>
      <c r="L284" s="207"/>
      <c r="M284" s="299"/>
      <c r="N284" s="920"/>
      <c r="O284" s="920"/>
      <c r="P284" s="920"/>
      <c r="Q284" s="920"/>
      <c r="R284" s="920"/>
      <c r="S284" s="920"/>
      <c r="T284" s="300"/>
      <c r="AT284" s="196" t="s">
        <v>184</v>
      </c>
      <c r="AU284" s="196" t="s">
        <v>77</v>
      </c>
    </row>
    <row r="285" spans="2:65" s="916" customFormat="1" ht="16.5" customHeight="1">
      <c r="B285" s="207"/>
      <c r="C285" s="286" t="s">
        <v>398</v>
      </c>
      <c r="D285" s="286" t="s">
        <v>179</v>
      </c>
      <c r="E285" s="287" t="s">
        <v>399</v>
      </c>
      <c r="F285" s="288" t="s">
        <v>400</v>
      </c>
      <c r="G285" s="289" t="s">
        <v>210</v>
      </c>
      <c r="H285" s="290">
        <v>659.32799999999997</v>
      </c>
      <c r="I285" s="921"/>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16" customFormat="1" ht="297">
      <c r="B286" s="207"/>
      <c r="D286" s="297" t="s">
        <v>184</v>
      </c>
      <c r="F286" s="298" t="s">
        <v>402</v>
      </c>
      <c r="L286" s="207"/>
      <c r="M286" s="299"/>
      <c r="N286" s="920"/>
      <c r="O286" s="920"/>
      <c r="P286" s="920"/>
      <c r="Q286" s="920"/>
      <c r="R286" s="920"/>
      <c r="S286" s="920"/>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16" customFormat="1" ht="16.5" customHeight="1">
      <c r="B289" s="207"/>
      <c r="C289" s="286" t="s">
        <v>404</v>
      </c>
      <c r="D289" s="286" t="s">
        <v>179</v>
      </c>
      <c r="E289" s="287" t="s">
        <v>405</v>
      </c>
      <c r="F289" s="288" t="s">
        <v>406</v>
      </c>
      <c r="G289" s="289" t="s">
        <v>407</v>
      </c>
      <c r="H289" s="290">
        <v>1252.723</v>
      </c>
      <c r="I289" s="921"/>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16" customFormat="1" ht="297">
      <c r="B290" s="207"/>
      <c r="D290" s="297" t="s">
        <v>184</v>
      </c>
      <c r="F290" s="298" t="s">
        <v>402</v>
      </c>
      <c r="L290" s="207"/>
      <c r="M290" s="299"/>
      <c r="N290" s="920"/>
      <c r="O290" s="920"/>
      <c r="P290" s="920"/>
      <c r="Q290" s="920"/>
      <c r="R290" s="920"/>
      <c r="S290" s="920"/>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16" customFormat="1" ht="25.5" customHeight="1">
      <c r="B293" s="207"/>
      <c r="C293" s="286" t="s">
        <v>410</v>
      </c>
      <c r="D293" s="286" t="s">
        <v>179</v>
      </c>
      <c r="E293" s="287" t="s">
        <v>411</v>
      </c>
      <c r="F293" s="288" t="s">
        <v>412</v>
      </c>
      <c r="G293" s="289" t="s">
        <v>210</v>
      </c>
      <c r="H293" s="290">
        <v>1223.338</v>
      </c>
      <c r="I293" s="921"/>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16" customFormat="1" ht="409.5">
      <c r="B294" s="207"/>
      <c r="D294" s="297" t="s">
        <v>184</v>
      </c>
      <c r="F294" s="298" t="s">
        <v>414</v>
      </c>
      <c r="L294" s="207"/>
      <c r="M294" s="299"/>
      <c r="N294" s="920"/>
      <c r="O294" s="920"/>
      <c r="P294" s="920"/>
      <c r="Q294" s="920"/>
      <c r="R294" s="920"/>
      <c r="S294" s="920"/>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16" customFormat="1" ht="25.5" customHeight="1">
      <c r="B300" s="207"/>
      <c r="C300" s="286" t="s">
        <v>418</v>
      </c>
      <c r="D300" s="286" t="s">
        <v>179</v>
      </c>
      <c r="E300" s="287" t="s">
        <v>419</v>
      </c>
      <c r="F300" s="288" t="s">
        <v>420</v>
      </c>
      <c r="G300" s="289" t="s">
        <v>187</v>
      </c>
      <c r="H300" s="290">
        <v>25</v>
      </c>
      <c r="I300" s="921"/>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16" customFormat="1" ht="81">
      <c r="B301" s="207"/>
      <c r="D301" s="297" t="s">
        <v>184</v>
      </c>
      <c r="F301" s="298" t="s">
        <v>422</v>
      </c>
      <c r="L301" s="207"/>
      <c r="M301" s="299"/>
      <c r="N301" s="920"/>
      <c r="O301" s="920"/>
      <c r="P301" s="920"/>
      <c r="Q301" s="920"/>
      <c r="R301" s="920"/>
      <c r="S301" s="920"/>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16" customFormat="1" ht="16.5" customHeight="1">
      <c r="B305" s="207"/>
      <c r="C305" s="324" t="s">
        <v>424</v>
      </c>
      <c r="D305" s="324" t="s">
        <v>425</v>
      </c>
      <c r="E305" s="325" t="s">
        <v>426</v>
      </c>
      <c r="F305" s="326" t="s">
        <v>427</v>
      </c>
      <c r="G305" s="327" t="s">
        <v>187</v>
      </c>
      <c r="H305" s="328">
        <v>12.5</v>
      </c>
      <c r="I305" s="923"/>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16" customFormat="1" ht="25.5" customHeight="1">
      <c r="B307" s="207"/>
      <c r="C307" s="286" t="s">
        <v>430</v>
      </c>
      <c r="D307" s="286" t="s">
        <v>179</v>
      </c>
      <c r="E307" s="287" t="s">
        <v>431</v>
      </c>
      <c r="F307" s="288" t="s">
        <v>432</v>
      </c>
      <c r="G307" s="289" t="s">
        <v>187</v>
      </c>
      <c r="H307" s="290">
        <v>25</v>
      </c>
      <c r="I307" s="921"/>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16" customFormat="1" ht="67.5">
      <c r="B308" s="207"/>
      <c r="D308" s="297" t="s">
        <v>184</v>
      </c>
      <c r="F308" s="298" t="s">
        <v>434</v>
      </c>
      <c r="L308" s="207"/>
      <c r="M308" s="299"/>
      <c r="N308" s="920"/>
      <c r="O308" s="920"/>
      <c r="P308" s="920"/>
      <c r="Q308" s="920"/>
      <c r="R308" s="920"/>
      <c r="S308" s="920"/>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16" customFormat="1" ht="16.5" customHeight="1">
      <c r="B311" s="207"/>
      <c r="C311" s="324" t="s">
        <v>435</v>
      </c>
      <c r="D311" s="324" t="s">
        <v>425</v>
      </c>
      <c r="E311" s="325" t="s">
        <v>436</v>
      </c>
      <c r="F311" s="326" t="s">
        <v>437</v>
      </c>
      <c r="G311" s="327" t="s">
        <v>187</v>
      </c>
      <c r="H311" s="328">
        <v>25</v>
      </c>
      <c r="I311" s="923"/>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16" customFormat="1" ht="16.5" customHeight="1">
      <c r="B312" s="207"/>
      <c r="C312" s="286" t="s">
        <v>439</v>
      </c>
      <c r="D312" s="286" t="s">
        <v>179</v>
      </c>
      <c r="E312" s="287" t="s">
        <v>440</v>
      </c>
      <c r="F312" s="288" t="s">
        <v>441</v>
      </c>
      <c r="G312" s="289" t="s">
        <v>187</v>
      </c>
      <c r="H312" s="290">
        <v>25</v>
      </c>
      <c r="I312" s="921"/>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16" customFormat="1" ht="54">
      <c r="B313" s="207"/>
      <c r="D313" s="297" t="s">
        <v>184</v>
      </c>
      <c r="F313" s="298" t="s">
        <v>443</v>
      </c>
      <c r="L313" s="207"/>
      <c r="M313" s="299"/>
      <c r="N313" s="920"/>
      <c r="O313" s="920"/>
      <c r="P313" s="920"/>
      <c r="Q313" s="920"/>
      <c r="R313" s="920"/>
      <c r="S313" s="920"/>
      <c r="T313" s="300"/>
      <c r="AT313" s="196" t="s">
        <v>184</v>
      </c>
      <c r="AU313" s="196" t="s">
        <v>77</v>
      </c>
    </row>
    <row r="314" spans="2:65" s="916" customFormat="1" ht="16.5" customHeight="1">
      <c r="B314" s="207"/>
      <c r="C314" s="324" t="s">
        <v>444</v>
      </c>
      <c r="D314" s="324" t="s">
        <v>425</v>
      </c>
      <c r="E314" s="325" t="s">
        <v>445</v>
      </c>
      <c r="F314" s="326" t="s">
        <v>446</v>
      </c>
      <c r="G314" s="327" t="s">
        <v>210</v>
      </c>
      <c r="H314" s="328">
        <v>0.75</v>
      </c>
      <c r="I314" s="923"/>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16" customFormat="1" ht="25.5" customHeight="1">
      <c r="B317" s="207"/>
      <c r="C317" s="286" t="s">
        <v>449</v>
      </c>
      <c r="D317" s="286" t="s">
        <v>179</v>
      </c>
      <c r="E317" s="287" t="s">
        <v>450</v>
      </c>
      <c r="F317" s="288" t="s">
        <v>451</v>
      </c>
      <c r="G317" s="289" t="s">
        <v>180</v>
      </c>
      <c r="H317" s="290">
        <v>25</v>
      </c>
      <c r="I317" s="921"/>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16" customFormat="1" ht="27">
      <c r="B318" s="207"/>
      <c r="D318" s="297" t="s">
        <v>184</v>
      </c>
      <c r="F318" s="298" t="s">
        <v>453</v>
      </c>
      <c r="L318" s="207"/>
      <c r="M318" s="299"/>
      <c r="N318" s="920"/>
      <c r="O318" s="920"/>
      <c r="P318" s="920"/>
      <c r="Q318" s="920"/>
      <c r="R318" s="920"/>
      <c r="S318" s="920"/>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16" customFormat="1" ht="16.5" customHeight="1">
      <c r="B321" s="207"/>
      <c r="C321" s="286" t="s">
        <v>454</v>
      </c>
      <c r="D321" s="286" t="s">
        <v>179</v>
      </c>
      <c r="E321" s="287" t="s">
        <v>455</v>
      </c>
      <c r="F321" s="288" t="s">
        <v>456</v>
      </c>
      <c r="G321" s="289" t="s">
        <v>407</v>
      </c>
      <c r="H321" s="290">
        <v>0.1</v>
      </c>
      <c r="I321" s="921"/>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16" customFormat="1" ht="54">
      <c r="B322" s="207"/>
      <c r="D322" s="297" t="s">
        <v>184</v>
      </c>
      <c r="F322" s="298" t="s">
        <v>458</v>
      </c>
      <c r="L322" s="207"/>
      <c r="M322" s="299"/>
      <c r="N322" s="920"/>
      <c r="O322" s="920"/>
      <c r="P322" s="920"/>
      <c r="Q322" s="920"/>
      <c r="R322" s="920"/>
      <c r="S322" s="920"/>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16" customFormat="1" ht="16.5" customHeight="1">
      <c r="B325" s="207"/>
      <c r="C325" s="324" t="s">
        <v>460</v>
      </c>
      <c r="D325" s="324" t="s">
        <v>425</v>
      </c>
      <c r="E325" s="325" t="s">
        <v>461</v>
      </c>
      <c r="F325" s="326" t="s">
        <v>462</v>
      </c>
      <c r="G325" s="327" t="s">
        <v>210</v>
      </c>
      <c r="H325" s="328">
        <v>0.33300000000000002</v>
      </c>
      <c r="I325" s="923"/>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16" customFormat="1" ht="16.5" customHeight="1">
      <c r="B328" s="207"/>
      <c r="C328" s="286" t="s">
        <v>465</v>
      </c>
      <c r="D328" s="286" t="s">
        <v>179</v>
      </c>
      <c r="E328" s="287" t="s">
        <v>466</v>
      </c>
      <c r="F328" s="288" t="s">
        <v>467</v>
      </c>
      <c r="G328" s="289" t="s">
        <v>210</v>
      </c>
      <c r="H328" s="290">
        <v>2</v>
      </c>
      <c r="I328" s="921"/>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16" customFormat="1" ht="54">
      <c r="B329" s="207"/>
      <c r="D329" s="297" t="s">
        <v>184</v>
      </c>
      <c r="F329" s="298" t="s">
        <v>469</v>
      </c>
      <c r="L329" s="207"/>
      <c r="M329" s="299"/>
      <c r="N329" s="920"/>
      <c r="O329" s="920"/>
      <c r="P329" s="920"/>
      <c r="Q329" s="920"/>
      <c r="R329" s="920"/>
      <c r="S329" s="920"/>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SUM(P333:P430)</f>
        <v>406.79114599999997</v>
      </c>
      <c r="Q332" s="279"/>
      <c r="R332" s="280">
        <f>SUM(R333:R430)</f>
        <v>688.98734219999994</v>
      </c>
      <c r="S332" s="279"/>
      <c r="T332" s="281">
        <f>SUM(T333:T430)</f>
        <v>0</v>
      </c>
      <c r="AR332" s="275" t="s">
        <v>75</v>
      </c>
      <c r="AT332" s="282" t="s">
        <v>67</v>
      </c>
      <c r="AU332" s="282" t="s">
        <v>75</v>
      </c>
      <c r="AY332" s="275" t="s">
        <v>177</v>
      </c>
      <c r="BK332" s="283">
        <f>SUM(BK333:BK430)</f>
        <v>0</v>
      </c>
    </row>
    <row r="333" spans="2:65" s="916" customFormat="1" ht="25.5" customHeight="1">
      <c r="B333" s="207"/>
      <c r="C333" s="286" t="s">
        <v>471</v>
      </c>
      <c r="D333" s="286" t="s">
        <v>179</v>
      </c>
      <c r="E333" s="287" t="s">
        <v>472</v>
      </c>
      <c r="F333" s="288" t="s">
        <v>473</v>
      </c>
      <c r="G333" s="289" t="s">
        <v>187</v>
      </c>
      <c r="H333" s="290">
        <v>12</v>
      </c>
      <c r="I333" s="921"/>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16" customFormat="1" ht="94.5">
      <c r="B334" s="207"/>
      <c r="D334" s="297" t="s">
        <v>184</v>
      </c>
      <c r="F334" s="298" t="s">
        <v>475</v>
      </c>
      <c r="L334" s="207"/>
      <c r="M334" s="299"/>
      <c r="N334" s="920"/>
      <c r="O334" s="920"/>
      <c r="P334" s="920"/>
      <c r="Q334" s="920"/>
      <c r="R334" s="920"/>
      <c r="S334" s="920"/>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16" customFormat="1" ht="16.5" customHeight="1">
      <c r="B337" s="207"/>
      <c r="C337" s="286" t="s">
        <v>476</v>
      </c>
      <c r="D337" s="286" t="s">
        <v>179</v>
      </c>
      <c r="E337" s="287" t="s">
        <v>477</v>
      </c>
      <c r="F337" s="288" t="s">
        <v>478</v>
      </c>
      <c r="G337" s="289" t="s">
        <v>407</v>
      </c>
      <c r="H337" s="290">
        <v>0.57599999999999996</v>
      </c>
      <c r="I337" s="921"/>
      <c r="J337" s="291">
        <f>ROUND(I337*H337,2)</f>
        <v>0</v>
      </c>
      <c r="K337" s="288" t="s">
        <v>181</v>
      </c>
      <c r="L337" s="207"/>
      <c r="M337" s="292" t="s">
        <v>5</v>
      </c>
      <c r="N337" s="293" t="s">
        <v>39</v>
      </c>
      <c r="O337" s="294">
        <v>15.231</v>
      </c>
      <c r="P337" s="294">
        <f>O337*H337</f>
        <v>8.7730559999999986</v>
      </c>
      <c r="Q337" s="294">
        <v>1.0525899999999999</v>
      </c>
      <c r="R337" s="294">
        <f>Q337*H337</f>
        <v>0.60629183999999992</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916" customFormat="1" ht="27">
      <c r="B338" s="207"/>
      <c r="D338" s="297" t="s">
        <v>184</v>
      </c>
      <c r="F338" s="298" t="s">
        <v>480</v>
      </c>
      <c r="L338" s="207"/>
      <c r="M338" s="299"/>
      <c r="N338" s="920"/>
      <c r="O338" s="920"/>
      <c r="P338" s="920"/>
      <c r="Q338" s="920"/>
      <c r="R338" s="920"/>
      <c r="S338" s="920"/>
      <c r="T338" s="300"/>
      <c r="AT338" s="196" t="s">
        <v>184</v>
      </c>
      <c r="AU338" s="196" t="s">
        <v>77</v>
      </c>
    </row>
    <row r="339" spans="2:65" s="302" customFormat="1">
      <c r="B339" s="301"/>
      <c r="D339" s="297" t="s">
        <v>185</v>
      </c>
      <c r="E339" s="303" t="s">
        <v>5</v>
      </c>
      <c r="F339" s="304" t="s">
        <v>481</v>
      </c>
      <c r="H339" s="305">
        <v>0.57599999999999996</v>
      </c>
      <c r="L339" s="301"/>
      <c r="M339" s="306"/>
      <c r="N339" s="307"/>
      <c r="O339" s="307"/>
      <c r="P339" s="307"/>
      <c r="Q339" s="307"/>
      <c r="R339" s="307"/>
      <c r="S339" s="307"/>
      <c r="T339" s="308"/>
      <c r="AT339" s="303" t="s">
        <v>185</v>
      </c>
      <c r="AU339" s="303" t="s">
        <v>77</v>
      </c>
      <c r="AV339" s="302" t="s">
        <v>77</v>
      </c>
      <c r="AW339" s="302" t="s">
        <v>31</v>
      </c>
      <c r="AX339" s="302" t="s">
        <v>68</v>
      </c>
      <c r="AY339" s="303" t="s">
        <v>177</v>
      </c>
    </row>
    <row r="340" spans="2:65" s="310" customFormat="1">
      <c r="B340" s="309"/>
      <c r="D340" s="297" t="s">
        <v>185</v>
      </c>
      <c r="E340" s="311" t="s">
        <v>5</v>
      </c>
      <c r="F340" s="312" t="s">
        <v>482</v>
      </c>
      <c r="H340" s="311" t="s">
        <v>5</v>
      </c>
      <c r="L340" s="309"/>
      <c r="M340" s="313"/>
      <c r="N340" s="314"/>
      <c r="O340" s="314"/>
      <c r="P340" s="314"/>
      <c r="Q340" s="314"/>
      <c r="R340" s="314"/>
      <c r="S340" s="314"/>
      <c r="T340" s="315"/>
      <c r="AT340" s="311" t="s">
        <v>185</v>
      </c>
      <c r="AU340" s="311" t="s">
        <v>77</v>
      </c>
      <c r="AV340" s="310" t="s">
        <v>75</v>
      </c>
      <c r="AW340" s="310" t="s">
        <v>31</v>
      </c>
      <c r="AX340" s="310" t="s">
        <v>68</v>
      </c>
      <c r="AY340" s="311" t="s">
        <v>177</v>
      </c>
    </row>
    <row r="341" spans="2:65" s="317" customFormat="1">
      <c r="B341" s="316"/>
      <c r="D341" s="297" t="s">
        <v>185</v>
      </c>
      <c r="E341" s="318" t="s">
        <v>5</v>
      </c>
      <c r="F341" s="319" t="s">
        <v>186</v>
      </c>
      <c r="H341" s="320">
        <v>0.57599999999999996</v>
      </c>
      <c r="L341" s="316"/>
      <c r="M341" s="321"/>
      <c r="N341" s="322"/>
      <c r="O341" s="322"/>
      <c r="P341" s="322"/>
      <c r="Q341" s="322"/>
      <c r="R341" s="322"/>
      <c r="S341" s="322"/>
      <c r="T341" s="323"/>
      <c r="AT341" s="318" t="s">
        <v>185</v>
      </c>
      <c r="AU341" s="318" t="s">
        <v>77</v>
      </c>
      <c r="AV341" s="317" t="s">
        <v>182</v>
      </c>
      <c r="AW341" s="317" t="s">
        <v>31</v>
      </c>
      <c r="AX341" s="317" t="s">
        <v>75</v>
      </c>
      <c r="AY341" s="318" t="s">
        <v>177</v>
      </c>
    </row>
    <row r="342" spans="2:65" s="916" customFormat="1" ht="25.5" customHeight="1">
      <c r="B342" s="207"/>
      <c r="C342" s="286" t="s">
        <v>483</v>
      </c>
      <c r="D342" s="286" t="s">
        <v>179</v>
      </c>
      <c r="E342" s="287" t="s">
        <v>484</v>
      </c>
      <c r="F342" s="288" t="s">
        <v>485</v>
      </c>
      <c r="G342" s="289" t="s">
        <v>210</v>
      </c>
      <c r="H342" s="290">
        <v>105.971</v>
      </c>
      <c r="I342" s="921"/>
      <c r="J342" s="291">
        <f>ROUND(I342*H342,2)</f>
        <v>0</v>
      </c>
      <c r="K342" s="288" t="s">
        <v>181</v>
      </c>
      <c r="L342" s="207"/>
      <c r="M342" s="292" t="s">
        <v>5</v>
      </c>
      <c r="N342" s="293" t="s">
        <v>39</v>
      </c>
      <c r="O342" s="294">
        <v>0.58399999999999996</v>
      </c>
      <c r="P342" s="294">
        <f>O342*H342</f>
        <v>61.887063999999995</v>
      </c>
      <c r="Q342" s="294">
        <v>2.2563399999999998</v>
      </c>
      <c r="R342" s="294">
        <f>Q342*H342</f>
        <v>239.10660614</v>
      </c>
      <c r="S342" s="294">
        <v>0</v>
      </c>
      <c r="T342" s="295">
        <f>S342*H342</f>
        <v>0</v>
      </c>
      <c r="AR342" s="196" t="s">
        <v>182</v>
      </c>
      <c r="AT342" s="196" t="s">
        <v>179</v>
      </c>
      <c r="AU342" s="196" t="s">
        <v>77</v>
      </c>
      <c r="AY342" s="196" t="s">
        <v>177</v>
      </c>
      <c r="BE342" s="296">
        <f>IF(N342="základní",J342,0)</f>
        <v>0</v>
      </c>
      <c r="BF342" s="296">
        <f>IF(N342="snížená",J342,0)</f>
        <v>0</v>
      </c>
      <c r="BG342" s="296">
        <f>IF(N342="zákl. přenesená",J342,0)</f>
        <v>0</v>
      </c>
      <c r="BH342" s="296">
        <f>IF(N342="sníž. přenesená",J342,0)</f>
        <v>0</v>
      </c>
      <c r="BI342" s="296">
        <f>IF(N342="nulová",J342,0)</f>
        <v>0</v>
      </c>
      <c r="BJ342" s="196" t="s">
        <v>75</v>
      </c>
      <c r="BK342" s="296">
        <f>ROUND(I342*H342,2)</f>
        <v>0</v>
      </c>
      <c r="BL342" s="196" t="s">
        <v>182</v>
      </c>
      <c r="BM342" s="196" t="s">
        <v>486</v>
      </c>
    </row>
    <row r="343" spans="2:65" s="916" customFormat="1" ht="81">
      <c r="B343" s="207"/>
      <c r="D343" s="297" t="s">
        <v>184</v>
      </c>
      <c r="F343" s="298" t="s">
        <v>487</v>
      </c>
      <c r="L343" s="207"/>
      <c r="M343" s="299"/>
      <c r="N343" s="920"/>
      <c r="O343" s="920"/>
      <c r="P343" s="920"/>
      <c r="Q343" s="920"/>
      <c r="R343" s="920"/>
      <c r="S343" s="920"/>
      <c r="T343" s="300"/>
      <c r="AT343" s="196" t="s">
        <v>184</v>
      </c>
      <c r="AU343" s="196" t="s">
        <v>77</v>
      </c>
    </row>
    <row r="344" spans="2:65" s="302" customFormat="1">
      <c r="B344" s="301"/>
      <c r="D344" s="297" t="s">
        <v>185</v>
      </c>
      <c r="E344" s="303" t="s">
        <v>5</v>
      </c>
      <c r="F344" s="304" t="s">
        <v>488</v>
      </c>
      <c r="H344" s="305">
        <v>2.7040000000000002</v>
      </c>
      <c r="L344" s="301"/>
      <c r="M344" s="306"/>
      <c r="N344" s="307"/>
      <c r="O344" s="307"/>
      <c r="P344" s="307"/>
      <c r="Q344" s="307"/>
      <c r="R344" s="307"/>
      <c r="S344" s="307"/>
      <c r="T344" s="308"/>
      <c r="AT344" s="303" t="s">
        <v>185</v>
      </c>
      <c r="AU344" s="303" t="s">
        <v>77</v>
      </c>
      <c r="AV344" s="302" t="s">
        <v>77</v>
      </c>
      <c r="AW344" s="302" t="s">
        <v>31</v>
      </c>
      <c r="AX344" s="302" t="s">
        <v>68</v>
      </c>
      <c r="AY344" s="303" t="s">
        <v>177</v>
      </c>
    </row>
    <row r="345" spans="2:65" s="302" customFormat="1">
      <c r="B345" s="301"/>
      <c r="D345" s="297" t="s">
        <v>185</v>
      </c>
      <c r="E345" s="303" t="s">
        <v>5</v>
      </c>
      <c r="F345" s="304" t="s">
        <v>489</v>
      </c>
      <c r="H345" s="305">
        <v>5.76</v>
      </c>
      <c r="L345" s="301"/>
      <c r="M345" s="306"/>
      <c r="N345" s="307"/>
      <c r="O345" s="307"/>
      <c r="P345" s="307"/>
      <c r="Q345" s="307"/>
      <c r="R345" s="307"/>
      <c r="S345" s="307"/>
      <c r="T345" s="308"/>
      <c r="AT345" s="303" t="s">
        <v>185</v>
      </c>
      <c r="AU345" s="303" t="s">
        <v>77</v>
      </c>
      <c r="AV345" s="302" t="s">
        <v>77</v>
      </c>
      <c r="AW345" s="302" t="s">
        <v>31</v>
      </c>
      <c r="AX345" s="302" t="s">
        <v>68</v>
      </c>
      <c r="AY345" s="303" t="s">
        <v>177</v>
      </c>
    </row>
    <row r="346" spans="2:65" s="302" customFormat="1">
      <c r="B346" s="301"/>
      <c r="D346" s="297" t="s">
        <v>185</v>
      </c>
      <c r="E346" s="303" t="s">
        <v>5</v>
      </c>
      <c r="F346" s="304" t="s">
        <v>490</v>
      </c>
      <c r="H346" s="305">
        <v>1.2</v>
      </c>
      <c r="L346" s="301"/>
      <c r="M346" s="306"/>
      <c r="N346" s="307"/>
      <c r="O346" s="307"/>
      <c r="P346" s="307"/>
      <c r="Q346" s="307"/>
      <c r="R346" s="307"/>
      <c r="S346" s="307"/>
      <c r="T346" s="308"/>
      <c r="AT346" s="303" t="s">
        <v>185</v>
      </c>
      <c r="AU346" s="303" t="s">
        <v>77</v>
      </c>
      <c r="AV346" s="302" t="s">
        <v>77</v>
      </c>
      <c r="AW346" s="302" t="s">
        <v>31</v>
      </c>
      <c r="AX346" s="302" t="s">
        <v>68</v>
      </c>
      <c r="AY346" s="303" t="s">
        <v>177</v>
      </c>
    </row>
    <row r="347" spans="2:65" s="310" customFormat="1">
      <c r="B347" s="309"/>
      <c r="D347" s="297" t="s">
        <v>185</v>
      </c>
      <c r="E347" s="311" t="s">
        <v>5</v>
      </c>
      <c r="F347" s="312" t="s">
        <v>491</v>
      </c>
      <c r="H347" s="311" t="s">
        <v>5</v>
      </c>
      <c r="L347" s="309"/>
      <c r="M347" s="313"/>
      <c r="N347" s="314"/>
      <c r="O347" s="314"/>
      <c r="P347" s="314"/>
      <c r="Q347" s="314"/>
      <c r="R347" s="314"/>
      <c r="S347" s="314"/>
      <c r="T347" s="315"/>
      <c r="AT347" s="311" t="s">
        <v>185</v>
      </c>
      <c r="AU347" s="311" t="s">
        <v>77</v>
      </c>
      <c r="AV347" s="310" t="s">
        <v>75</v>
      </c>
      <c r="AW347" s="310" t="s">
        <v>31</v>
      </c>
      <c r="AX347" s="310" t="s">
        <v>68</v>
      </c>
      <c r="AY347" s="311" t="s">
        <v>177</v>
      </c>
    </row>
    <row r="348" spans="2:65" s="302" customFormat="1">
      <c r="B348" s="301"/>
      <c r="D348" s="297" t="s">
        <v>185</v>
      </c>
      <c r="E348" s="303" t="s">
        <v>5</v>
      </c>
      <c r="F348" s="304" t="s">
        <v>492</v>
      </c>
      <c r="H348" s="305">
        <v>15.912000000000001</v>
      </c>
      <c r="L348" s="301"/>
      <c r="M348" s="306"/>
      <c r="N348" s="307"/>
      <c r="O348" s="307"/>
      <c r="P348" s="307"/>
      <c r="Q348" s="307"/>
      <c r="R348" s="307"/>
      <c r="S348" s="307"/>
      <c r="T348" s="308"/>
      <c r="AT348" s="303" t="s">
        <v>185</v>
      </c>
      <c r="AU348" s="303" t="s">
        <v>77</v>
      </c>
      <c r="AV348" s="302" t="s">
        <v>77</v>
      </c>
      <c r="AW348" s="302" t="s">
        <v>31</v>
      </c>
      <c r="AX348" s="302" t="s">
        <v>68</v>
      </c>
      <c r="AY348" s="303" t="s">
        <v>177</v>
      </c>
    </row>
    <row r="349" spans="2:65" s="310" customFormat="1">
      <c r="B349" s="309"/>
      <c r="D349" s="297" t="s">
        <v>185</v>
      </c>
      <c r="E349" s="311" t="s">
        <v>5</v>
      </c>
      <c r="F349" s="312" t="s">
        <v>493</v>
      </c>
      <c r="H349" s="311" t="s">
        <v>5</v>
      </c>
      <c r="L349" s="309"/>
      <c r="M349" s="313"/>
      <c r="N349" s="314"/>
      <c r="O349" s="314"/>
      <c r="P349" s="314"/>
      <c r="Q349" s="314"/>
      <c r="R349" s="314"/>
      <c r="S349" s="314"/>
      <c r="T349" s="315"/>
      <c r="AT349" s="311" t="s">
        <v>185</v>
      </c>
      <c r="AU349" s="311" t="s">
        <v>77</v>
      </c>
      <c r="AV349" s="310" t="s">
        <v>75</v>
      </c>
      <c r="AW349" s="310" t="s">
        <v>31</v>
      </c>
      <c r="AX349" s="310" t="s">
        <v>68</v>
      </c>
      <c r="AY349" s="311" t="s">
        <v>177</v>
      </c>
    </row>
    <row r="350" spans="2:65" s="302" customFormat="1">
      <c r="B350" s="301"/>
      <c r="D350" s="297" t="s">
        <v>185</v>
      </c>
      <c r="E350" s="303" t="s">
        <v>5</v>
      </c>
      <c r="F350" s="304" t="s">
        <v>494</v>
      </c>
      <c r="H350" s="305">
        <v>10.285</v>
      </c>
      <c r="L350" s="301"/>
      <c r="M350" s="306"/>
      <c r="N350" s="307"/>
      <c r="O350" s="307"/>
      <c r="P350" s="307"/>
      <c r="Q350" s="307"/>
      <c r="R350" s="307"/>
      <c r="S350" s="307"/>
      <c r="T350" s="308"/>
      <c r="AT350" s="303" t="s">
        <v>185</v>
      </c>
      <c r="AU350" s="303" t="s">
        <v>77</v>
      </c>
      <c r="AV350" s="302" t="s">
        <v>77</v>
      </c>
      <c r="AW350" s="302" t="s">
        <v>31</v>
      </c>
      <c r="AX350" s="302" t="s">
        <v>68</v>
      </c>
      <c r="AY350" s="303" t="s">
        <v>177</v>
      </c>
    </row>
    <row r="351" spans="2:65" s="310" customFormat="1">
      <c r="B351" s="309"/>
      <c r="D351" s="297" t="s">
        <v>185</v>
      </c>
      <c r="E351" s="311" t="s">
        <v>5</v>
      </c>
      <c r="F351" s="312" t="s">
        <v>495</v>
      </c>
      <c r="H351" s="311" t="s">
        <v>5</v>
      </c>
      <c r="L351" s="309"/>
      <c r="M351" s="313"/>
      <c r="N351" s="314"/>
      <c r="O351" s="314"/>
      <c r="P351" s="314"/>
      <c r="Q351" s="314"/>
      <c r="R351" s="314"/>
      <c r="S351" s="314"/>
      <c r="T351" s="315"/>
      <c r="AT351" s="311" t="s">
        <v>185</v>
      </c>
      <c r="AU351" s="311" t="s">
        <v>77</v>
      </c>
      <c r="AV351" s="310" t="s">
        <v>75</v>
      </c>
      <c r="AW351" s="310" t="s">
        <v>31</v>
      </c>
      <c r="AX351" s="310" t="s">
        <v>68</v>
      </c>
      <c r="AY351" s="311" t="s">
        <v>177</v>
      </c>
    </row>
    <row r="352" spans="2:65" s="302" customFormat="1">
      <c r="B352" s="301"/>
      <c r="D352" s="297" t="s">
        <v>185</v>
      </c>
      <c r="E352" s="303" t="s">
        <v>5</v>
      </c>
      <c r="F352" s="304" t="s">
        <v>496</v>
      </c>
      <c r="H352" s="305">
        <v>12.54</v>
      </c>
      <c r="L352" s="301"/>
      <c r="M352" s="306"/>
      <c r="N352" s="307"/>
      <c r="O352" s="307"/>
      <c r="P352" s="307"/>
      <c r="Q352" s="307"/>
      <c r="R352" s="307"/>
      <c r="S352" s="307"/>
      <c r="T352" s="308"/>
      <c r="AT352" s="303" t="s">
        <v>185</v>
      </c>
      <c r="AU352" s="303" t="s">
        <v>77</v>
      </c>
      <c r="AV352" s="302" t="s">
        <v>77</v>
      </c>
      <c r="AW352" s="302" t="s">
        <v>31</v>
      </c>
      <c r="AX352" s="302" t="s">
        <v>68</v>
      </c>
      <c r="AY352" s="303" t="s">
        <v>177</v>
      </c>
    </row>
    <row r="353" spans="2:65" s="310" customFormat="1">
      <c r="B353" s="309"/>
      <c r="D353" s="297" t="s">
        <v>185</v>
      </c>
      <c r="E353" s="311" t="s">
        <v>5</v>
      </c>
      <c r="F353" s="312" t="s">
        <v>497</v>
      </c>
      <c r="H353" s="311" t="s">
        <v>5</v>
      </c>
      <c r="L353" s="309"/>
      <c r="M353" s="313"/>
      <c r="N353" s="314"/>
      <c r="O353" s="314"/>
      <c r="P353" s="314"/>
      <c r="Q353" s="314"/>
      <c r="R353" s="314"/>
      <c r="S353" s="314"/>
      <c r="T353" s="315"/>
      <c r="AT353" s="311" t="s">
        <v>185</v>
      </c>
      <c r="AU353" s="311" t="s">
        <v>77</v>
      </c>
      <c r="AV353" s="310" t="s">
        <v>75</v>
      </c>
      <c r="AW353" s="310" t="s">
        <v>31</v>
      </c>
      <c r="AX353" s="310" t="s">
        <v>68</v>
      </c>
      <c r="AY353" s="311" t="s">
        <v>177</v>
      </c>
    </row>
    <row r="354" spans="2:65" s="302" customFormat="1">
      <c r="B354" s="301"/>
      <c r="D354" s="297" t="s">
        <v>185</v>
      </c>
      <c r="E354" s="303" t="s">
        <v>5</v>
      </c>
      <c r="F354" s="304" t="s">
        <v>498</v>
      </c>
      <c r="H354" s="305">
        <v>11.305</v>
      </c>
      <c r="L354" s="301"/>
      <c r="M354" s="306"/>
      <c r="N354" s="307"/>
      <c r="O354" s="307"/>
      <c r="P354" s="307"/>
      <c r="Q354" s="307"/>
      <c r="R354" s="307"/>
      <c r="S354" s="307"/>
      <c r="T354" s="308"/>
      <c r="AT354" s="303" t="s">
        <v>185</v>
      </c>
      <c r="AU354" s="303" t="s">
        <v>77</v>
      </c>
      <c r="AV354" s="302" t="s">
        <v>77</v>
      </c>
      <c r="AW354" s="302" t="s">
        <v>31</v>
      </c>
      <c r="AX354" s="302" t="s">
        <v>68</v>
      </c>
      <c r="AY354" s="303" t="s">
        <v>177</v>
      </c>
    </row>
    <row r="355" spans="2:65" s="310" customFormat="1">
      <c r="B355" s="309"/>
      <c r="D355" s="297" t="s">
        <v>185</v>
      </c>
      <c r="E355" s="311" t="s">
        <v>5</v>
      </c>
      <c r="F355" s="312" t="s">
        <v>499</v>
      </c>
      <c r="H355" s="311" t="s">
        <v>5</v>
      </c>
      <c r="L355" s="309"/>
      <c r="M355" s="313"/>
      <c r="N355" s="314"/>
      <c r="O355" s="314"/>
      <c r="P355" s="314"/>
      <c r="Q355" s="314"/>
      <c r="R355" s="314"/>
      <c r="S355" s="314"/>
      <c r="T355" s="315"/>
      <c r="AT355" s="311" t="s">
        <v>185</v>
      </c>
      <c r="AU355" s="311" t="s">
        <v>77</v>
      </c>
      <c r="AV355" s="310" t="s">
        <v>75</v>
      </c>
      <c r="AW355" s="310" t="s">
        <v>31</v>
      </c>
      <c r="AX355" s="310" t="s">
        <v>68</v>
      </c>
      <c r="AY355" s="311" t="s">
        <v>177</v>
      </c>
    </row>
    <row r="356" spans="2:65" s="302" customFormat="1">
      <c r="B356" s="301"/>
      <c r="D356" s="297" t="s">
        <v>185</v>
      </c>
      <c r="E356" s="303" t="s">
        <v>5</v>
      </c>
      <c r="F356" s="304" t="s">
        <v>500</v>
      </c>
      <c r="H356" s="305">
        <v>46.265000000000001</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10" customFormat="1">
      <c r="B357" s="309"/>
      <c r="D357" s="297" t="s">
        <v>185</v>
      </c>
      <c r="E357" s="311" t="s">
        <v>5</v>
      </c>
      <c r="F357" s="312" t="s">
        <v>501</v>
      </c>
      <c r="H357" s="311" t="s">
        <v>5</v>
      </c>
      <c r="L357" s="309"/>
      <c r="M357" s="313"/>
      <c r="N357" s="314"/>
      <c r="O357" s="314"/>
      <c r="P357" s="314"/>
      <c r="Q357" s="314"/>
      <c r="R357" s="314"/>
      <c r="S357" s="314"/>
      <c r="T357" s="315"/>
      <c r="AT357" s="311" t="s">
        <v>185</v>
      </c>
      <c r="AU357" s="311" t="s">
        <v>77</v>
      </c>
      <c r="AV357" s="310" t="s">
        <v>75</v>
      </c>
      <c r="AW357" s="310" t="s">
        <v>31</v>
      </c>
      <c r="AX357" s="310" t="s">
        <v>68</v>
      </c>
      <c r="AY357" s="311" t="s">
        <v>177</v>
      </c>
    </row>
    <row r="358" spans="2:65" s="317" customFormat="1">
      <c r="B358" s="316"/>
      <c r="D358" s="297" t="s">
        <v>185</v>
      </c>
      <c r="E358" s="318" t="s">
        <v>5</v>
      </c>
      <c r="F358" s="319" t="s">
        <v>186</v>
      </c>
      <c r="H358" s="320">
        <v>105.971</v>
      </c>
      <c r="L358" s="316"/>
      <c r="M358" s="321"/>
      <c r="N358" s="322"/>
      <c r="O358" s="322"/>
      <c r="P358" s="322"/>
      <c r="Q358" s="322"/>
      <c r="R358" s="322"/>
      <c r="S358" s="322"/>
      <c r="T358" s="323"/>
      <c r="AT358" s="318" t="s">
        <v>185</v>
      </c>
      <c r="AU358" s="318" t="s">
        <v>77</v>
      </c>
      <c r="AV358" s="317" t="s">
        <v>182</v>
      </c>
      <c r="AW358" s="317" t="s">
        <v>31</v>
      </c>
      <c r="AX358" s="317" t="s">
        <v>75</v>
      </c>
      <c r="AY358" s="318" t="s">
        <v>177</v>
      </c>
    </row>
    <row r="359" spans="2:65" s="916" customFormat="1" ht="25.5" customHeight="1">
      <c r="B359" s="207"/>
      <c r="C359" s="286" t="s">
        <v>502</v>
      </c>
      <c r="D359" s="286" t="s">
        <v>179</v>
      </c>
      <c r="E359" s="287" t="s">
        <v>484</v>
      </c>
      <c r="F359" s="288" t="s">
        <v>485</v>
      </c>
      <c r="G359" s="289" t="s">
        <v>210</v>
      </c>
      <c r="H359" s="290">
        <v>10.81</v>
      </c>
      <c r="I359" s="921"/>
      <c r="J359" s="291">
        <f>ROUND(I359*H359,2)</f>
        <v>0</v>
      </c>
      <c r="K359" s="288" t="s">
        <v>181</v>
      </c>
      <c r="L359" s="207"/>
      <c r="M359" s="292" t="s">
        <v>5</v>
      </c>
      <c r="N359" s="293" t="s">
        <v>39</v>
      </c>
      <c r="O359" s="294">
        <v>0.58399999999999996</v>
      </c>
      <c r="P359" s="294">
        <f>O359*H359</f>
        <v>6.31304</v>
      </c>
      <c r="Q359" s="294">
        <v>2.2563399999999998</v>
      </c>
      <c r="R359" s="294">
        <f>Q359*H359</f>
        <v>24.3910354</v>
      </c>
      <c r="S359" s="294">
        <v>0</v>
      </c>
      <c r="T359" s="295">
        <f>S359*H359</f>
        <v>0</v>
      </c>
      <c r="AR359" s="196" t="s">
        <v>182</v>
      </c>
      <c r="AT359" s="196" t="s">
        <v>179</v>
      </c>
      <c r="AU359" s="196" t="s">
        <v>77</v>
      </c>
      <c r="AY359" s="196" t="s">
        <v>177</v>
      </c>
      <c r="BE359" s="296">
        <f>IF(N359="základní",J359,0)</f>
        <v>0</v>
      </c>
      <c r="BF359" s="296">
        <f>IF(N359="snížená",J359,0)</f>
        <v>0</v>
      </c>
      <c r="BG359" s="296">
        <f>IF(N359="zákl. přenesená",J359,0)</f>
        <v>0</v>
      </c>
      <c r="BH359" s="296">
        <f>IF(N359="sníž. přenesená",J359,0)</f>
        <v>0</v>
      </c>
      <c r="BI359" s="296">
        <f>IF(N359="nulová",J359,0)</f>
        <v>0</v>
      </c>
      <c r="BJ359" s="196" t="s">
        <v>75</v>
      </c>
      <c r="BK359" s="296">
        <f>ROUND(I359*H359,2)</f>
        <v>0</v>
      </c>
      <c r="BL359" s="196" t="s">
        <v>182</v>
      </c>
      <c r="BM359" s="196" t="s">
        <v>503</v>
      </c>
    </row>
    <row r="360" spans="2:65" s="916" customFormat="1" ht="81">
      <c r="B360" s="207"/>
      <c r="D360" s="297" t="s">
        <v>184</v>
      </c>
      <c r="F360" s="298" t="s">
        <v>487</v>
      </c>
      <c r="L360" s="207"/>
      <c r="M360" s="299"/>
      <c r="N360" s="920"/>
      <c r="O360" s="920"/>
      <c r="P360" s="920"/>
      <c r="Q360" s="920"/>
      <c r="R360" s="920"/>
      <c r="S360" s="920"/>
      <c r="T360" s="300"/>
      <c r="AT360" s="196" t="s">
        <v>184</v>
      </c>
      <c r="AU360" s="196" t="s">
        <v>77</v>
      </c>
    </row>
    <row r="361" spans="2:65" s="302" customFormat="1">
      <c r="B361" s="301"/>
      <c r="D361" s="297" t="s">
        <v>185</v>
      </c>
      <c r="E361" s="303" t="s">
        <v>5</v>
      </c>
      <c r="F361" s="304" t="s">
        <v>504</v>
      </c>
      <c r="H361" s="305">
        <v>52.658000000000001</v>
      </c>
      <c r="L361" s="301"/>
      <c r="M361" s="306"/>
      <c r="N361" s="307"/>
      <c r="O361" s="307"/>
      <c r="P361" s="307"/>
      <c r="Q361" s="307"/>
      <c r="R361" s="307"/>
      <c r="S361" s="307"/>
      <c r="T361" s="308"/>
      <c r="AT361" s="303" t="s">
        <v>185</v>
      </c>
      <c r="AU361" s="303" t="s">
        <v>77</v>
      </c>
      <c r="AV361" s="302" t="s">
        <v>77</v>
      </c>
      <c r="AW361" s="302" t="s">
        <v>31</v>
      </c>
      <c r="AX361" s="302" t="s">
        <v>68</v>
      </c>
      <c r="AY361" s="303" t="s">
        <v>177</v>
      </c>
    </row>
    <row r="362" spans="2:65" s="302" customFormat="1">
      <c r="B362" s="301"/>
      <c r="D362" s="297" t="s">
        <v>185</v>
      </c>
      <c r="E362" s="303" t="s">
        <v>5</v>
      </c>
      <c r="F362" s="304" t="s">
        <v>505</v>
      </c>
      <c r="H362" s="305">
        <v>-41.847999999999999</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506</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17" customFormat="1">
      <c r="B364" s="316"/>
      <c r="D364" s="297" t="s">
        <v>185</v>
      </c>
      <c r="E364" s="318" t="s">
        <v>5</v>
      </c>
      <c r="F364" s="319" t="s">
        <v>186</v>
      </c>
      <c r="H364" s="320">
        <v>10.81</v>
      </c>
      <c r="L364" s="316"/>
      <c r="M364" s="321"/>
      <c r="N364" s="322"/>
      <c r="O364" s="322"/>
      <c r="P364" s="322"/>
      <c r="Q364" s="322"/>
      <c r="R364" s="322"/>
      <c r="S364" s="322"/>
      <c r="T364" s="323"/>
      <c r="AT364" s="318" t="s">
        <v>185</v>
      </c>
      <c r="AU364" s="318" t="s">
        <v>77</v>
      </c>
      <c r="AV364" s="317" t="s">
        <v>182</v>
      </c>
      <c r="AW364" s="317" t="s">
        <v>31</v>
      </c>
      <c r="AX364" s="317" t="s">
        <v>75</v>
      </c>
      <c r="AY364" s="318" t="s">
        <v>177</v>
      </c>
    </row>
    <row r="365" spans="2:65" s="916" customFormat="1" ht="25.5" customHeight="1">
      <c r="B365" s="207"/>
      <c r="C365" s="286" t="s">
        <v>507</v>
      </c>
      <c r="D365" s="286" t="s">
        <v>179</v>
      </c>
      <c r="E365" s="287" t="s">
        <v>508</v>
      </c>
      <c r="F365" s="288" t="s">
        <v>509</v>
      </c>
      <c r="G365" s="289" t="s">
        <v>210</v>
      </c>
      <c r="H365" s="290">
        <v>5.7240000000000002</v>
      </c>
      <c r="I365" s="921"/>
      <c r="J365" s="291">
        <f>ROUND(I365*H365,2)</f>
        <v>0</v>
      </c>
      <c r="K365" s="288" t="s">
        <v>181</v>
      </c>
      <c r="L365" s="207"/>
      <c r="M365" s="292" t="s">
        <v>5</v>
      </c>
      <c r="N365" s="293" t="s">
        <v>39</v>
      </c>
      <c r="O365" s="294">
        <v>0.629</v>
      </c>
      <c r="P365" s="294">
        <f>O365*H365</f>
        <v>3.6003959999999999</v>
      </c>
      <c r="Q365" s="294">
        <v>2.45329</v>
      </c>
      <c r="R365" s="294">
        <f>Q365*H365</f>
        <v>14.04263196</v>
      </c>
      <c r="S365" s="294">
        <v>0</v>
      </c>
      <c r="T365" s="295">
        <f>S365*H365</f>
        <v>0</v>
      </c>
      <c r="AR365" s="196" t="s">
        <v>182</v>
      </c>
      <c r="AT365" s="196" t="s">
        <v>179</v>
      </c>
      <c r="AU365" s="196" t="s">
        <v>77</v>
      </c>
      <c r="AY365" s="196" t="s">
        <v>177</v>
      </c>
      <c r="BE365" s="296">
        <f>IF(N365="základní",J365,0)</f>
        <v>0</v>
      </c>
      <c r="BF365" s="296">
        <f>IF(N365="snížená",J365,0)</f>
        <v>0</v>
      </c>
      <c r="BG365" s="296">
        <f>IF(N365="zákl. přenesená",J365,0)</f>
        <v>0</v>
      </c>
      <c r="BH365" s="296">
        <f>IF(N365="sníž. přenesená",J365,0)</f>
        <v>0</v>
      </c>
      <c r="BI365" s="296">
        <f>IF(N365="nulová",J365,0)</f>
        <v>0</v>
      </c>
      <c r="BJ365" s="196" t="s">
        <v>75</v>
      </c>
      <c r="BK365" s="296">
        <f>ROUND(I365*H365,2)</f>
        <v>0</v>
      </c>
      <c r="BL365" s="196" t="s">
        <v>182</v>
      </c>
      <c r="BM365" s="196" t="s">
        <v>510</v>
      </c>
    </row>
    <row r="366" spans="2:65" s="916" customFormat="1" ht="94.5">
      <c r="B366" s="207"/>
      <c r="D366" s="297" t="s">
        <v>184</v>
      </c>
      <c r="F366" s="298" t="s">
        <v>511</v>
      </c>
      <c r="L366" s="207"/>
      <c r="M366" s="299"/>
      <c r="N366" s="920"/>
      <c r="O366" s="920"/>
      <c r="P366" s="920"/>
      <c r="Q366" s="920"/>
      <c r="R366" s="920"/>
      <c r="S366" s="920"/>
      <c r="T366" s="300"/>
      <c r="AT366" s="196" t="s">
        <v>184</v>
      </c>
      <c r="AU366" s="196" t="s">
        <v>77</v>
      </c>
    </row>
    <row r="367" spans="2:65" s="302" customFormat="1">
      <c r="B367" s="301"/>
      <c r="D367" s="297" t="s">
        <v>185</v>
      </c>
      <c r="E367" s="303" t="s">
        <v>5</v>
      </c>
      <c r="F367" s="304" t="s">
        <v>512</v>
      </c>
      <c r="H367" s="305">
        <v>5.7240000000000002</v>
      </c>
      <c r="L367" s="301"/>
      <c r="M367" s="306"/>
      <c r="N367" s="307"/>
      <c r="O367" s="307"/>
      <c r="P367" s="307"/>
      <c r="Q367" s="307"/>
      <c r="R367" s="307"/>
      <c r="S367" s="307"/>
      <c r="T367" s="308"/>
      <c r="AT367" s="303" t="s">
        <v>185</v>
      </c>
      <c r="AU367" s="303" t="s">
        <v>77</v>
      </c>
      <c r="AV367" s="302" t="s">
        <v>77</v>
      </c>
      <c r="AW367" s="302" t="s">
        <v>31</v>
      </c>
      <c r="AX367" s="302" t="s">
        <v>68</v>
      </c>
      <c r="AY367" s="303" t="s">
        <v>177</v>
      </c>
    </row>
    <row r="368" spans="2:65" s="310" customFormat="1">
      <c r="B368" s="309"/>
      <c r="D368" s="297" t="s">
        <v>185</v>
      </c>
      <c r="E368" s="311" t="s">
        <v>5</v>
      </c>
      <c r="F368" s="312" t="s">
        <v>513</v>
      </c>
      <c r="H368" s="311" t="s">
        <v>5</v>
      </c>
      <c r="L368" s="309"/>
      <c r="M368" s="313"/>
      <c r="N368" s="314"/>
      <c r="O368" s="314"/>
      <c r="P368" s="314"/>
      <c r="Q368" s="314"/>
      <c r="R368" s="314"/>
      <c r="S368" s="314"/>
      <c r="T368" s="315"/>
      <c r="AT368" s="311" t="s">
        <v>185</v>
      </c>
      <c r="AU368" s="311" t="s">
        <v>77</v>
      </c>
      <c r="AV368" s="310" t="s">
        <v>75</v>
      </c>
      <c r="AW368" s="310" t="s">
        <v>31</v>
      </c>
      <c r="AX368" s="310" t="s">
        <v>68</v>
      </c>
      <c r="AY368" s="311" t="s">
        <v>177</v>
      </c>
    </row>
    <row r="369" spans="2:65" s="317" customFormat="1">
      <c r="B369" s="316"/>
      <c r="D369" s="297" t="s">
        <v>185</v>
      </c>
      <c r="E369" s="318" t="s">
        <v>5</v>
      </c>
      <c r="F369" s="319" t="s">
        <v>186</v>
      </c>
      <c r="H369" s="320">
        <v>5.7240000000000002</v>
      </c>
      <c r="L369" s="316"/>
      <c r="M369" s="321"/>
      <c r="N369" s="322"/>
      <c r="O369" s="322"/>
      <c r="P369" s="322"/>
      <c r="Q369" s="322"/>
      <c r="R369" s="322"/>
      <c r="S369" s="322"/>
      <c r="T369" s="323"/>
      <c r="AT369" s="318" t="s">
        <v>185</v>
      </c>
      <c r="AU369" s="318" t="s">
        <v>77</v>
      </c>
      <c r="AV369" s="317" t="s">
        <v>182</v>
      </c>
      <c r="AW369" s="317" t="s">
        <v>31</v>
      </c>
      <c r="AX369" s="317" t="s">
        <v>75</v>
      </c>
      <c r="AY369" s="318" t="s">
        <v>177</v>
      </c>
    </row>
    <row r="370" spans="2:65" s="916" customFormat="1" ht="16.5" customHeight="1">
      <c r="B370" s="207"/>
      <c r="C370" s="286" t="s">
        <v>514</v>
      </c>
      <c r="D370" s="286" t="s">
        <v>179</v>
      </c>
      <c r="E370" s="287" t="s">
        <v>515</v>
      </c>
      <c r="F370" s="288" t="s">
        <v>516</v>
      </c>
      <c r="G370" s="289" t="s">
        <v>180</v>
      </c>
      <c r="H370" s="290">
        <v>22.86</v>
      </c>
      <c r="I370" s="921"/>
      <c r="J370" s="291">
        <f>ROUND(I370*H370,2)</f>
        <v>0</v>
      </c>
      <c r="K370" s="288" t="s">
        <v>181</v>
      </c>
      <c r="L370" s="207"/>
      <c r="M370" s="292" t="s">
        <v>5</v>
      </c>
      <c r="N370" s="293" t="s">
        <v>39</v>
      </c>
      <c r="O370" s="294">
        <v>0.3</v>
      </c>
      <c r="P370" s="294">
        <f>O370*H370</f>
        <v>6.8579999999999997</v>
      </c>
      <c r="Q370" s="294">
        <v>2.47E-3</v>
      </c>
      <c r="R370" s="294">
        <f>Q370*H370</f>
        <v>5.6464199999999999E-2</v>
      </c>
      <c r="S370" s="294">
        <v>0</v>
      </c>
      <c r="T370" s="295">
        <f>S370*H370</f>
        <v>0</v>
      </c>
      <c r="AR370" s="196" t="s">
        <v>182</v>
      </c>
      <c r="AT370" s="196" t="s">
        <v>179</v>
      </c>
      <c r="AU370" s="196" t="s">
        <v>77</v>
      </c>
      <c r="AY370" s="196" t="s">
        <v>177</v>
      </c>
      <c r="BE370" s="296">
        <f>IF(N370="základní",J370,0)</f>
        <v>0</v>
      </c>
      <c r="BF370" s="296">
        <f>IF(N370="snížená",J370,0)</f>
        <v>0</v>
      </c>
      <c r="BG370" s="296">
        <f>IF(N370="zákl. přenesená",J370,0)</f>
        <v>0</v>
      </c>
      <c r="BH370" s="296">
        <f>IF(N370="sníž. přenesená",J370,0)</f>
        <v>0</v>
      </c>
      <c r="BI370" s="296">
        <f>IF(N370="nulová",J370,0)</f>
        <v>0</v>
      </c>
      <c r="BJ370" s="196" t="s">
        <v>75</v>
      </c>
      <c r="BK370" s="296">
        <f>ROUND(I370*H370,2)</f>
        <v>0</v>
      </c>
      <c r="BL370" s="196" t="s">
        <v>182</v>
      </c>
      <c r="BM370" s="196" t="s">
        <v>517</v>
      </c>
    </row>
    <row r="371" spans="2:65" s="916" customFormat="1" ht="40.5">
      <c r="B371" s="207"/>
      <c r="D371" s="297" t="s">
        <v>184</v>
      </c>
      <c r="F371" s="298" t="s">
        <v>518</v>
      </c>
      <c r="L371" s="207"/>
      <c r="M371" s="299"/>
      <c r="N371" s="920"/>
      <c r="O371" s="920"/>
      <c r="P371" s="920"/>
      <c r="Q371" s="920"/>
      <c r="R371" s="920"/>
      <c r="S371" s="920"/>
      <c r="T371" s="300"/>
      <c r="AT371" s="196" t="s">
        <v>184</v>
      </c>
      <c r="AU371" s="196" t="s">
        <v>77</v>
      </c>
    </row>
    <row r="372" spans="2:65" s="302" customFormat="1">
      <c r="B372" s="301"/>
      <c r="D372" s="297" t="s">
        <v>185</v>
      </c>
      <c r="E372" s="303" t="s">
        <v>5</v>
      </c>
      <c r="F372" s="304" t="s">
        <v>519</v>
      </c>
      <c r="H372" s="305">
        <v>22.86</v>
      </c>
      <c r="L372" s="301"/>
      <c r="M372" s="306"/>
      <c r="N372" s="307"/>
      <c r="O372" s="307"/>
      <c r="P372" s="307"/>
      <c r="Q372" s="307"/>
      <c r="R372" s="307"/>
      <c r="S372" s="307"/>
      <c r="T372" s="308"/>
      <c r="AT372" s="303" t="s">
        <v>185</v>
      </c>
      <c r="AU372" s="303" t="s">
        <v>77</v>
      </c>
      <c r="AV372" s="302" t="s">
        <v>77</v>
      </c>
      <c r="AW372" s="302" t="s">
        <v>31</v>
      </c>
      <c r="AX372" s="302" t="s">
        <v>68</v>
      </c>
      <c r="AY372" s="303" t="s">
        <v>177</v>
      </c>
    </row>
    <row r="373" spans="2:65" s="317" customFormat="1">
      <c r="B373" s="316"/>
      <c r="D373" s="297" t="s">
        <v>185</v>
      </c>
      <c r="E373" s="318" t="s">
        <v>5</v>
      </c>
      <c r="F373" s="319" t="s">
        <v>186</v>
      </c>
      <c r="H373" s="320">
        <v>22.86</v>
      </c>
      <c r="L373" s="316"/>
      <c r="M373" s="321"/>
      <c r="N373" s="322"/>
      <c r="O373" s="322"/>
      <c r="P373" s="322"/>
      <c r="Q373" s="322"/>
      <c r="R373" s="322"/>
      <c r="S373" s="322"/>
      <c r="T373" s="323"/>
      <c r="AT373" s="318" t="s">
        <v>185</v>
      </c>
      <c r="AU373" s="318" t="s">
        <v>77</v>
      </c>
      <c r="AV373" s="317" t="s">
        <v>182</v>
      </c>
      <c r="AW373" s="317" t="s">
        <v>31</v>
      </c>
      <c r="AX373" s="317" t="s">
        <v>75</v>
      </c>
      <c r="AY373" s="318" t="s">
        <v>177</v>
      </c>
    </row>
    <row r="374" spans="2:65" s="916" customFormat="1" ht="16.5" customHeight="1">
      <c r="B374" s="207"/>
      <c r="C374" s="286" t="s">
        <v>520</v>
      </c>
      <c r="D374" s="286" t="s">
        <v>179</v>
      </c>
      <c r="E374" s="287" t="s">
        <v>521</v>
      </c>
      <c r="F374" s="288" t="s">
        <v>522</v>
      </c>
      <c r="G374" s="289" t="s">
        <v>180</v>
      </c>
      <c r="H374" s="290">
        <v>22.86</v>
      </c>
      <c r="I374" s="921"/>
      <c r="J374" s="291">
        <f>ROUND(I374*H374,2)</f>
        <v>0</v>
      </c>
      <c r="K374" s="288" t="s">
        <v>181</v>
      </c>
      <c r="L374" s="207"/>
      <c r="M374" s="292" t="s">
        <v>5</v>
      </c>
      <c r="N374" s="293" t="s">
        <v>39</v>
      </c>
      <c r="O374" s="294">
        <v>0.152</v>
      </c>
      <c r="P374" s="294">
        <f>O374*H374</f>
        <v>3.47472</v>
      </c>
      <c r="Q374" s="294">
        <v>0</v>
      </c>
      <c r="R374" s="294">
        <f>Q374*H374</f>
        <v>0</v>
      </c>
      <c r="S374" s="294">
        <v>0</v>
      </c>
      <c r="T374" s="295">
        <f>S374*H374</f>
        <v>0</v>
      </c>
      <c r="AR374" s="196" t="s">
        <v>182</v>
      </c>
      <c r="AT374" s="196" t="s">
        <v>179</v>
      </c>
      <c r="AU374" s="196" t="s">
        <v>77</v>
      </c>
      <c r="AY374" s="196" t="s">
        <v>177</v>
      </c>
      <c r="BE374" s="296">
        <f>IF(N374="základní",J374,0)</f>
        <v>0</v>
      </c>
      <c r="BF374" s="296">
        <f>IF(N374="snížená",J374,0)</f>
        <v>0</v>
      </c>
      <c r="BG374" s="296">
        <f>IF(N374="zákl. přenesená",J374,0)</f>
        <v>0</v>
      </c>
      <c r="BH374" s="296">
        <f>IF(N374="sníž. přenesená",J374,0)</f>
        <v>0</v>
      </c>
      <c r="BI374" s="296">
        <f>IF(N374="nulová",J374,0)</f>
        <v>0</v>
      </c>
      <c r="BJ374" s="196" t="s">
        <v>75</v>
      </c>
      <c r="BK374" s="296">
        <f>ROUND(I374*H374,2)</f>
        <v>0</v>
      </c>
      <c r="BL374" s="196" t="s">
        <v>182</v>
      </c>
      <c r="BM374" s="196" t="s">
        <v>523</v>
      </c>
    </row>
    <row r="375" spans="2:65" s="916" customFormat="1" ht="40.5">
      <c r="B375" s="207"/>
      <c r="D375" s="297" t="s">
        <v>184</v>
      </c>
      <c r="F375" s="298" t="s">
        <v>518</v>
      </c>
      <c r="L375" s="207"/>
      <c r="M375" s="299"/>
      <c r="N375" s="920"/>
      <c r="O375" s="920"/>
      <c r="P375" s="920"/>
      <c r="Q375" s="920"/>
      <c r="R375" s="920"/>
      <c r="S375" s="920"/>
      <c r="T375" s="300"/>
      <c r="AT375" s="196" t="s">
        <v>184</v>
      </c>
      <c r="AU375" s="196" t="s">
        <v>77</v>
      </c>
    </row>
    <row r="376" spans="2:65" s="916" customFormat="1" ht="16.5" customHeight="1">
      <c r="B376" s="207"/>
      <c r="C376" s="286" t="s">
        <v>524</v>
      </c>
      <c r="D376" s="286" t="s">
        <v>179</v>
      </c>
      <c r="E376" s="287" t="s">
        <v>525</v>
      </c>
      <c r="F376" s="288" t="s">
        <v>526</v>
      </c>
      <c r="G376" s="289" t="s">
        <v>407</v>
      </c>
      <c r="H376" s="290">
        <v>0.71599999999999997</v>
      </c>
      <c r="I376" s="921"/>
      <c r="J376" s="291">
        <f>ROUND(I376*H376,2)</f>
        <v>0</v>
      </c>
      <c r="K376" s="288" t="s">
        <v>181</v>
      </c>
      <c r="L376" s="207"/>
      <c r="M376" s="292" t="s">
        <v>5</v>
      </c>
      <c r="N376" s="293" t="s">
        <v>39</v>
      </c>
      <c r="O376" s="294">
        <v>32.820999999999998</v>
      </c>
      <c r="P376" s="294">
        <f>O376*H376</f>
        <v>23.499835999999998</v>
      </c>
      <c r="Q376" s="294">
        <v>1.0601700000000001</v>
      </c>
      <c r="R376" s="294">
        <f>Q376*H376</f>
        <v>0.75908171999999996</v>
      </c>
      <c r="S376" s="294">
        <v>0</v>
      </c>
      <c r="T376" s="295">
        <f>S376*H376</f>
        <v>0</v>
      </c>
      <c r="AR376" s="196" t="s">
        <v>182</v>
      </c>
      <c r="AT376" s="196" t="s">
        <v>179</v>
      </c>
      <c r="AU376" s="196" t="s">
        <v>77</v>
      </c>
      <c r="AY376" s="196" t="s">
        <v>177</v>
      </c>
      <c r="BE376" s="296">
        <f>IF(N376="základní",J376,0)</f>
        <v>0</v>
      </c>
      <c r="BF376" s="296">
        <f>IF(N376="snížená",J376,0)</f>
        <v>0</v>
      </c>
      <c r="BG376" s="296">
        <f>IF(N376="zákl. přenesená",J376,0)</f>
        <v>0</v>
      </c>
      <c r="BH376" s="296">
        <f>IF(N376="sníž. přenesená",J376,0)</f>
        <v>0</v>
      </c>
      <c r="BI376" s="296">
        <f>IF(N376="nulová",J376,0)</f>
        <v>0</v>
      </c>
      <c r="BJ376" s="196" t="s">
        <v>75</v>
      </c>
      <c r="BK376" s="296">
        <f>ROUND(I376*H376,2)</f>
        <v>0</v>
      </c>
      <c r="BL376" s="196" t="s">
        <v>182</v>
      </c>
      <c r="BM376" s="196" t="s">
        <v>527</v>
      </c>
    </row>
    <row r="377" spans="2:65" s="916" customFormat="1" ht="27">
      <c r="B377" s="207"/>
      <c r="D377" s="297" t="s">
        <v>184</v>
      </c>
      <c r="F377" s="298" t="s">
        <v>480</v>
      </c>
      <c r="L377" s="207"/>
      <c r="M377" s="299"/>
      <c r="N377" s="920"/>
      <c r="O377" s="920"/>
      <c r="P377" s="920"/>
      <c r="Q377" s="920"/>
      <c r="R377" s="920"/>
      <c r="S377" s="920"/>
      <c r="T377" s="300"/>
      <c r="AT377" s="196" t="s">
        <v>184</v>
      </c>
      <c r="AU377" s="196" t="s">
        <v>77</v>
      </c>
    </row>
    <row r="378" spans="2:65" s="302" customFormat="1">
      <c r="B378" s="301"/>
      <c r="D378" s="297" t="s">
        <v>185</v>
      </c>
      <c r="E378" s="303" t="s">
        <v>5</v>
      </c>
      <c r="F378" s="304" t="s">
        <v>528</v>
      </c>
      <c r="H378" s="305">
        <v>0.71599999999999997</v>
      </c>
      <c r="L378" s="301"/>
      <c r="M378" s="306"/>
      <c r="N378" s="307"/>
      <c r="O378" s="307"/>
      <c r="P378" s="307"/>
      <c r="Q378" s="307"/>
      <c r="R378" s="307"/>
      <c r="S378" s="307"/>
      <c r="T378" s="308"/>
      <c r="AT378" s="303" t="s">
        <v>185</v>
      </c>
      <c r="AU378" s="303" t="s">
        <v>77</v>
      </c>
      <c r="AV378" s="302" t="s">
        <v>77</v>
      </c>
      <c r="AW378" s="302" t="s">
        <v>31</v>
      </c>
      <c r="AX378" s="302" t="s">
        <v>68</v>
      </c>
      <c r="AY378" s="303" t="s">
        <v>177</v>
      </c>
    </row>
    <row r="379" spans="2:65" s="310" customFormat="1">
      <c r="B379" s="309"/>
      <c r="D379" s="297" t="s">
        <v>185</v>
      </c>
      <c r="E379" s="311" t="s">
        <v>5</v>
      </c>
      <c r="F379" s="312" t="s">
        <v>529</v>
      </c>
      <c r="H379" s="311" t="s">
        <v>5</v>
      </c>
      <c r="L379" s="309"/>
      <c r="M379" s="313"/>
      <c r="N379" s="314"/>
      <c r="O379" s="314"/>
      <c r="P379" s="314"/>
      <c r="Q379" s="314"/>
      <c r="R379" s="314"/>
      <c r="S379" s="314"/>
      <c r="T379" s="315"/>
      <c r="AT379" s="311" t="s">
        <v>185</v>
      </c>
      <c r="AU379" s="311" t="s">
        <v>77</v>
      </c>
      <c r="AV379" s="310" t="s">
        <v>75</v>
      </c>
      <c r="AW379" s="310" t="s">
        <v>31</v>
      </c>
      <c r="AX379" s="310" t="s">
        <v>68</v>
      </c>
      <c r="AY379" s="311" t="s">
        <v>177</v>
      </c>
    </row>
    <row r="380" spans="2:65" s="317" customFormat="1">
      <c r="B380" s="316"/>
      <c r="D380" s="297" t="s">
        <v>185</v>
      </c>
      <c r="E380" s="318" t="s">
        <v>5</v>
      </c>
      <c r="F380" s="319" t="s">
        <v>186</v>
      </c>
      <c r="H380" s="320">
        <v>0.71599999999999997</v>
      </c>
      <c r="L380" s="316"/>
      <c r="M380" s="321"/>
      <c r="N380" s="322"/>
      <c r="O380" s="322"/>
      <c r="P380" s="322"/>
      <c r="Q380" s="322"/>
      <c r="R380" s="322"/>
      <c r="S380" s="322"/>
      <c r="T380" s="323"/>
      <c r="AT380" s="318" t="s">
        <v>185</v>
      </c>
      <c r="AU380" s="318" t="s">
        <v>77</v>
      </c>
      <c r="AV380" s="317" t="s">
        <v>182</v>
      </c>
      <c r="AW380" s="317" t="s">
        <v>31</v>
      </c>
      <c r="AX380" s="317" t="s">
        <v>75</v>
      </c>
      <c r="AY380" s="318" t="s">
        <v>177</v>
      </c>
    </row>
    <row r="381" spans="2:65" s="916" customFormat="1" ht="16.5" customHeight="1">
      <c r="B381" s="207"/>
      <c r="C381" s="286" t="s">
        <v>530</v>
      </c>
      <c r="D381" s="286" t="s">
        <v>179</v>
      </c>
      <c r="E381" s="287" t="s">
        <v>531</v>
      </c>
      <c r="F381" s="288" t="s">
        <v>532</v>
      </c>
      <c r="G381" s="289" t="s">
        <v>187</v>
      </c>
      <c r="H381" s="290">
        <v>11</v>
      </c>
      <c r="I381" s="921"/>
      <c r="J381" s="291">
        <f>ROUND(I381*H381,2)</f>
        <v>0</v>
      </c>
      <c r="K381" s="288" t="s">
        <v>181</v>
      </c>
      <c r="L381" s="207"/>
      <c r="M381" s="292" t="s">
        <v>5</v>
      </c>
      <c r="N381" s="293" t="s">
        <v>39</v>
      </c>
      <c r="O381" s="294">
        <v>2.0179999999999998</v>
      </c>
      <c r="P381" s="294">
        <f>O381*H381</f>
        <v>22.197999999999997</v>
      </c>
      <c r="Q381" s="294">
        <v>0.24142</v>
      </c>
      <c r="R381" s="294">
        <f>Q381*H381</f>
        <v>2.6556199999999999</v>
      </c>
      <c r="S381" s="294">
        <v>0</v>
      </c>
      <c r="T381" s="295">
        <f>S381*H381</f>
        <v>0</v>
      </c>
      <c r="AR381" s="196" t="s">
        <v>182</v>
      </c>
      <c r="AT381" s="196" t="s">
        <v>179</v>
      </c>
      <c r="AU381" s="196" t="s">
        <v>77</v>
      </c>
      <c r="AY381" s="196" t="s">
        <v>177</v>
      </c>
      <c r="BE381" s="296">
        <f>IF(N381="základní",J381,0)</f>
        <v>0</v>
      </c>
      <c r="BF381" s="296">
        <f>IF(N381="snížená",J381,0)</f>
        <v>0</v>
      </c>
      <c r="BG381" s="296">
        <f>IF(N381="zákl. přenesená",J381,0)</f>
        <v>0</v>
      </c>
      <c r="BH381" s="296">
        <f>IF(N381="sníž. přenesená",J381,0)</f>
        <v>0</v>
      </c>
      <c r="BI381" s="296">
        <f>IF(N381="nulová",J381,0)</f>
        <v>0</v>
      </c>
      <c r="BJ381" s="196" t="s">
        <v>75</v>
      </c>
      <c r="BK381" s="296">
        <f>ROUND(I381*H381,2)</f>
        <v>0</v>
      </c>
      <c r="BL381" s="196" t="s">
        <v>182</v>
      </c>
      <c r="BM381" s="196" t="s">
        <v>533</v>
      </c>
    </row>
    <row r="382" spans="2:65" s="302" customFormat="1">
      <c r="B382" s="301"/>
      <c r="D382" s="297" t="s">
        <v>185</v>
      </c>
      <c r="E382" s="303" t="s">
        <v>5</v>
      </c>
      <c r="F382" s="304" t="s">
        <v>534</v>
      </c>
      <c r="H382" s="305">
        <v>11</v>
      </c>
      <c r="L382" s="301"/>
      <c r="M382" s="306"/>
      <c r="N382" s="307"/>
      <c r="O382" s="307"/>
      <c r="P382" s="307"/>
      <c r="Q382" s="307"/>
      <c r="R382" s="307"/>
      <c r="S382" s="307"/>
      <c r="T382" s="308"/>
      <c r="AT382" s="303" t="s">
        <v>185</v>
      </c>
      <c r="AU382" s="303" t="s">
        <v>77</v>
      </c>
      <c r="AV382" s="302" t="s">
        <v>77</v>
      </c>
      <c r="AW382" s="302" t="s">
        <v>31</v>
      </c>
      <c r="AX382" s="302" t="s">
        <v>68</v>
      </c>
      <c r="AY382" s="303" t="s">
        <v>177</v>
      </c>
    </row>
    <row r="383" spans="2:65" s="317" customFormat="1">
      <c r="B383" s="316"/>
      <c r="D383" s="297" t="s">
        <v>185</v>
      </c>
      <c r="E383" s="318" t="s">
        <v>5</v>
      </c>
      <c r="F383" s="319" t="s">
        <v>186</v>
      </c>
      <c r="H383" s="320">
        <v>11</v>
      </c>
      <c r="L383" s="316"/>
      <c r="M383" s="321"/>
      <c r="N383" s="322"/>
      <c r="O383" s="322"/>
      <c r="P383" s="322"/>
      <c r="Q383" s="322"/>
      <c r="R383" s="322"/>
      <c r="S383" s="322"/>
      <c r="T383" s="323"/>
      <c r="AT383" s="318" t="s">
        <v>185</v>
      </c>
      <c r="AU383" s="318" t="s">
        <v>77</v>
      </c>
      <c r="AV383" s="317" t="s">
        <v>182</v>
      </c>
      <c r="AW383" s="317" t="s">
        <v>31</v>
      </c>
      <c r="AX383" s="317" t="s">
        <v>75</v>
      </c>
      <c r="AY383" s="318" t="s">
        <v>177</v>
      </c>
    </row>
    <row r="384" spans="2:65" s="916" customFormat="1" ht="16.5" customHeight="1">
      <c r="B384" s="207"/>
      <c r="C384" s="324" t="s">
        <v>535</v>
      </c>
      <c r="D384" s="324" t="s">
        <v>425</v>
      </c>
      <c r="E384" s="325" t="s">
        <v>536</v>
      </c>
      <c r="F384" s="326" t="s">
        <v>537</v>
      </c>
      <c r="G384" s="327" t="s">
        <v>180</v>
      </c>
      <c r="H384" s="328">
        <v>93.188000000000002</v>
      </c>
      <c r="I384" s="923"/>
      <c r="J384" s="329">
        <f>ROUND(I384*H384,2)</f>
        <v>0</v>
      </c>
      <c r="K384" s="326" t="s">
        <v>5</v>
      </c>
      <c r="L384" s="330"/>
      <c r="M384" s="331" t="s">
        <v>5</v>
      </c>
      <c r="N384" s="332" t="s">
        <v>39</v>
      </c>
      <c r="O384" s="294">
        <v>0</v>
      </c>
      <c r="P384" s="294">
        <f>O384*H384</f>
        <v>0</v>
      </c>
      <c r="Q384" s="294">
        <v>0.39</v>
      </c>
      <c r="R384" s="294">
        <f>Q384*H384</f>
        <v>36.343320000000006</v>
      </c>
      <c r="S384" s="294">
        <v>0</v>
      </c>
      <c r="T384" s="295">
        <f>S384*H384</f>
        <v>0</v>
      </c>
      <c r="AR384" s="196" t="s">
        <v>207</v>
      </c>
      <c r="AT384" s="196" t="s">
        <v>425</v>
      </c>
      <c r="AU384" s="196" t="s">
        <v>77</v>
      </c>
      <c r="AY384" s="196" t="s">
        <v>177</v>
      </c>
      <c r="BE384" s="296">
        <f>IF(N384="základní",J384,0)</f>
        <v>0</v>
      </c>
      <c r="BF384" s="296">
        <f>IF(N384="snížená",J384,0)</f>
        <v>0</v>
      </c>
      <c r="BG384" s="296">
        <f>IF(N384="zákl. přenesená",J384,0)</f>
        <v>0</v>
      </c>
      <c r="BH384" s="296">
        <f>IF(N384="sníž. přenesená",J384,0)</f>
        <v>0</v>
      </c>
      <c r="BI384" s="296">
        <f>IF(N384="nulová",J384,0)</f>
        <v>0</v>
      </c>
      <c r="BJ384" s="196" t="s">
        <v>75</v>
      </c>
      <c r="BK384" s="296">
        <f>ROUND(I384*H384,2)</f>
        <v>0</v>
      </c>
      <c r="BL384" s="196" t="s">
        <v>182</v>
      </c>
      <c r="BM384" s="196" t="s">
        <v>538</v>
      </c>
    </row>
    <row r="385" spans="2:65" s="302" customFormat="1">
      <c r="B385" s="301"/>
      <c r="D385" s="297" t="s">
        <v>185</v>
      </c>
      <c r="E385" s="303" t="s">
        <v>5</v>
      </c>
      <c r="F385" s="304" t="s">
        <v>539</v>
      </c>
      <c r="H385" s="305">
        <v>33</v>
      </c>
      <c r="L385" s="301"/>
      <c r="M385" s="306"/>
      <c r="N385" s="307"/>
      <c r="O385" s="307"/>
      <c r="P385" s="307"/>
      <c r="Q385" s="307"/>
      <c r="R385" s="307"/>
      <c r="S385" s="307"/>
      <c r="T385" s="308"/>
      <c r="AT385" s="303" t="s">
        <v>185</v>
      </c>
      <c r="AU385" s="303" t="s">
        <v>77</v>
      </c>
      <c r="AV385" s="302" t="s">
        <v>77</v>
      </c>
      <c r="AW385" s="302" t="s">
        <v>31</v>
      </c>
      <c r="AX385" s="302" t="s">
        <v>68</v>
      </c>
      <c r="AY385" s="303" t="s">
        <v>177</v>
      </c>
    </row>
    <row r="386" spans="2:65" s="302" customFormat="1">
      <c r="B386" s="301"/>
      <c r="D386" s="297" t="s">
        <v>185</v>
      </c>
      <c r="E386" s="303" t="s">
        <v>5</v>
      </c>
      <c r="F386" s="304" t="s">
        <v>540</v>
      </c>
      <c r="H386" s="305">
        <v>53.625</v>
      </c>
      <c r="L386" s="301"/>
      <c r="M386" s="306"/>
      <c r="N386" s="307"/>
      <c r="O386" s="307"/>
      <c r="P386" s="307"/>
      <c r="Q386" s="307"/>
      <c r="R386" s="307"/>
      <c r="S386" s="307"/>
      <c r="T386" s="308"/>
      <c r="AT386" s="303" t="s">
        <v>185</v>
      </c>
      <c r="AU386" s="303" t="s">
        <v>77</v>
      </c>
      <c r="AV386" s="302" t="s">
        <v>77</v>
      </c>
      <c r="AW386" s="302" t="s">
        <v>31</v>
      </c>
      <c r="AX386" s="302" t="s">
        <v>68</v>
      </c>
      <c r="AY386" s="303" t="s">
        <v>177</v>
      </c>
    </row>
    <row r="387" spans="2:65" s="302" customFormat="1">
      <c r="B387" s="301"/>
      <c r="D387" s="297" t="s">
        <v>185</v>
      </c>
      <c r="E387" s="303" t="s">
        <v>5</v>
      </c>
      <c r="F387" s="304" t="s">
        <v>541</v>
      </c>
      <c r="H387" s="305">
        <v>6.5629999999999997</v>
      </c>
      <c r="L387" s="301"/>
      <c r="M387" s="306"/>
      <c r="N387" s="307"/>
      <c r="O387" s="307"/>
      <c r="P387" s="307"/>
      <c r="Q387" s="307"/>
      <c r="R387" s="307"/>
      <c r="S387" s="307"/>
      <c r="T387" s="308"/>
      <c r="AT387" s="303" t="s">
        <v>185</v>
      </c>
      <c r="AU387" s="303" t="s">
        <v>77</v>
      </c>
      <c r="AV387" s="302" t="s">
        <v>77</v>
      </c>
      <c r="AW387" s="302" t="s">
        <v>31</v>
      </c>
      <c r="AX387" s="302" t="s">
        <v>68</v>
      </c>
      <c r="AY387" s="303" t="s">
        <v>177</v>
      </c>
    </row>
    <row r="388" spans="2:65" s="317" customFormat="1">
      <c r="B388" s="316"/>
      <c r="D388" s="297" t="s">
        <v>185</v>
      </c>
      <c r="E388" s="318" t="s">
        <v>5</v>
      </c>
      <c r="F388" s="319" t="s">
        <v>186</v>
      </c>
      <c r="H388" s="320">
        <v>93.188000000000002</v>
      </c>
      <c r="L388" s="316"/>
      <c r="M388" s="321"/>
      <c r="N388" s="322"/>
      <c r="O388" s="322"/>
      <c r="P388" s="322"/>
      <c r="Q388" s="322"/>
      <c r="R388" s="322"/>
      <c r="S388" s="322"/>
      <c r="T388" s="323"/>
      <c r="AT388" s="318" t="s">
        <v>185</v>
      </c>
      <c r="AU388" s="318" t="s">
        <v>77</v>
      </c>
      <c r="AV388" s="317" t="s">
        <v>182</v>
      </c>
      <c r="AW388" s="317" t="s">
        <v>31</v>
      </c>
      <c r="AX388" s="317" t="s">
        <v>75</v>
      </c>
      <c r="AY388" s="318" t="s">
        <v>177</v>
      </c>
    </row>
    <row r="389" spans="2:65" s="916" customFormat="1" ht="25.5" customHeight="1">
      <c r="B389" s="207"/>
      <c r="C389" s="286" t="s">
        <v>542</v>
      </c>
      <c r="D389" s="286" t="s">
        <v>179</v>
      </c>
      <c r="E389" s="287" t="s">
        <v>543</v>
      </c>
      <c r="F389" s="288" t="s">
        <v>544</v>
      </c>
      <c r="G389" s="289" t="s">
        <v>210</v>
      </c>
      <c r="H389" s="290">
        <v>51.121000000000002</v>
      </c>
      <c r="I389" s="921"/>
      <c r="J389" s="291">
        <f>ROUND(I389*H389,2)</f>
        <v>0</v>
      </c>
      <c r="K389" s="288" t="s">
        <v>181</v>
      </c>
      <c r="L389" s="207"/>
      <c r="M389" s="292" t="s">
        <v>5</v>
      </c>
      <c r="N389" s="293" t="s">
        <v>39</v>
      </c>
      <c r="O389" s="294">
        <v>0.58399999999999996</v>
      </c>
      <c r="P389" s="294">
        <f>O389*H389</f>
        <v>29.854664</v>
      </c>
      <c r="Q389" s="294">
        <v>2.45329</v>
      </c>
      <c r="R389" s="294">
        <f>Q389*H389</f>
        <v>125.41463809</v>
      </c>
      <c r="S389" s="294">
        <v>0</v>
      </c>
      <c r="T389" s="295">
        <f>S389*H389</f>
        <v>0</v>
      </c>
      <c r="AR389" s="196" t="s">
        <v>182</v>
      </c>
      <c r="AT389" s="196" t="s">
        <v>179</v>
      </c>
      <c r="AU389" s="196" t="s">
        <v>77</v>
      </c>
      <c r="AY389" s="196" t="s">
        <v>177</v>
      </c>
      <c r="BE389" s="296">
        <f>IF(N389="základní",J389,0)</f>
        <v>0</v>
      </c>
      <c r="BF389" s="296">
        <f>IF(N389="snížená",J389,0)</f>
        <v>0</v>
      </c>
      <c r="BG389" s="296">
        <f>IF(N389="zákl. přenesená",J389,0)</f>
        <v>0</v>
      </c>
      <c r="BH389" s="296">
        <f>IF(N389="sníž. přenesená",J389,0)</f>
        <v>0</v>
      </c>
      <c r="BI389" s="296">
        <f>IF(N389="nulová",J389,0)</f>
        <v>0</v>
      </c>
      <c r="BJ389" s="196" t="s">
        <v>75</v>
      </c>
      <c r="BK389" s="296">
        <f>ROUND(I389*H389,2)</f>
        <v>0</v>
      </c>
      <c r="BL389" s="196" t="s">
        <v>182</v>
      </c>
      <c r="BM389" s="196" t="s">
        <v>545</v>
      </c>
    </row>
    <row r="390" spans="2:65" s="916" customFormat="1" ht="81">
      <c r="B390" s="207"/>
      <c r="D390" s="297" t="s">
        <v>184</v>
      </c>
      <c r="F390" s="298" t="s">
        <v>487</v>
      </c>
      <c r="L390" s="207"/>
      <c r="M390" s="299"/>
      <c r="N390" s="920"/>
      <c r="O390" s="920"/>
      <c r="P390" s="920"/>
      <c r="Q390" s="920"/>
      <c r="R390" s="920"/>
      <c r="S390" s="920"/>
      <c r="T390" s="300"/>
      <c r="AT390" s="196" t="s">
        <v>184</v>
      </c>
      <c r="AU390" s="196" t="s">
        <v>77</v>
      </c>
    </row>
    <row r="391" spans="2:65" s="302" customFormat="1">
      <c r="B391" s="301"/>
      <c r="D391" s="297" t="s">
        <v>185</v>
      </c>
      <c r="E391" s="303" t="s">
        <v>5</v>
      </c>
      <c r="F391" s="304" t="s">
        <v>546</v>
      </c>
      <c r="H391" s="305">
        <v>7.92</v>
      </c>
      <c r="L391" s="301"/>
      <c r="M391" s="306"/>
      <c r="N391" s="307"/>
      <c r="O391" s="307"/>
      <c r="P391" s="307"/>
      <c r="Q391" s="307"/>
      <c r="R391" s="307"/>
      <c r="S391" s="307"/>
      <c r="T391" s="308"/>
      <c r="AT391" s="303" t="s">
        <v>185</v>
      </c>
      <c r="AU391" s="303" t="s">
        <v>77</v>
      </c>
      <c r="AV391" s="302" t="s">
        <v>77</v>
      </c>
      <c r="AW391" s="302" t="s">
        <v>31</v>
      </c>
      <c r="AX391" s="302" t="s">
        <v>68</v>
      </c>
      <c r="AY391" s="303" t="s">
        <v>177</v>
      </c>
    </row>
    <row r="392" spans="2:65" s="302" customFormat="1">
      <c r="B392" s="301"/>
      <c r="D392" s="297" t="s">
        <v>185</v>
      </c>
      <c r="E392" s="303" t="s">
        <v>5</v>
      </c>
      <c r="F392" s="304" t="s">
        <v>547</v>
      </c>
      <c r="H392" s="305">
        <v>12.012</v>
      </c>
      <c r="L392" s="301"/>
      <c r="M392" s="306"/>
      <c r="N392" s="307"/>
      <c r="O392" s="307"/>
      <c r="P392" s="307"/>
      <c r="Q392" s="307"/>
      <c r="R392" s="307"/>
      <c r="S392" s="307"/>
      <c r="T392" s="308"/>
      <c r="AT392" s="303" t="s">
        <v>185</v>
      </c>
      <c r="AU392" s="303" t="s">
        <v>77</v>
      </c>
      <c r="AV392" s="302" t="s">
        <v>77</v>
      </c>
      <c r="AW392" s="302" t="s">
        <v>31</v>
      </c>
      <c r="AX392" s="302" t="s">
        <v>68</v>
      </c>
      <c r="AY392" s="303" t="s">
        <v>177</v>
      </c>
    </row>
    <row r="393" spans="2:65" s="302" customFormat="1">
      <c r="B393" s="301"/>
      <c r="D393" s="297" t="s">
        <v>185</v>
      </c>
      <c r="E393" s="303" t="s">
        <v>5</v>
      </c>
      <c r="F393" s="304" t="s">
        <v>548</v>
      </c>
      <c r="H393" s="305">
        <v>3.06</v>
      </c>
      <c r="L393" s="301"/>
      <c r="M393" s="306"/>
      <c r="N393" s="307"/>
      <c r="O393" s="307"/>
      <c r="P393" s="307"/>
      <c r="Q393" s="307"/>
      <c r="R393" s="307"/>
      <c r="S393" s="307"/>
      <c r="T393" s="308"/>
      <c r="AT393" s="303" t="s">
        <v>185</v>
      </c>
      <c r="AU393" s="303" t="s">
        <v>77</v>
      </c>
      <c r="AV393" s="302" t="s">
        <v>77</v>
      </c>
      <c r="AW393" s="302" t="s">
        <v>31</v>
      </c>
      <c r="AX393" s="302" t="s">
        <v>68</v>
      </c>
      <c r="AY393" s="303" t="s">
        <v>177</v>
      </c>
    </row>
    <row r="394" spans="2:65" s="302" customFormat="1">
      <c r="B394" s="301"/>
      <c r="D394" s="297" t="s">
        <v>185</v>
      </c>
      <c r="E394" s="303" t="s">
        <v>5</v>
      </c>
      <c r="F394" s="304" t="s">
        <v>549</v>
      </c>
      <c r="H394" s="305">
        <v>7.92</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02" customFormat="1">
      <c r="B395" s="301"/>
      <c r="D395" s="297" t="s">
        <v>185</v>
      </c>
      <c r="E395" s="303" t="s">
        <v>5</v>
      </c>
      <c r="F395" s="304" t="s">
        <v>550</v>
      </c>
      <c r="H395" s="305">
        <v>8.0649999999999995</v>
      </c>
      <c r="L395" s="301"/>
      <c r="M395" s="306"/>
      <c r="N395" s="307"/>
      <c r="O395" s="307"/>
      <c r="P395" s="307"/>
      <c r="Q395" s="307"/>
      <c r="R395" s="307"/>
      <c r="S395" s="307"/>
      <c r="T395" s="308"/>
      <c r="AT395" s="303" t="s">
        <v>185</v>
      </c>
      <c r="AU395" s="303" t="s">
        <v>77</v>
      </c>
      <c r="AV395" s="302" t="s">
        <v>77</v>
      </c>
      <c r="AW395" s="302" t="s">
        <v>31</v>
      </c>
      <c r="AX395" s="302" t="s">
        <v>68</v>
      </c>
      <c r="AY395" s="303" t="s">
        <v>177</v>
      </c>
    </row>
    <row r="396" spans="2:65" s="302" customFormat="1">
      <c r="B396" s="301"/>
      <c r="D396" s="297" t="s">
        <v>185</v>
      </c>
      <c r="E396" s="303" t="s">
        <v>5</v>
      </c>
      <c r="F396" s="304" t="s">
        <v>551</v>
      </c>
      <c r="H396" s="305">
        <v>12.144</v>
      </c>
      <c r="L396" s="301"/>
      <c r="M396" s="306"/>
      <c r="N396" s="307"/>
      <c r="O396" s="307"/>
      <c r="P396" s="307"/>
      <c r="Q396" s="307"/>
      <c r="R396" s="307"/>
      <c r="S396" s="307"/>
      <c r="T396" s="308"/>
      <c r="AT396" s="303" t="s">
        <v>185</v>
      </c>
      <c r="AU396" s="303" t="s">
        <v>77</v>
      </c>
      <c r="AV396" s="302" t="s">
        <v>77</v>
      </c>
      <c r="AW396" s="302" t="s">
        <v>31</v>
      </c>
      <c r="AX396" s="302" t="s">
        <v>68</v>
      </c>
      <c r="AY396" s="303" t="s">
        <v>177</v>
      </c>
    </row>
    <row r="397" spans="2:65" s="302" customFormat="1">
      <c r="B397" s="301"/>
      <c r="D397" s="297" t="s">
        <v>185</v>
      </c>
      <c r="E397" s="303" t="s">
        <v>5</v>
      </c>
      <c r="F397" s="304" t="s">
        <v>5</v>
      </c>
      <c r="H397" s="305">
        <v>0</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17" customFormat="1">
      <c r="B398" s="316"/>
      <c r="D398" s="297" t="s">
        <v>185</v>
      </c>
      <c r="E398" s="318" t="s">
        <v>5</v>
      </c>
      <c r="F398" s="319" t="s">
        <v>186</v>
      </c>
      <c r="H398" s="320">
        <v>51.121000000000002</v>
      </c>
      <c r="L398" s="316"/>
      <c r="M398" s="321"/>
      <c r="N398" s="322"/>
      <c r="O398" s="322"/>
      <c r="P398" s="322"/>
      <c r="Q398" s="322"/>
      <c r="R398" s="322"/>
      <c r="S398" s="322"/>
      <c r="T398" s="323"/>
      <c r="AT398" s="318" t="s">
        <v>185</v>
      </c>
      <c r="AU398" s="318" t="s">
        <v>77</v>
      </c>
      <c r="AV398" s="317" t="s">
        <v>182</v>
      </c>
      <c r="AW398" s="317" t="s">
        <v>31</v>
      </c>
      <c r="AX398" s="317" t="s">
        <v>75</v>
      </c>
      <c r="AY398" s="318" t="s">
        <v>177</v>
      </c>
    </row>
    <row r="399" spans="2:65" s="916" customFormat="1" ht="16.5" customHeight="1">
      <c r="B399" s="207"/>
      <c r="C399" s="286" t="s">
        <v>552</v>
      </c>
      <c r="D399" s="286" t="s">
        <v>179</v>
      </c>
      <c r="E399" s="287" t="s">
        <v>553</v>
      </c>
      <c r="F399" s="288" t="s">
        <v>554</v>
      </c>
      <c r="G399" s="289" t="s">
        <v>180</v>
      </c>
      <c r="H399" s="290">
        <v>294.16500000000002</v>
      </c>
      <c r="I399" s="921"/>
      <c r="J399" s="291">
        <f>ROUND(I399*H399,2)</f>
        <v>0</v>
      </c>
      <c r="K399" s="288" t="s">
        <v>181</v>
      </c>
      <c r="L399" s="207"/>
      <c r="M399" s="292" t="s">
        <v>5</v>
      </c>
      <c r="N399" s="293" t="s">
        <v>39</v>
      </c>
      <c r="O399" s="294">
        <v>0.247</v>
      </c>
      <c r="P399" s="294">
        <f>O399*H399</f>
        <v>72.658754999999999</v>
      </c>
      <c r="Q399" s="294">
        <v>2.6900000000000001E-3</v>
      </c>
      <c r="R399" s="294">
        <f>Q399*H399</f>
        <v>0.79130385000000014</v>
      </c>
      <c r="S399" s="294">
        <v>0</v>
      </c>
      <c r="T399" s="295">
        <f>S399*H399</f>
        <v>0</v>
      </c>
      <c r="AR399" s="196" t="s">
        <v>182</v>
      </c>
      <c r="AT399" s="196" t="s">
        <v>179</v>
      </c>
      <c r="AU399" s="196" t="s">
        <v>77</v>
      </c>
      <c r="AY399" s="196" t="s">
        <v>177</v>
      </c>
      <c r="BE399" s="296">
        <f>IF(N399="základní",J399,0)</f>
        <v>0</v>
      </c>
      <c r="BF399" s="296">
        <f>IF(N399="snížená",J399,0)</f>
        <v>0</v>
      </c>
      <c r="BG399" s="296">
        <f>IF(N399="zákl. přenesená",J399,0)</f>
        <v>0</v>
      </c>
      <c r="BH399" s="296">
        <f>IF(N399="sníž. přenesená",J399,0)</f>
        <v>0</v>
      </c>
      <c r="BI399" s="296">
        <f>IF(N399="nulová",J399,0)</f>
        <v>0</v>
      </c>
      <c r="BJ399" s="196" t="s">
        <v>75</v>
      </c>
      <c r="BK399" s="296">
        <f>ROUND(I399*H399,2)</f>
        <v>0</v>
      </c>
      <c r="BL399" s="196" t="s">
        <v>182</v>
      </c>
      <c r="BM399" s="196" t="s">
        <v>555</v>
      </c>
    </row>
    <row r="400" spans="2:65" s="916" customFormat="1" ht="40.5">
      <c r="B400" s="207"/>
      <c r="D400" s="297" t="s">
        <v>184</v>
      </c>
      <c r="F400" s="298" t="s">
        <v>518</v>
      </c>
      <c r="L400" s="207"/>
      <c r="M400" s="299"/>
      <c r="N400" s="920"/>
      <c r="O400" s="920"/>
      <c r="P400" s="920"/>
      <c r="Q400" s="920"/>
      <c r="R400" s="920"/>
      <c r="S400" s="920"/>
      <c r="T400" s="300"/>
      <c r="AT400" s="196" t="s">
        <v>184</v>
      </c>
      <c r="AU400" s="196" t="s">
        <v>77</v>
      </c>
    </row>
    <row r="401" spans="2:65" s="302" customFormat="1">
      <c r="B401" s="301"/>
      <c r="D401" s="297" t="s">
        <v>185</v>
      </c>
      <c r="E401" s="303" t="s">
        <v>5</v>
      </c>
      <c r="F401" s="304" t="s">
        <v>556</v>
      </c>
      <c r="H401" s="305">
        <v>36.75</v>
      </c>
      <c r="L401" s="301"/>
      <c r="M401" s="306"/>
      <c r="N401" s="307"/>
      <c r="O401" s="307"/>
      <c r="P401" s="307"/>
      <c r="Q401" s="307"/>
      <c r="R401" s="307"/>
      <c r="S401" s="307"/>
      <c r="T401" s="308"/>
      <c r="AT401" s="303" t="s">
        <v>185</v>
      </c>
      <c r="AU401" s="303" t="s">
        <v>77</v>
      </c>
      <c r="AV401" s="302" t="s">
        <v>77</v>
      </c>
      <c r="AW401" s="302" t="s">
        <v>31</v>
      </c>
      <c r="AX401" s="302" t="s">
        <v>68</v>
      </c>
      <c r="AY401" s="303" t="s">
        <v>177</v>
      </c>
    </row>
    <row r="402" spans="2:65" s="302" customFormat="1">
      <c r="B402" s="301"/>
      <c r="D402" s="297" t="s">
        <v>185</v>
      </c>
      <c r="E402" s="303" t="s">
        <v>5</v>
      </c>
      <c r="F402" s="304" t="s">
        <v>557</v>
      </c>
      <c r="H402" s="305">
        <v>52.08</v>
      </c>
      <c r="L402" s="301"/>
      <c r="M402" s="306"/>
      <c r="N402" s="307"/>
      <c r="O402" s="307"/>
      <c r="P402" s="307"/>
      <c r="Q402" s="307"/>
      <c r="R402" s="307"/>
      <c r="S402" s="307"/>
      <c r="T402" s="308"/>
      <c r="AT402" s="303" t="s">
        <v>185</v>
      </c>
      <c r="AU402" s="303" t="s">
        <v>77</v>
      </c>
      <c r="AV402" s="302" t="s">
        <v>77</v>
      </c>
      <c r="AW402" s="302" t="s">
        <v>31</v>
      </c>
      <c r="AX402" s="302" t="s">
        <v>68</v>
      </c>
      <c r="AY402" s="303" t="s">
        <v>177</v>
      </c>
    </row>
    <row r="403" spans="2:65" s="302" customFormat="1">
      <c r="B403" s="301"/>
      <c r="D403" s="297" t="s">
        <v>185</v>
      </c>
      <c r="E403" s="303" t="s">
        <v>5</v>
      </c>
      <c r="F403" s="304" t="s">
        <v>558</v>
      </c>
      <c r="H403" s="305">
        <v>37.875</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559</v>
      </c>
      <c r="H404" s="305">
        <v>25.25</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560</v>
      </c>
      <c r="H405" s="305">
        <v>22.44</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561</v>
      </c>
      <c r="H406" s="305">
        <v>33.674999999999997</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562</v>
      </c>
      <c r="H407" s="305">
        <v>44.9</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563</v>
      </c>
      <c r="H408" s="305">
        <v>17.655000000000001</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564</v>
      </c>
      <c r="H409" s="305">
        <v>23.54</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294.16500000000002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16" customFormat="1" ht="16.5" customHeight="1">
      <c r="B411" s="207"/>
      <c r="C411" s="286" t="s">
        <v>565</v>
      </c>
      <c r="D411" s="286" t="s">
        <v>179</v>
      </c>
      <c r="E411" s="287" t="s">
        <v>566</v>
      </c>
      <c r="F411" s="288" t="s">
        <v>567</v>
      </c>
      <c r="G411" s="289" t="s">
        <v>180</v>
      </c>
      <c r="H411" s="290">
        <v>294.16500000000002</v>
      </c>
      <c r="I411" s="921"/>
      <c r="J411" s="291">
        <f>ROUND(I411*H411,2)</f>
        <v>0</v>
      </c>
      <c r="K411" s="288" t="s">
        <v>181</v>
      </c>
      <c r="L411" s="207"/>
      <c r="M411" s="292" t="s">
        <v>5</v>
      </c>
      <c r="N411" s="293" t="s">
        <v>39</v>
      </c>
      <c r="O411" s="294">
        <v>8.3000000000000004E-2</v>
      </c>
      <c r="P411" s="294">
        <f>O411*H411</f>
        <v>24.415695000000003</v>
      </c>
      <c r="Q411" s="294">
        <v>0</v>
      </c>
      <c r="R411" s="294">
        <f>Q411*H411</f>
        <v>0</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568</v>
      </c>
    </row>
    <row r="412" spans="2:65" s="916" customFormat="1" ht="40.5">
      <c r="B412" s="207"/>
      <c r="D412" s="297" t="s">
        <v>184</v>
      </c>
      <c r="F412" s="298" t="s">
        <v>518</v>
      </c>
      <c r="L412" s="207"/>
      <c r="M412" s="299"/>
      <c r="N412" s="920"/>
      <c r="O412" s="920"/>
      <c r="P412" s="920"/>
      <c r="Q412" s="920"/>
      <c r="R412" s="920"/>
      <c r="S412" s="920"/>
      <c r="T412" s="300"/>
      <c r="AT412" s="196" t="s">
        <v>184</v>
      </c>
      <c r="AU412" s="196" t="s">
        <v>77</v>
      </c>
    </row>
    <row r="413" spans="2:65" s="916" customFormat="1" ht="25.5" customHeight="1">
      <c r="B413" s="207"/>
      <c r="C413" s="286" t="s">
        <v>569</v>
      </c>
      <c r="D413" s="286" t="s">
        <v>179</v>
      </c>
      <c r="E413" s="287" t="s">
        <v>570</v>
      </c>
      <c r="F413" s="288" t="s">
        <v>571</v>
      </c>
      <c r="G413" s="289" t="s">
        <v>210</v>
      </c>
      <c r="H413" s="290">
        <v>99.54</v>
      </c>
      <c r="I413" s="921"/>
      <c r="J413" s="291">
        <f>ROUND(I413*H413,2)</f>
        <v>0</v>
      </c>
      <c r="K413" s="288" t="s">
        <v>181</v>
      </c>
      <c r="L413" s="207"/>
      <c r="M413" s="292" t="s">
        <v>5</v>
      </c>
      <c r="N413" s="293" t="s">
        <v>39</v>
      </c>
      <c r="O413" s="294">
        <v>0.58399999999999996</v>
      </c>
      <c r="P413" s="294">
        <f>O413*H413</f>
        <v>58.131360000000001</v>
      </c>
      <c r="Q413" s="294">
        <v>2.45329</v>
      </c>
      <c r="R413" s="294">
        <f>Q413*H413</f>
        <v>244.2004866</v>
      </c>
      <c r="S413" s="294">
        <v>0</v>
      </c>
      <c r="T413" s="295">
        <f>S413*H413</f>
        <v>0</v>
      </c>
      <c r="AR413" s="196" t="s">
        <v>182</v>
      </c>
      <c r="AT413" s="196" t="s">
        <v>179</v>
      </c>
      <c r="AU413" s="196" t="s">
        <v>77</v>
      </c>
      <c r="AY413" s="196" t="s">
        <v>177</v>
      </c>
      <c r="BE413" s="296">
        <f>IF(N413="základní",J413,0)</f>
        <v>0</v>
      </c>
      <c r="BF413" s="296">
        <f>IF(N413="snížená",J413,0)</f>
        <v>0</v>
      </c>
      <c r="BG413" s="296">
        <f>IF(N413="zákl. přenesená",J413,0)</f>
        <v>0</v>
      </c>
      <c r="BH413" s="296">
        <f>IF(N413="sníž. přenesená",J413,0)</f>
        <v>0</v>
      </c>
      <c r="BI413" s="296">
        <f>IF(N413="nulová",J413,0)</f>
        <v>0</v>
      </c>
      <c r="BJ413" s="196" t="s">
        <v>75</v>
      </c>
      <c r="BK413" s="296">
        <f>ROUND(I413*H413,2)</f>
        <v>0</v>
      </c>
      <c r="BL413" s="196" t="s">
        <v>182</v>
      </c>
      <c r="BM413" s="196" t="s">
        <v>572</v>
      </c>
    </row>
    <row r="414" spans="2:65" s="916" customFormat="1" ht="81">
      <c r="B414" s="207"/>
      <c r="D414" s="297" t="s">
        <v>184</v>
      </c>
      <c r="F414" s="298" t="s">
        <v>487</v>
      </c>
      <c r="L414" s="207"/>
      <c r="M414" s="299"/>
      <c r="N414" s="920"/>
      <c r="O414" s="920"/>
      <c r="P414" s="920"/>
      <c r="Q414" s="920"/>
      <c r="R414" s="920"/>
      <c r="S414" s="920"/>
      <c r="T414" s="300"/>
      <c r="AT414" s="196" t="s">
        <v>184</v>
      </c>
      <c r="AU414" s="196" t="s">
        <v>77</v>
      </c>
    </row>
    <row r="415" spans="2:65" s="302" customFormat="1">
      <c r="B415" s="301"/>
      <c r="D415" s="297" t="s">
        <v>185</v>
      </c>
      <c r="E415" s="303" t="s">
        <v>5</v>
      </c>
      <c r="F415" s="304" t="s">
        <v>573</v>
      </c>
      <c r="H415" s="305">
        <v>18.2</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574</v>
      </c>
      <c r="H416" s="305">
        <v>29.7</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575</v>
      </c>
      <c r="H417" s="305">
        <v>24.96</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576</v>
      </c>
      <c r="H418" s="305">
        <v>10.53</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577</v>
      </c>
      <c r="H419" s="305">
        <v>16.149999999999999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17" customFormat="1">
      <c r="B420" s="316"/>
      <c r="D420" s="297" t="s">
        <v>185</v>
      </c>
      <c r="E420" s="318" t="s">
        <v>5</v>
      </c>
      <c r="F420" s="319" t="s">
        <v>186</v>
      </c>
      <c r="H420" s="320">
        <v>99.54</v>
      </c>
      <c r="L420" s="316"/>
      <c r="M420" s="321"/>
      <c r="N420" s="322"/>
      <c r="O420" s="322"/>
      <c r="P420" s="322"/>
      <c r="Q420" s="322"/>
      <c r="R420" s="322"/>
      <c r="S420" s="322"/>
      <c r="T420" s="323"/>
      <c r="AT420" s="318" t="s">
        <v>185</v>
      </c>
      <c r="AU420" s="318" t="s">
        <v>77</v>
      </c>
      <c r="AV420" s="317" t="s">
        <v>182</v>
      </c>
      <c r="AW420" s="317" t="s">
        <v>31</v>
      </c>
      <c r="AX420" s="317" t="s">
        <v>75</v>
      </c>
      <c r="AY420" s="318" t="s">
        <v>177</v>
      </c>
    </row>
    <row r="421" spans="2:65" s="916" customFormat="1" ht="16.5" customHeight="1">
      <c r="B421" s="207"/>
      <c r="C421" s="286" t="s">
        <v>578</v>
      </c>
      <c r="D421" s="286" t="s">
        <v>179</v>
      </c>
      <c r="E421" s="287" t="s">
        <v>579</v>
      </c>
      <c r="F421" s="288" t="s">
        <v>580</v>
      </c>
      <c r="G421" s="289" t="s">
        <v>180</v>
      </c>
      <c r="H421" s="290">
        <f>H428</f>
        <v>212.16</v>
      </c>
      <c r="I421" s="921"/>
      <c r="J421" s="291">
        <f>ROUND(I421*H421,2)</f>
        <v>0</v>
      </c>
      <c r="K421" s="288" t="s">
        <v>181</v>
      </c>
      <c r="L421" s="207"/>
      <c r="M421" s="292" t="s">
        <v>5</v>
      </c>
      <c r="N421" s="293" t="s">
        <v>39</v>
      </c>
      <c r="O421" s="294">
        <v>0.27400000000000002</v>
      </c>
      <c r="P421" s="294">
        <f>O421*H421</f>
        <v>58.131840000000004</v>
      </c>
      <c r="Q421" s="294">
        <v>2.64E-3</v>
      </c>
      <c r="R421" s="294">
        <f>Q421*H421</f>
        <v>0.5601024</v>
      </c>
      <c r="S421" s="294">
        <v>0</v>
      </c>
      <c r="T421" s="295">
        <f>S421*H421</f>
        <v>0</v>
      </c>
      <c r="AR421" s="196" t="s">
        <v>182</v>
      </c>
      <c r="AT421" s="196" t="s">
        <v>179</v>
      </c>
      <c r="AU421" s="196" t="s">
        <v>77</v>
      </c>
      <c r="AY421" s="196" t="s">
        <v>177</v>
      </c>
      <c r="BE421" s="296">
        <f>IF(N421="základní",J421,0)</f>
        <v>0</v>
      </c>
      <c r="BF421" s="296">
        <f>IF(N421="snížená",J421,0)</f>
        <v>0</v>
      </c>
      <c r="BG421" s="296">
        <f>IF(N421="zákl. přenesená",J421,0)</f>
        <v>0</v>
      </c>
      <c r="BH421" s="296">
        <f>IF(N421="sníž. přenesená",J421,0)</f>
        <v>0</v>
      </c>
      <c r="BI421" s="296">
        <f>IF(N421="nulová",J421,0)</f>
        <v>0</v>
      </c>
      <c r="BJ421" s="196" t="s">
        <v>75</v>
      </c>
      <c r="BK421" s="296">
        <f>ROUND(I421*H421,2)</f>
        <v>0</v>
      </c>
      <c r="BL421" s="196" t="s">
        <v>182</v>
      </c>
      <c r="BM421" s="196" t="s">
        <v>581</v>
      </c>
    </row>
    <row r="422" spans="2:65" s="916" customFormat="1" ht="40.5">
      <c r="B422" s="207"/>
      <c r="D422" s="297" t="s">
        <v>184</v>
      </c>
      <c r="F422" s="298" t="s">
        <v>518</v>
      </c>
      <c r="L422" s="207"/>
      <c r="M422" s="299"/>
      <c r="N422" s="920"/>
      <c r="O422" s="920"/>
      <c r="P422" s="920"/>
      <c r="Q422" s="920"/>
      <c r="R422" s="920"/>
      <c r="S422" s="920"/>
      <c r="T422" s="300"/>
      <c r="AT422" s="196" t="s">
        <v>184</v>
      </c>
      <c r="AU422" s="196" t="s">
        <v>77</v>
      </c>
    </row>
    <row r="423" spans="2:65" s="302" customFormat="1">
      <c r="B423" s="301"/>
      <c r="D423" s="297" t="s">
        <v>185</v>
      </c>
      <c r="E423" s="303" t="s">
        <v>5</v>
      </c>
      <c r="F423" s="304" t="s">
        <v>4884</v>
      </c>
      <c r="H423" s="305">
        <f>0.8*2*4*4+0.95*1*4*4+0.6*0.95*4*4</f>
        <v>49.919999999999995</v>
      </c>
      <c r="L423" s="301"/>
      <c r="M423" s="306"/>
      <c r="N423" s="307"/>
      <c r="O423" s="307"/>
      <c r="P423" s="307"/>
      <c r="Q423" s="307"/>
      <c r="R423" s="307"/>
      <c r="S423" s="307"/>
      <c r="T423" s="308"/>
      <c r="AT423" s="303" t="s">
        <v>185</v>
      </c>
      <c r="AU423" s="303" t="s">
        <v>77</v>
      </c>
      <c r="AV423" s="302" t="s">
        <v>77</v>
      </c>
      <c r="AW423" s="302" t="s">
        <v>31</v>
      </c>
      <c r="AX423" s="302" t="s">
        <v>68</v>
      </c>
      <c r="AY423" s="303" t="s">
        <v>177</v>
      </c>
    </row>
    <row r="424" spans="2:65" s="302" customFormat="1">
      <c r="B424" s="301"/>
      <c r="D424" s="297" t="s">
        <v>185</v>
      </c>
      <c r="E424" s="303" t="s">
        <v>5</v>
      </c>
      <c r="F424" s="304" t="s">
        <v>4884</v>
      </c>
      <c r="H424" s="305">
        <f>0.8*2*4*4+0.95*1*4*4+0.6*0.95*4*4</f>
        <v>49.919999999999995</v>
      </c>
      <c r="L424" s="301"/>
      <c r="M424" s="306"/>
      <c r="N424" s="307"/>
      <c r="O424" s="307"/>
      <c r="P424" s="307"/>
      <c r="Q424" s="307"/>
      <c r="R424" s="307"/>
      <c r="S424" s="307"/>
      <c r="T424" s="308"/>
      <c r="AT424" s="303" t="s">
        <v>185</v>
      </c>
      <c r="AU424" s="303" t="s">
        <v>77</v>
      </c>
      <c r="AV424" s="302" t="s">
        <v>77</v>
      </c>
      <c r="AW424" s="302" t="s">
        <v>31</v>
      </c>
      <c r="AX424" s="302" t="s">
        <v>68</v>
      </c>
      <c r="AY424" s="303" t="s">
        <v>177</v>
      </c>
    </row>
    <row r="425" spans="2:65" s="302" customFormat="1">
      <c r="B425" s="301"/>
      <c r="D425" s="297" t="s">
        <v>185</v>
      </c>
      <c r="E425" s="303" t="s">
        <v>5</v>
      </c>
      <c r="F425" s="304" t="s">
        <v>4885</v>
      </c>
      <c r="H425" s="305">
        <f>0.8*2.3*4*4+0.95*1*4*4+0.6*0.95*4*4</f>
        <v>53.76</v>
      </c>
      <c r="L425" s="301"/>
      <c r="M425" s="306"/>
      <c r="N425" s="307"/>
      <c r="O425" s="307"/>
      <c r="P425" s="307"/>
      <c r="Q425" s="307"/>
      <c r="R425" s="307"/>
      <c r="S425" s="307"/>
      <c r="T425" s="308"/>
      <c r="AT425" s="303" t="s">
        <v>185</v>
      </c>
      <c r="AU425" s="303" t="s">
        <v>77</v>
      </c>
      <c r="AV425" s="302" t="s">
        <v>77</v>
      </c>
      <c r="AW425" s="302" t="s">
        <v>31</v>
      </c>
      <c r="AX425" s="302" t="s">
        <v>68</v>
      </c>
      <c r="AY425" s="303" t="s">
        <v>177</v>
      </c>
    </row>
    <row r="426" spans="2:65" s="302" customFormat="1">
      <c r="B426" s="301"/>
      <c r="D426" s="297" t="s">
        <v>185</v>
      </c>
      <c r="E426" s="303" t="s">
        <v>5</v>
      </c>
      <c r="F426" s="304" t="s">
        <v>4886</v>
      </c>
      <c r="H426" s="305">
        <f>0.8*2*4*2+0.95*1*4*2+0.6*0.95*4*2</f>
        <v>24.959999999999997</v>
      </c>
      <c r="L426" s="301"/>
      <c r="M426" s="306"/>
      <c r="N426" s="307"/>
      <c r="O426" s="307"/>
      <c r="P426" s="307"/>
      <c r="Q426" s="307"/>
      <c r="R426" s="307"/>
      <c r="S426" s="307"/>
      <c r="T426" s="308"/>
      <c r="AT426" s="303" t="s">
        <v>185</v>
      </c>
      <c r="AU426" s="303" t="s">
        <v>77</v>
      </c>
      <c r="AV426" s="302" t="s">
        <v>77</v>
      </c>
      <c r="AW426" s="302" t="s">
        <v>31</v>
      </c>
      <c r="AX426" s="302" t="s">
        <v>68</v>
      </c>
      <c r="AY426" s="303" t="s">
        <v>177</v>
      </c>
    </row>
    <row r="427" spans="2:65" s="302" customFormat="1">
      <c r="B427" s="301"/>
      <c r="D427" s="297" t="s">
        <v>185</v>
      </c>
      <c r="E427" s="303" t="s">
        <v>5</v>
      </c>
      <c r="F427" s="304" t="s">
        <v>4887</v>
      </c>
      <c r="H427" s="305">
        <f>0.8*1.6*4*3+0.95*1*4*3+0.6*0.95*4*3</f>
        <v>33.6</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17" customFormat="1">
      <c r="B428" s="316"/>
      <c r="D428" s="297" t="s">
        <v>185</v>
      </c>
      <c r="E428" s="318" t="s">
        <v>5</v>
      </c>
      <c r="F428" s="319" t="s">
        <v>186</v>
      </c>
      <c r="H428" s="320">
        <f>SUM(H423:H427)</f>
        <v>212.16</v>
      </c>
      <c r="L428" s="316"/>
      <c r="M428" s="321"/>
      <c r="N428" s="322"/>
      <c r="O428" s="322"/>
      <c r="P428" s="322"/>
      <c r="Q428" s="322"/>
      <c r="R428" s="322"/>
      <c r="S428" s="322"/>
      <c r="T428" s="323"/>
      <c r="AT428" s="318" t="s">
        <v>185</v>
      </c>
      <c r="AU428" s="318" t="s">
        <v>77</v>
      </c>
      <c r="AV428" s="317" t="s">
        <v>182</v>
      </c>
      <c r="AW428" s="317" t="s">
        <v>31</v>
      </c>
      <c r="AX428" s="317" t="s">
        <v>75</v>
      </c>
      <c r="AY428" s="318" t="s">
        <v>177</v>
      </c>
    </row>
    <row r="429" spans="2:65" s="916" customFormat="1" ht="16.5" customHeight="1">
      <c r="B429" s="207"/>
      <c r="C429" s="286" t="s">
        <v>582</v>
      </c>
      <c r="D429" s="286" t="s">
        <v>179</v>
      </c>
      <c r="E429" s="287" t="s">
        <v>583</v>
      </c>
      <c r="F429" s="288" t="s">
        <v>584</v>
      </c>
      <c r="G429" s="289" t="s">
        <v>180</v>
      </c>
      <c r="H429" s="290">
        <v>212.16</v>
      </c>
      <c r="I429" s="921"/>
      <c r="J429" s="291">
        <f>ROUND(I429*H429,2)</f>
        <v>0</v>
      </c>
      <c r="K429" s="288" t="s">
        <v>181</v>
      </c>
      <c r="L429" s="207"/>
      <c r="M429" s="292" t="s">
        <v>5</v>
      </c>
      <c r="N429" s="293" t="s">
        <v>39</v>
      </c>
      <c r="O429" s="294">
        <v>9.1999999999999998E-2</v>
      </c>
      <c r="P429" s="294">
        <f>O429*H429</f>
        <v>19.518719999999998</v>
      </c>
      <c r="Q429" s="294">
        <v>0</v>
      </c>
      <c r="R429" s="294">
        <f>Q429*H429</f>
        <v>0</v>
      </c>
      <c r="S429" s="294">
        <v>0</v>
      </c>
      <c r="T429" s="295">
        <f>S429*H429</f>
        <v>0</v>
      </c>
      <c r="AR429" s="196" t="s">
        <v>182</v>
      </c>
      <c r="AT429" s="196" t="s">
        <v>179</v>
      </c>
      <c r="AU429" s="196" t="s">
        <v>77</v>
      </c>
      <c r="AY429" s="196" t="s">
        <v>177</v>
      </c>
      <c r="BE429" s="296">
        <f>IF(N429="základní",J429,0)</f>
        <v>0</v>
      </c>
      <c r="BF429" s="296">
        <f>IF(N429="snížená",J429,0)</f>
        <v>0</v>
      </c>
      <c r="BG429" s="296">
        <f>IF(N429="zákl. přenesená",J429,0)</f>
        <v>0</v>
      </c>
      <c r="BH429" s="296">
        <f>IF(N429="sníž. přenesená",J429,0)</f>
        <v>0</v>
      </c>
      <c r="BI429" s="296">
        <f>IF(N429="nulová",J429,0)</f>
        <v>0</v>
      </c>
      <c r="BJ429" s="196" t="s">
        <v>75</v>
      </c>
      <c r="BK429" s="296">
        <f>ROUND(I429*H429,2)</f>
        <v>0</v>
      </c>
      <c r="BL429" s="196" t="s">
        <v>182</v>
      </c>
      <c r="BM429" s="196" t="s">
        <v>585</v>
      </c>
    </row>
    <row r="430" spans="2:65" s="916" customFormat="1" ht="40.5">
      <c r="B430" s="207"/>
      <c r="D430" s="297" t="s">
        <v>184</v>
      </c>
      <c r="F430" s="298" t="s">
        <v>518</v>
      </c>
      <c r="L430" s="207"/>
      <c r="M430" s="299"/>
      <c r="N430" s="920"/>
      <c r="O430" s="920"/>
      <c r="P430" s="920"/>
      <c r="Q430" s="920"/>
      <c r="R430" s="920"/>
      <c r="S430" s="920"/>
      <c r="T430" s="300"/>
      <c r="AT430" s="196" t="s">
        <v>184</v>
      </c>
      <c r="AU430" s="196" t="s">
        <v>77</v>
      </c>
    </row>
    <row r="431" spans="2:65" s="274" customFormat="1" ht="29.85" customHeight="1">
      <c r="B431" s="273"/>
      <c r="D431" s="275" t="s">
        <v>67</v>
      </c>
      <c r="E431" s="284" t="s">
        <v>189</v>
      </c>
      <c r="F431" s="284" t="s">
        <v>586</v>
      </c>
      <c r="J431" s="285">
        <f>BK431</f>
        <v>0</v>
      </c>
      <c r="L431" s="273"/>
      <c r="M431" s="278"/>
      <c r="N431" s="279"/>
      <c r="O431" s="279"/>
      <c r="P431" s="280">
        <f>SUM(P432:P550)</f>
        <v>6443.9410119999984</v>
      </c>
      <c r="Q431" s="279"/>
      <c r="R431" s="280">
        <f>SUM(R432:R550)</f>
        <v>1419.3023891199998</v>
      </c>
      <c r="S431" s="279"/>
      <c r="T431" s="281">
        <f>SUM(T432:T550)</f>
        <v>0</v>
      </c>
      <c r="AR431" s="275" t="s">
        <v>75</v>
      </c>
      <c r="AT431" s="282" t="s">
        <v>67</v>
      </c>
      <c r="AU431" s="282" t="s">
        <v>75</v>
      </c>
      <c r="AY431" s="275" t="s">
        <v>177</v>
      </c>
      <c r="BK431" s="283">
        <f>SUM(BK432:BK550)</f>
        <v>0</v>
      </c>
    </row>
    <row r="432" spans="2:65" s="916" customFormat="1" ht="38.25" customHeight="1">
      <c r="B432" s="207"/>
      <c r="C432" s="286" t="s">
        <v>587</v>
      </c>
      <c r="D432" s="286" t="s">
        <v>179</v>
      </c>
      <c r="E432" s="287" t="s">
        <v>588</v>
      </c>
      <c r="F432" s="288" t="s">
        <v>589</v>
      </c>
      <c r="G432" s="289" t="s">
        <v>210</v>
      </c>
      <c r="H432" s="290">
        <v>11.35</v>
      </c>
      <c r="I432" s="921"/>
      <c r="J432" s="291">
        <f>ROUND(I432*H432,2)</f>
        <v>0</v>
      </c>
      <c r="K432" s="288" t="s">
        <v>181</v>
      </c>
      <c r="L432" s="207"/>
      <c r="M432" s="292" t="s">
        <v>5</v>
      </c>
      <c r="N432" s="293" t="s">
        <v>39</v>
      </c>
      <c r="O432" s="294">
        <v>2.8319999999999999</v>
      </c>
      <c r="P432" s="294">
        <f>O432*H432</f>
        <v>32.1432</v>
      </c>
      <c r="Q432" s="294">
        <v>0.70067999999999997</v>
      </c>
      <c r="R432" s="294">
        <f>Q432*H432</f>
        <v>7.9527179999999991</v>
      </c>
      <c r="S432" s="294">
        <v>0</v>
      </c>
      <c r="T432" s="295">
        <f>S432*H432</f>
        <v>0</v>
      </c>
      <c r="AR432" s="196" t="s">
        <v>182</v>
      </c>
      <c r="AT432" s="196" t="s">
        <v>179</v>
      </c>
      <c r="AU432" s="196" t="s">
        <v>77</v>
      </c>
      <c r="AY432" s="196" t="s">
        <v>177</v>
      </c>
      <c r="BE432" s="296">
        <f>IF(N432="základní",J432,0)</f>
        <v>0</v>
      </c>
      <c r="BF432" s="296">
        <f>IF(N432="snížená",J432,0)</f>
        <v>0</v>
      </c>
      <c r="BG432" s="296">
        <f>IF(N432="zákl. přenesená",J432,0)</f>
        <v>0</v>
      </c>
      <c r="BH432" s="296">
        <f>IF(N432="sníž. přenesená",J432,0)</f>
        <v>0</v>
      </c>
      <c r="BI432" s="296">
        <f>IF(N432="nulová",J432,0)</f>
        <v>0</v>
      </c>
      <c r="BJ432" s="196" t="s">
        <v>75</v>
      </c>
      <c r="BK432" s="296">
        <f>ROUND(I432*H432,2)</f>
        <v>0</v>
      </c>
      <c r="BL432" s="196" t="s">
        <v>182</v>
      </c>
      <c r="BM432" s="196" t="s">
        <v>590</v>
      </c>
    </row>
    <row r="433" spans="2:65" s="302" customFormat="1">
      <c r="B433" s="301"/>
      <c r="D433" s="297" t="s">
        <v>185</v>
      </c>
      <c r="E433" s="303" t="s">
        <v>5</v>
      </c>
      <c r="F433" s="304" t="s">
        <v>591</v>
      </c>
      <c r="H433" s="305">
        <v>11.8</v>
      </c>
      <c r="L433" s="301"/>
      <c r="M433" s="306"/>
      <c r="N433" s="307"/>
      <c r="O433" s="307"/>
      <c r="P433" s="307"/>
      <c r="Q433" s="307"/>
      <c r="R433" s="307"/>
      <c r="S433" s="307"/>
      <c r="T433" s="308"/>
      <c r="AT433" s="303" t="s">
        <v>185</v>
      </c>
      <c r="AU433" s="303" t="s">
        <v>77</v>
      </c>
      <c r="AV433" s="302" t="s">
        <v>77</v>
      </c>
      <c r="AW433" s="302" t="s">
        <v>31</v>
      </c>
      <c r="AX433" s="302" t="s">
        <v>68</v>
      </c>
      <c r="AY433" s="303" t="s">
        <v>177</v>
      </c>
    </row>
    <row r="434" spans="2:65" s="302" customFormat="1">
      <c r="B434" s="301"/>
      <c r="D434" s="297" t="s">
        <v>185</v>
      </c>
      <c r="E434" s="303" t="s">
        <v>5</v>
      </c>
      <c r="F434" s="304" t="s">
        <v>592</v>
      </c>
      <c r="H434" s="305">
        <v>-0.45</v>
      </c>
      <c r="L434" s="301"/>
      <c r="M434" s="306"/>
      <c r="N434" s="307"/>
      <c r="O434" s="307"/>
      <c r="P434" s="307"/>
      <c r="Q434" s="307"/>
      <c r="R434" s="307"/>
      <c r="S434" s="307"/>
      <c r="T434" s="308"/>
      <c r="AT434" s="303" t="s">
        <v>185</v>
      </c>
      <c r="AU434" s="303" t="s">
        <v>77</v>
      </c>
      <c r="AV434" s="302" t="s">
        <v>77</v>
      </c>
      <c r="AW434" s="302" t="s">
        <v>31</v>
      </c>
      <c r="AX434" s="302" t="s">
        <v>68</v>
      </c>
      <c r="AY434" s="303" t="s">
        <v>177</v>
      </c>
    </row>
    <row r="435" spans="2:65" s="310" customFormat="1">
      <c r="B435" s="309"/>
      <c r="D435" s="297" t="s">
        <v>185</v>
      </c>
      <c r="E435" s="311" t="s">
        <v>5</v>
      </c>
      <c r="F435" s="312" t="s">
        <v>593</v>
      </c>
      <c r="H435" s="311" t="s">
        <v>5</v>
      </c>
      <c r="L435" s="309"/>
      <c r="M435" s="313"/>
      <c r="N435" s="314"/>
      <c r="O435" s="314"/>
      <c r="P435" s="314"/>
      <c r="Q435" s="314"/>
      <c r="R435" s="314"/>
      <c r="S435" s="314"/>
      <c r="T435" s="315"/>
      <c r="AT435" s="311" t="s">
        <v>185</v>
      </c>
      <c r="AU435" s="311" t="s">
        <v>77</v>
      </c>
      <c r="AV435" s="310" t="s">
        <v>75</v>
      </c>
      <c r="AW435" s="310" t="s">
        <v>31</v>
      </c>
      <c r="AX435" s="310" t="s">
        <v>68</v>
      </c>
      <c r="AY435" s="311" t="s">
        <v>177</v>
      </c>
    </row>
    <row r="436" spans="2:65" s="317" customFormat="1">
      <c r="B436" s="316"/>
      <c r="D436" s="297" t="s">
        <v>185</v>
      </c>
      <c r="E436" s="318" t="s">
        <v>5</v>
      </c>
      <c r="F436" s="319" t="s">
        <v>186</v>
      </c>
      <c r="H436" s="320">
        <v>11.35</v>
      </c>
      <c r="L436" s="316"/>
      <c r="M436" s="321"/>
      <c r="N436" s="322"/>
      <c r="O436" s="322"/>
      <c r="P436" s="322"/>
      <c r="Q436" s="322"/>
      <c r="R436" s="322"/>
      <c r="S436" s="322"/>
      <c r="T436" s="323"/>
      <c r="AT436" s="318" t="s">
        <v>185</v>
      </c>
      <c r="AU436" s="318" t="s">
        <v>77</v>
      </c>
      <c r="AV436" s="317" t="s">
        <v>182</v>
      </c>
      <c r="AW436" s="317" t="s">
        <v>31</v>
      </c>
      <c r="AX436" s="317" t="s">
        <v>75</v>
      </c>
      <c r="AY436" s="318" t="s">
        <v>177</v>
      </c>
    </row>
    <row r="437" spans="2:65" s="916" customFormat="1" ht="38.25" customHeight="1">
      <c r="B437" s="207"/>
      <c r="C437" s="286" t="s">
        <v>594</v>
      </c>
      <c r="D437" s="286" t="s">
        <v>179</v>
      </c>
      <c r="E437" s="287" t="s">
        <v>595</v>
      </c>
      <c r="F437" s="288" t="s">
        <v>596</v>
      </c>
      <c r="G437" s="289" t="s">
        <v>210</v>
      </c>
      <c r="H437" s="290">
        <v>67.878</v>
      </c>
      <c r="I437" s="921"/>
      <c r="J437" s="291">
        <f>ROUND(I437*H437,2)</f>
        <v>0</v>
      </c>
      <c r="K437" s="288" t="s">
        <v>181</v>
      </c>
      <c r="L437" s="207"/>
      <c r="M437" s="292" t="s">
        <v>5</v>
      </c>
      <c r="N437" s="293" t="s">
        <v>39</v>
      </c>
      <c r="O437" s="294">
        <v>2.7669999999999999</v>
      </c>
      <c r="P437" s="294">
        <f>O437*H437</f>
        <v>187.81842599999999</v>
      </c>
      <c r="Q437" s="294">
        <v>0.70296999999999998</v>
      </c>
      <c r="R437" s="294">
        <f>Q437*H437</f>
        <v>47.716197659999999</v>
      </c>
      <c r="S437" s="294">
        <v>0</v>
      </c>
      <c r="T437" s="295">
        <f>S437*H437</f>
        <v>0</v>
      </c>
      <c r="AR437" s="196" t="s">
        <v>182</v>
      </c>
      <c r="AT437" s="196" t="s">
        <v>179</v>
      </c>
      <c r="AU437" s="196" t="s">
        <v>77</v>
      </c>
      <c r="AY437" s="196" t="s">
        <v>177</v>
      </c>
      <c r="BE437" s="296">
        <f>IF(N437="základní",J437,0)</f>
        <v>0</v>
      </c>
      <c r="BF437" s="296">
        <f>IF(N437="snížená",J437,0)</f>
        <v>0</v>
      </c>
      <c r="BG437" s="296">
        <f>IF(N437="zákl. přenesená",J437,0)</f>
        <v>0</v>
      </c>
      <c r="BH437" s="296">
        <f>IF(N437="sníž. přenesená",J437,0)</f>
        <v>0</v>
      </c>
      <c r="BI437" s="296">
        <f>IF(N437="nulová",J437,0)</f>
        <v>0</v>
      </c>
      <c r="BJ437" s="196" t="s">
        <v>75</v>
      </c>
      <c r="BK437" s="296">
        <f>ROUND(I437*H437,2)</f>
        <v>0</v>
      </c>
      <c r="BL437" s="196" t="s">
        <v>182</v>
      </c>
      <c r="BM437" s="196" t="s">
        <v>597</v>
      </c>
    </row>
    <row r="438" spans="2:65" s="310" customFormat="1">
      <c r="B438" s="309"/>
      <c r="D438" s="297" t="s">
        <v>185</v>
      </c>
      <c r="E438" s="311" t="s">
        <v>5</v>
      </c>
      <c r="F438" s="312" t="s">
        <v>598</v>
      </c>
      <c r="H438" s="311" t="s">
        <v>5</v>
      </c>
      <c r="L438" s="309"/>
      <c r="M438" s="313"/>
      <c r="N438" s="314"/>
      <c r="O438" s="314"/>
      <c r="P438" s="314"/>
      <c r="Q438" s="314"/>
      <c r="R438" s="314"/>
      <c r="S438" s="314"/>
      <c r="T438" s="315"/>
      <c r="AT438" s="311" t="s">
        <v>185</v>
      </c>
      <c r="AU438" s="311" t="s">
        <v>77</v>
      </c>
      <c r="AV438" s="310" t="s">
        <v>75</v>
      </c>
      <c r="AW438" s="310" t="s">
        <v>31</v>
      </c>
      <c r="AX438" s="310" t="s">
        <v>68</v>
      </c>
      <c r="AY438" s="311" t="s">
        <v>177</v>
      </c>
    </row>
    <row r="439" spans="2:65" s="302" customFormat="1">
      <c r="B439" s="301"/>
      <c r="D439" s="297" t="s">
        <v>185</v>
      </c>
      <c r="E439" s="303" t="s">
        <v>5</v>
      </c>
      <c r="F439" s="304" t="s">
        <v>599</v>
      </c>
      <c r="H439" s="305">
        <v>67.878</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v>67.878</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16" customFormat="1" ht="25.5" customHeight="1">
      <c r="B441" s="207"/>
      <c r="C441" s="286" t="s">
        <v>600</v>
      </c>
      <c r="D441" s="286" t="s">
        <v>179</v>
      </c>
      <c r="E441" s="287" t="s">
        <v>601</v>
      </c>
      <c r="F441" s="288" t="s">
        <v>602</v>
      </c>
      <c r="G441" s="289" t="s">
        <v>210</v>
      </c>
      <c r="H441" s="290">
        <v>491.30599999999998</v>
      </c>
      <c r="I441" s="921"/>
      <c r="J441" s="291">
        <f>ROUND(I441*H441,2)</f>
        <v>0</v>
      </c>
      <c r="K441" s="288" t="s">
        <v>181</v>
      </c>
      <c r="L441" s="207"/>
      <c r="M441" s="292" t="s">
        <v>5</v>
      </c>
      <c r="N441" s="293" t="s">
        <v>39</v>
      </c>
      <c r="O441" s="294">
        <v>1.4490000000000001</v>
      </c>
      <c r="P441" s="294">
        <f>O441*H441</f>
        <v>711.90239399999996</v>
      </c>
      <c r="Q441" s="294">
        <v>2.45329</v>
      </c>
      <c r="R441" s="294">
        <f>Q441*H441</f>
        <v>1205.3160967399999</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603</v>
      </c>
    </row>
    <row r="442" spans="2:65" s="916" customFormat="1" ht="121.5">
      <c r="B442" s="207"/>
      <c r="D442" s="297" t="s">
        <v>184</v>
      </c>
      <c r="F442" s="298" t="s">
        <v>604</v>
      </c>
      <c r="L442" s="207"/>
      <c r="M442" s="299"/>
      <c r="N442" s="920"/>
      <c r="O442" s="920"/>
      <c r="P442" s="920"/>
      <c r="Q442" s="920"/>
      <c r="R442" s="920"/>
      <c r="S442" s="920"/>
      <c r="T442" s="300"/>
      <c r="AT442" s="196" t="s">
        <v>184</v>
      </c>
      <c r="AU442" s="196" t="s">
        <v>77</v>
      </c>
    </row>
    <row r="443" spans="2:65" s="302" customFormat="1">
      <c r="B443" s="301"/>
      <c r="D443" s="297" t="s">
        <v>185</v>
      </c>
      <c r="E443" s="303" t="s">
        <v>5</v>
      </c>
      <c r="F443" s="304" t="s">
        <v>605</v>
      </c>
      <c r="H443" s="305">
        <v>25.422000000000001</v>
      </c>
      <c r="L443" s="301"/>
      <c r="M443" s="306"/>
      <c r="N443" s="307"/>
      <c r="O443" s="307"/>
      <c r="P443" s="307"/>
      <c r="Q443" s="307"/>
      <c r="R443" s="307"/>
      <c r="S443" s="307"/>
      <c r="T443" s="308"/>
      <c r="AT443" s="303" t="s">
        <v>185</v>
      </c>
      <c r="AU443" s="303" t="s">
        <v>77</v>
      </c>
      <c r="AV443" s="302" t="s">
        <v>77</v>
      </c>
      <c r="AW443" s="302" t="s">
        <v>31</v>
      </c>
      <c r="AX443" s="302" t="s">
        <v>68</v>
      </c>
      <c r="AY443" s="303" t="s">
        <v>177</v>
      </c>
    </row>
    <row r="444" spans="2:65" s="310" customFormat="1">
      <c r="B444" s="309"/>
      <c r="D444" s="297" t="s">
        <v>185</v>
      </c>
      <c r="E444" s="311" t="s">
        <v>5</v>
      </c>
      <c r="F444" s="312" t="s">
        <v>606</v>
      </c>
      <c r="H444" s="311" t="s">
        <v>5</v>
      </c>
      <c r="L444" s="309"/>
      <c r="M444" s="313"/>
      <c r="N444" s="314"/>
      <c r="O444" s="314"/>
      <c r="P444" s="314"/>
      <c r="Q444" s="314"/>
      <c r="R444" s="314"/>
      <c r="S444" s="314"/>
      <c r="T444" s="315"/>
      <c r="AT444" s="311" t="s">
        <v>185</v>
      </c>
      <c r="AU444" s="311" t="s">
        <v>77</v>
      </c>
      <c r="AV444" s="310" t="s">
        <v>75</v>
      </c>
      <c r="AW444" s="310" t="s">
        <v>31</v>
      </c>
      <c r="AX444" s="310" t="s">
        <v>68</v>
      </c>
      <c r="AY444" s="311" t="s">
        <v>177</v>
      </c>
    </row>
    <row r="445" spans="2:65" s="302" customFormat="1">
      <c r="B445" s="301"/>
      <c r="D445" s="297" t="s">
        <v>185</v>
      </c>
      <c r="E445" s="303" t="s">
        <v>5</v>
      </c>
      <c r="F445" s="304" t="s">
        <v>607</v>
      </c>
      <c r="H445" s="305">
        <v>61.53</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10" customFormat="1">
      <c r="B446" s="309"/>
      <c r="D446" s="297" t="s">
        <v>185</v>
      </c>
      <c r="E446" s="311" t="s">
        <v>5</v>
      </c>
      <c r="F446" s="312" t="s">
        <v>608</v>
      </c>
      <c r="H446" s="311" t="s">
        <v>5</v>
      </c>
      <c r="L446" s="309"/>
      <c r="M446" s="313"/>
      <c r="N446" s="314"/>
      <c r="O446" s="314"/>
      <c r="P446" s="314"/>
      <c r="Q446" s="314"/>
      <c r="R446" s="314"/>
      <c r="S446" s="314"/>
      <c r="T446" s="315"/>
      <c r="AT446" s="311" t="s">
        <v>185</v>
      </c>
      <c r="AU446" s="311" t="s">
        <v>77</v>
      </c>
      <c r="AV446" s="310" t="s">
        <v>75</v>
      </c>
      <c r="AW446" s="310" t="s">
        <v>31</v>
      </c>
      <c r="AX446" s="310" t="s">
        <v>68</v>
      </c>
      <c r="AY446" s="311" t="s">
        <v>177</v>
      </c>
    </row>
    <row r="447" spans="2:65" s="302" customFormat="1">
      <c r="B447" s="301"/>
      <c r="D447" s="297" t="s">
        <v>185</v>
      </c>
      <c r="E447" s="303" t="s">
        <v>5</v>
      </c>
      <c r="F447" s="304" t="s">
        <v>609</v>
      </c>
      <c r="H447" s="305">
        <v>16.846</v>
      </c>
      <c r="L447" s="301"/>
      <c r="M447" s="306"/>
      <c r="N447" s="307"/>
      <c r="O447" s="307"/>
      <c r="P447" s="307"/>
      <c r="Q447" s="307"/>
      <c r="R447" s="307"/>
      <c r="S447" s="307"/>
      <c r="T447" s="308"/>
      <c r="AT447" s="303" t="s">
        <v>185</v>
      </c>
      <c r="AU447" s="303" t="s">
        <v>77</v>
      </c>
      <c r="AV447" s="302" t="s">
        <v>77</v>
      </c>
      <c r="AW447" s="302" t="s">
        <v>31</v>
      </c>
      <c r="AX447" s="302" t="s">
        <v>68</v>
      </c>
      <c r="AY447" s="303" t="s">
        <v>177</v>
      </c>
    </row>
    <row r="448" spans="2:65" s="310" customFormat="1">
      <c r="B448" s="309"/>
      <c r="D448" s="297" t="s">
        <v>185</v>
      </c>
      <c r="E448" s="311" t="s">
        <v>5</v>
      </c>
      <c r="F448" s="312" t="s">
        <v>610</v>
      </c>
      <c r="H448" s="311" t="s">
        <v>5</v>
      </c>
      <c r="L448" s="309"/>
      <c r="M448" s="313"/>
      <c r="N448" s="314"/>
      <c r="O448" s="314"/>
      <c r="P448" s="314"/>
      <c r="Q448" s="314"/>
      <c r="R448" s="314"/>
      <c r="S448" s="314"/>
      <c r="T448" s="315"/>
      <c r="AT448" s="311" t="s">
        <v>185</v>
      </c>
      <c r="AU448" s="311" t="s">
        <v>77</v>
      </c>
      <c r="AV448" s="310" t="s">
        <v>75</v>
      </c>
      <c r="AW448" s="310" t="s">
        <v>31</v>
      </c>
      <c r="AX448" s="310" t="s">
        <v>68</v>
      </c>
      <c r="AY448" s="311" t="s">
        <v>177</v>
      </c>
    </row>
    <row r="449" spans="2:51" s="302" customFormat="1">
      <c r="B449" s="301"/>
      <c r="D449" s="297" t="s">
        <v>185</v>
      </c>
      <c r="E449" s="303" t="s">
        <v>5</v>
      </c>
      <c r="F449" s="304" t="s">
        <v>611</v>
      </c>
      <c r="H449" s="305">
        <v>5.3650000000000002</v>
      </c>
      <c r="L449" s="301"/>
      <c r="M449" s="306"/>
      <c r="N449" s="307"/>
      <c r="O449" s="307"/>
      <c r="P449" s="307"/>
      <c r="Q449" s="307"/>
      <c r="R449" s="307"/>
      <c r="S449" s="307"/>
      <c r="T449" s="308"/>
      <c r="AT449" s="303" t="s">
        <v>185</v>
      </c>
      <c r="AU449" s="303" t="s">
        <v>77</v>
      </c>
      <c r="AV449" s="302" t="s">
        <v>77</v>
      </c>
      <c r="AW449" s="302" t="s">
        <v>31</v>
      </c>
      <c r="AX449" s="302" t="s">
        <v>68</v>
      </c>
      <c r="AY449" s="303" t="s">
        <v>177</v>
      </c>
    </row>
    <row r="450" spans="2:51" s="310" customFormat="1">
      <c r="B450" s="309"/>
      <c r="D450" s="297" t="s">
        <v>185</v>
      </c>
      <c r="E450" s="311" t="s">
        <v>5</v>
      </c>
      <c r="F450" s="312" t="s">
        <v>612</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51" s="302" customFormat="1">
      <c r="B451" s="301"/>
      <c r="D451" s="297" t="s">
        <v>185</v>
      </c>
      <c r="E451" s="303" t="s">
        <v>5</v>
      </c>
      <c r="F451" s="304" t="s">
        <v>613</v>
      </c>
      <c r="H451" s="305">
        <v>29.817</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51" s="310" customFormat="1">
      <c r="B452" s="309"/>
      <c r="D452" s="297" t="s">
        <v>185</v>
      </c>
      <c r="E452" s="311" t="s">
        <v>5</v>
      </c>
      <c r="F452" s="312" t="s">
        <v>614</v>
      </c>
      <c r="H452" s="311" t="s">
        <v>5</v>
      </c>
      <c r="L452" s="309"/>
      <c r="M452" s="313"/>
      <c r="N452" s="314"/>
      <c r="O452" s="314"/>
      <c r="P452" s="314"/>
      <c r="Q452" s="314"/>
      <c r="R452" s="314"/>
      <c r="S452" s="314"/>
      <c r="T452" s="315"/>
      <c r="AT452" s="311" t="s">
        <v>185</v>
      </c>
      <c r="AU452" s="311" t="s">
        <v>77</v>
      </c>
      <c r="AV452" s="310" t="s">
        <v>75</v>
      </c>
      <c r="AW452" s="310" t="s">
        <v>31</v>
      </c>
      <c r="AX452" s="310" t="s">
        <v>68</v>
      </c>
      <c r="AY452" s="311" t="s">
        <v>177</v>
      </c>
    </row>
    <row r="453" spans="2:51" s="310" customFormat="1">
      <c r="B453" s="309"/>
      <c r="D453" s="297" t="s">
        <v>185</v>
      </c>
      <c r="E453" s="311" t="s">
        <v>5</v>
      </c>
      <c r="F453" s="312" t="s">
        <v>615</v>
      </c>
      <c r="H453" s="311" t="s">
        <v>5</v>
      </c>
      <c r="L453" s="309"/>
      <c r="M453" s="313"/>
      <c r="N453" s="314"/>
      <c r="O453" s="314"/>
      <c r="P453" s="314"/>
      <c r="Q453" s="314"/>
      <c r="R453" s="314"/>
      <c r="S453" s="314"/>
      <c r="T453" s="315"/>
      <c r="AT453" s="311" t="s">
        <v>185</v>
      </c>
      <c r="AU453" s="311" t="s">
        <v>77</v>
      </c>
      <c r="AV453" s="310" t="s">
        <v>75</v>
      </c>
      <c r="AW453" s="310" t="s">
        <v>31</v>
      </c>
      <c r="AX453" s="310" t="s">
        <v>68</v>
      </c>
      <c r="AY453" s="311" t="s">
        <v>177</v>
      </c>
    </row>
    <row r="454" spans="2:51" s="302" customFormat="1">
      <c r="B454" s="301"/>
      <c r="D454" s="297" t="s">
        <v>185</v>
      </c>
      <c r="E454" s="303" t="s">
        <v>5</v>
      </c>
      <c r="F454" s="304" t="s">
        <v>616</v>
      </c>
      <c r="H454" s="305">
        <v>33.893000000000001</v>
      </c>
      <c r="L454" s="301"/>
      <c r="M454" s="306"/>
      <c r="N454" s="307"/>
      <c r="O454" s="307"/>
      <c r="P454" s="307"/>
      <c r="Q454" s="307"/>
      <c r="R454" s="307"/>
      <c r="S454" s="307"/>
      <c r="T454" s="308"/>
      <c r="AT454" s="303" t="s">
        <v>185</v>
      </c>
      <c r="AU454" s="303" t="s">
        <v>77</v>
      </c>
      <c r="AV454" s="302" t="s">
        <v>77</v>
      </c>
      <c r="AW454" s="302" t="s">
        <v>31</v>
      </c>
      <c r="AX454" s="302" t="s">
        <v>68</v>
      </c>
      <c r="AY454" s="303" t="s">
        <v>177</v>
      </c>
    </row>
    <row r="455" spans="2:51" s="310" customFormat="1">
      <c r="B455" s="309"/>
      <c r="D455" s="297" t="s">
        <v>185</v>
      </c>
      <c r="E455" s="311" t="s">
        <v>5</v>
      </c>
      <c r="F455" s="312" t="s">
        <v>617</v>
      </c>
      <c r="H455" s="311" t="s">
        <v>5</v>
      </c>
      <c r="L455" s="309"/>
      <c r="M455" s="313"/>
      <c r="N455" s="314"/>
      <c r="O455" s="314"/>
      <c r="P455" s="314"/>
      <c r="Q455" s="314"/>
      <c r="R455" s="314"/>
      <c r="S455" s="314"/>
      <c r="T455" s="315"/>
      <c r="AT455" s="311" t="s">
        <v>185</v>
      </c>
      <c r="AU455" s="311" t="s">
        <v>77</v>
      </c>
      <c r="AV455" s="310" t="s">
        <v>75</v>
      </c>
      <c r="AW455" s="310" t="s">
        <v>31</v>
      </c>
      <c r="AX455" s="310" t="s">
        <v>68</v>
      </c>
      <c r="AY455" s="311" t="s">
        <v>177</v>
      </c>
    </row>
    <row r="456" spans="2:51" s="302" customFormat="1">
      <c r="B456" s="301"/>
      <c r="D456" s="297" t="s">
        <v>185</v>
      </c>
      <c r="E456" s="303" t="s">
        <v>5</v>
      </c>
      <c r="F456" s="304" t="s">
        <v>618</v>
      </c>
      <c r="H456" s="305">
        <v>41.683999999999997</v>
      </c>
      <c r="L456" s="301"/>
      <c r="M456" s="306"/>
      <c r="N456" s="307"/>
      <c r="O456" s="307"/>
      <c r="P456" s="307"/>
      <c r="Q456" s="307"/>
      <c r="R456" s="307"/>
      <c r="S456" s="307"/>
      <c r="T456" s="308"/>
      <c r="AT456" s="303" t="s">
        <v>185</v>
      </c>
      <c r="AU456" s="303" t="s">
        <v>77</v>
      </c>
      <c r="AV456" s="302" t="s">
        <v>77</v>
      </c>
      <c r="AW456" s="302" t="s">
        <v>31</v>
      </c>
      <c r="AX456" s="302" t="s">
        <v>68</v>
      </c>
      <c r="AY456" s="303" t="s">
        <v>177</v>
      </c>
    </row>
    <row r="457" spans="2:51" s="310" customFormat="1">
      <c r="B457" s="309"/>
      <c r="D457" s="297" t="s">
        <v>185</v>
      </c>
      <c r="E457" s="311" t="s">
        <v>5</v>
      </c>
      <c r="F457" s="312" t="s">
        <v>619</v>
      </c>
      <c r="H457" s="311" t="s">
        <v>5</v>
      </c>
      <c r="L457" s="309"/>
      <c r="M457" s="313"/>
      <c r="N457" s="314"/>
      <c r="O457" s="314"/>
      <c r="P457" s="314"/>
      <c r="Q457" s="314"/>
      <c r="R457" s="314"/>
      <c r="S457" s="314"/>
      <c r="T457" s="315"/>
      <c r="AT457" s="311" t="s">
        <v>185</v>
      </c>
      <c r="AU457" s="311" t="s">
        <v>77</v>
      </c>
      <c r="AV457" s="310" t="s">
        <v>75</v>
      </c>
      <c r="AW457" s="310" t="s">
        <v>31</v>
      </c>
      <c r="AX457" s="310" t="s">
        <v>68</v>
      </c>
      <c r="AY457" s="311" t="s">
        <v>177</v>
      </c>
    </row>
    <row r="458" spans="2:51" s="302" customFormat="1">
      <c r="B458" s="301"/>
      <c r="D458" s="297" t="s">
        <v>185</v>
      </c>
      <c r="E458" s="303" t="s">
        <v>5</v>
      </c>
      <c r="F458" s="304" t="s">
        <v>620</v>
      </c>
      <c r="H458" s="305">
        <v>138.005</v>
      </c>
      <c r="L458" s="301"/>
      <c r="M458" s="306"/>
      <c r="N458" s="307"/>
      <c r="O458" s="307"/>
      <c r="P458" s="307"/>
      <c r="Q458" s="307"/>
      <c r="R458" s="307"/>
      <c r="S458" s="307"/>
      <c r="T458" s="308"/>
      <c r="AT458" s="303" t="s">
        <v>185</v>
      </c>
      <c r="AU458" s="303" t="s">
        <v>77</v>
      </c>
      <c r="AV458" s="302" t="s">
        <v>77</v>
      </c>
      <c r="AW458" s="302" t="s">
        <v>31</v>
      </c>
      <c r="AX458" s="302" t="s">
        <v>68</v>
      </c>
      <c r="AY458" s="303" t="s">
        <v>177</v>
      </c>
    </row>
    <row r="459" spans="2:51" s="310" customFormat="1">
      <c r="B459" s="309"/>
      <c r="D459" s="297" t="s">
        <v>185</v>
      </c>
      <c r="E459" s="311" t="s">
        <v>5</v>
      </c>
      <c r="F459" s="312" t="s">
        <v>621</v>
      </c>
      <c r="H459" s="311" t="s">
        <v>5</v>
      </c>
      <c r="L459" s="309"/>
      <c r="M459" s="313"/>
      <c r="N459" s="314"/>
      <c r="O459" s="314"/>
      <c r="P459" s="314"/>
      <c r="Q459" s="314"/>
      <c r="R459" s="314"/>
      <c r="S459" s="314"/>
      <c r="T459" s="315"/>
      <c r="AT459" s="311" t="s">
        <v>185</v>
      </c>
      <c r="AU459" s="311" t="s">
        <v>77</v>
      </c>
      <c r="AV459" s="310" t="s">
        <v>75</v>
      </c>
      <c r="AW459" s="310" t="s">
        <v>31</v>
      </c>
      <c r="AX459" s="310" t="s">
        <v>68</v>
      </c>
      <c r="AY459" s="311" t="s">
        <v>177</v>
      </c>
    </row>
    <row r="460" spans="2:51" s="302" customFormat="1">
      <c r="B460" s="301"/>
      <c r="D460" s="297" t="s">
        <v>185</v>
      </c>
      <c r="E460" s="303" t="s">
        <v>5</v>
      </c>
      <c r="F460" s="304" t="s">
        <v>622</v>
      </c>
      <c r="H460" s="305">
        <v>59.357999999999997</v>
      </c>
      <c r="L460" s="301"/>
      <c r="M460" s="306"/>
      <c r="N460" s="307"/>
      <c r="O460" s="307"/>
      <c r="P460" s="307"/>
      <c r="Q460" s="307"/>
      <c r="R460" s="307"/>
      <c r="S460" s="307"/>
      <c r="T460" s="308"/>
      <c r="AT460" s="303" t="s">
        <v>185</v>
      </c>
      <c r="AU460" s="303" t="s">
        <v>77</v>
      </c>
      <c r="AV460" s="302" t="s">
        <v>77</v>
      </c>
      <c r="AW460" s="302" t="s">
        <v>31</v>
      </c>
      <c r="AX460" s="302" t="s">
        <v>68</v>
      </c>
      <c r="AY460" s="303" t="s">
        <v>177</v>
      </c>
    </row>
    <row r="461" spans="2:51" s="310" customFormat="1">
      <c r="B461" s="309"/>
      <c r="D461" s="297" t="s">
        <v>185</v>
      </c>
      <c r="E461" s="311" t="s">
        <v>5</v>
      </c>
      <c r="F461" s="312" t="s">
        <v>623</v>
      </c>
      <c r="H461" s="311" t="s">
        <v>5</v>
      </c>
      <c r="L461" s="309"/>
      <c r="M461" s="313"/>
      <c r="N461" s="314"/>
      <c r="O461" s="314"/>
      <c r="P461" s="314"/>
      <c r="Q461" s="314"/>
      <c r="R461" s="314"/>
      <c r="S461" s="314"/>
      <c r="T461" s="315"/>
      <c r="AT461" s="311" t="s">
        <v>185</v>
      </c>
      <c r="AU461" s="311" t="s">
        <v>77</v>
      </c>
      <c r="AV461" s="310" t="s">
        <v>75</v>
      </c>
      <c r="AW461" s="310" t="s">
        <v>31</v>
      </c>
      <c r="AX461" s="310" t="s">
        <v>68</v>
      </c>
      <c r="AY461" s="311" t="s">
        <v>177</v>
      </c>
    </row>
    <row r="462" spans="2:51" s="302" customFormat="1">
      <c r="B462" s="301"/>
      <c r="D462" s="297" t="s">
        <v>185</v>
      </c>
      <c r="E462" s="303" t="s">
        <v>5</v>
      </c>
      <c r="F462" s="304" t="s">
        <v>624</v>
      </c>
      <c r="H462" s="305">
        <v>15.727</v>
      </c>
      <c r="L462" s="301"/>
      <c r="M462" s="306"/>
      <c r="N462" s="307"/>
      <c r="O462" s="307"/>
      <c r="P462" s="307"/>
      <c r="Q462" s="307"/>
      <c r="R462" s="307"/>
      <c r="S462" s="307"/>
      <c r="T462" s="308"/>
      <c r="AT462" s="303" t="s">
        <v>185</v>
      </c>
      <c r="AU462" s="303" t="s">
        <v>77</v>
      </c>
      <c r="AV462" s="302" t="s">
        <v>77</v>
      </c>
      <c r="AW462" s="302" t="s">
        <v>31</v>
      </c>
      <c r="AX462" s="302" t="s">
        <v>68</v>
      </c>
      <c r="AY462" s="303" t="s">
        <v>177</v>
      </c>
    </row>
    <row r="463" spans="2:51" s="310" customFormat="1">
      <c r="B463" s="309"/>
      <c r="D463" s="297" t="s">
        <v>185</v>
      </c>
      <c r="E463" s="311" t="s">
        <v>5</v>
      </c>
      <c r="F463" s="312" t="s">
        <v>625</v>
      </c>
      <c r="H463" s="311" t="s">
        <v>5</v>
      </c>
      <c r="L463" s="309"/>
      <c r="M463" s="313"/>
      <c r="N463" s="314"/>
      <c r="O463" s="314"/>
      <c r="P463" s="314"/>
      <c r="Q463" s="314"/>
      <c r="R463" s="314"/>
      <c r="S463" s="314"/>
      <c r="T463" s="315"/>
      <c r="AT463" s="311" t="s">
        <v>185</v>
      </c>
      <c r="AU463" s="311" t="s">
        <v>77</v>
      </c>
      <c r="AV463" s="310" t="s">
        <v>75</v>
      </c>
      <c r="AW463" s="310" t="s">
        <v>31</v>
      </c>
      <c r="AX463" s="310" t="s">
        <v>68</v>
      </c>
      <c r="AY463" s="311" t="s">
        <v>177</v>
      </c>
    </row>
    <row r="464" spans="2:51" s="302" customFormat="1">
      <c r="B464" s="301"/>
      <c r="D464" s="297" t="s">
        <v>185</v>
      </c>
      <c r="E464" s="303" t="s">
        <v>5</v>
      </c>
      <c r="F464" s="304" t="s">
        <v>626</v>
      </c>
      <c r="H464" s="305">
        <v>47.448</v>
      </c>
      <c r="L464" s="301"/>
      <c r="M464" s="306"/>
      <c r="N464" s="307"/>
      <c r="O464" s="307"/>
      <c r="P464" s="307"/>
      <c r="Q464" s="307"/>
      <c r="R464" s="307"/>
      <c r="S464" s="307"/>
      <c r="T464" s="308"/>
      <c r="AT464" s="303" t="s">
        <v>185</v>
      </c>
      <c r="AU464" s="303" t="s">
        <v>77</v>
      </c>
      <c r="AV464" s="302" t="s">
        <v>77</v>
      </c>
      <c r="AW464" s="302" t="s">
        <v>31</v>
      </c>
      <c r="AX464" s="302" t="s">
        <v>68</v>
      </c>
      <c r="AY464" s="303" t="s">
        <v>177</v>
      </c>
    </row>
    <row r="465" spans="2:65" s="310" customFormat="1">
      <c r="B465" s="309"/>
      <c r="D465" s="297" t="s">
        <v>185</v>
      </c>
      <c r="E465" s="311" t="s">
        <v>5</v>
      </c>
      <c r="F465" s="312" t="s">
        <v>627</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65" s="302" customFormat="1">
      <c r="B466" s="301"/>
      <c r="D466" s="297" t="s">
        <v>185</v>
      </c>
      <c r="E466" s="303" t="s">
        <v>5</v>
      </c>
      <c r="F466" s="304" t="s">
        <v>628</v>
      </c>
      <c r="H466" s="305">
        <v>16.210999999999999</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65" s="310" customFormat="1">
      <c r="B467" s="309"/>
      <c r="D467" s="297" t="s">
        <v>185</v>
      </c>
      <c r="E467" s="311" t="s">
        <v>5</v>
      </c>
      <c r="F467" s="312" t="s">
        <v>629</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65" s="317" customFormat="1">
      <c r="B468" s="316"/>
      <c r="D468" s="297" t="s">
        <v>185</v>
      </c>
      <c r="E468" s="318" t="s">
        <v>5</v>
      </c>
      <c r="F468" s="319" t="s">
        <v>186</v>
      </c>
      <c r="H468" s="320">
        <v>491.30599999999998</v>
      </c>
      <c r="L468" s="316"/>
      <c r="M468" s="321"/>
      <c r="N468" s="322"/>
      <c r="O468" s="322"/>
      <c r="P468" s="322"/>
      <c r="Q468" s="322"/>
      <c r="R468" s="322"/>
      <c r="S468" s="322"/>
      <c r="T468" s="323"/>
      <c r="AT468" s="318" t="s">
        <v>185</v>
      </c>
      <c r="AU468" s="318" t="s">
        <v>77</v>
      </c>
      <c r="AV468" s="317" t="s">
        <v>182</v>
      </c>
      <c r="AW468" s="317" t="s">
        <v>31</v>
      </c>
      <c r="AX468" s="317" t="s">
        <v>75</v>
      </c>
      <c r="AY468" s="318" t="s">
        <v>177</v>
      </c>
    </row>
    <row r="469" spans="2:65" s="916" customFormat="1" ht="25.5" customHeight="1">
      <c r="B469" s="207"/>
      <c r="C469" s="286" t="s">
        <v>630</v>
      </c>
      <c r="D469" s="286" t="s">
        <v>179</v>
      </c>
      <c r="E469" s="287" t="s">
        <v>601</v>
      </c>
      <c r="F469" s="288" t="s">
        <v>602</v>
      </c>
      <c r="G469" s="289" t="s">
        <v>210</v>
      </c>
      <c r="H469" s="290">
        <v>5.2060000000000004</v>
      </c>
      <c r="I469" s="921"/>
      <c r="J469" s="291">
        <f>ROUND(I469*H469,2)</f>
        <v>0</v>
      </c>
      <c r="K469" s="288" t="s">
        <v>181</v>
      </c>
      <c r="L469" s="207"/>
      <c r="M469" s="292" t="s">
        <v>5</v>
      </c>
      <c r="N469" s="293" t="s">
        <v>39</v>
      </c>
      <c r="O469" s="294">
        <v>1.4490000000000001</v>
      </c>
      <c r="P469" s="294">
        <f>O469*H469</f>
        <v>7.5434940000000008</v>
      </c>
      <c r="Q469" s="294">
        <v>2.45329</v>
      </c>
      <c r="R469" s="294">
        <f>Q469*H469</f>
        <v>12.771827740000001</v>
      </c>
      <c r="S469" s="294">
        <v>0</v>
      </c>
      <c r="T469" s="295">
        <f>S469*H469</f>
        <v>0</v>
      </c>
      <c r="AR469" s="196" t="s">
        <v>182</v>
      </c>
      <c r="AT469" s="196" t="s">
        <v>179</v>
      </c>
      <c r="AU469" s="196" t="s">
        <v>77</v>
      </c>
      <c r="AY469" s="196" t="s">
        <v>177</v>
      </c>
      <c r="BE469" s="296">
        <f>IF(N469="základní",J469,0)</f>
        <v>0</v>
      </c>
      <c r="BF469" s="296">
        <f>IF(N469="snížená",J469,0)</f>
        <v>0</v>
      </c>
      <c r="BG469" s="296">
        <f>IF(N469="zákl. přenesená",J469,0)</f>
        <v>0</v>
      </c>
      <c r="BH469" s="296">
        <f>IF(N469="sníž. přenesená",J469,0)</f>
        <v>0</v>
      </c>
      <c r="BI469" s="296">
        <f>IF(N469="nulová",J469,0)</f>
        <v>0</v>
      </c>
      <c r="BJ469" s="196" t="s">
        <v>75</v>
      </c>
      <c r="BK469" s="296">
        <f>ROUND(I469*H469,2)</f>
        <v>0</v>
      </c>
      <c r="BL469" s="196" t="s">
        <v>182</v>
      </c>
      <c r="BM469" s="196" t="s">
        <v>631</v>
      </c>
    </row>
    <row r="470" spans="2:65" s="916" customFormat="1" ht="121.5">
      <c r="B470" s="207"/>
      <c r="D470" s="297" t="s">
        <v>184</v>
      </c>
      <c r="F470" s="298" t="s">
        <v>604</v>
      </c>
      <c r="L470" s="207"/>
      <c r="M470" s="299"/>
      <c r="N470" s="920"/>
      <c r="O470" s="920"/>
      <c r="P470" s="920"/>
      <c r="Q470" s="920"/>
      <c r="R470" s="920"/>
      <c r="S470" s="920"/>
      <c r="T470" s="300"/>
      <c r="AT470" s="196" t="s">
        <v>184</v>
      </c>
      <c r="AU470" s="196" t="s">
        <v>77</v>
      </c>
    </row>
    <row r="471" spans="2:65" s="302" customFormat="1">
      <c r="B471" s="301"/>
      <c r="D471" s="297" t="s">
        <v>185</v>
      </c>
      <c r="E471" s="303" t="s">
        <v>5</v>
      </c>
      <c r="F471" s="304" t="s">
        <v>632</v>
      </c>
      <c r="H471" s="305">
        <v>5.2060000000000004</v>
      </c>
      <c r="L471" s="301"/>
      <c r="M471" s="306"/>
      <c r="N471" s="307"/>
      <c r="O471" s="307"/>
      <c r="P471" s="307"/>
      <c r="Q471" s="307"/>
      <c r="R471" s="307"/>
      <c r="S471" s="307"/>
      <c r="T471" s="308"/>
      <c r="AT471" s="303" t="s">
        <v>185</v>
      </c>
      <c r="AU471" s="303" t="s">
        <v>77</v>
      </c>
      <c r="AV471" s="302" t="s">
        <v>77</v>
      </c>
      <c r="AW471" s="302" t="s">
        <v>31</v>
      </c>
      <c r="AX471" s="302" t="s">
        <v>68</v>
      </c>
      <c r="AY471" s="303" t="s">
        <v>177</v>
      </c>
    </row>
    <row r="472" spans="2:65" s="310" customFormat="1">
      <c r="B472" s="309"/>
      <c r="D472" s="297" t="s">
        <v>185</v>
      </c>
      <c r="E472" s="311" t="s">
        <v>5</v>
      </c>
      <c r="F472" s="312" t="s">
        <v>633</v>
      </c>
      <c r="H472" s="311" t="s">
        <v>5</v>
      </c>
      <c r="L472" s="309"/>
      <c r="M472" s="313"/>
      <c r="N472" s="314"/>
      <c r="O472" s="314"/>
      <c r="P472" s="314"/>
      <c r="Q472" s="314"/>
      <c r="R472" s="314"/>
      <c r="S472" s="314"/>
      <c r="T472" s="315"/>
      <c r="AT472" s="311" t="s">
        <v>185</v>
      </c>
      <c r="AU472" s="311" t="s">
        <v>77</v>
      </c>
      <c r="AV472" s="310" t="s">
        <v>75</v>
      </c>
      <c r="AW472" s="310" t="s">
        <v>31</v>
      </c>
      <c r="AX472" s="310" t="s">
        <v>68</v>
      </c>
      <c r="AY472" s="311" t="s">
        <v>177</v>
      </c>
    </row>
    <row r="473" spans="2:65" s="317" customFormat="1">
      <c r="B473" s="316"/>
      <c r="D473" s="297" t="s">
        <v>185</v>
      </c>
      <c r="E473" s="318" t="s">
        <v>5</v>
      </c>
      <c r="F473" s="319" t="s">
        <v>186</v>
      </c>
      <c r="H473" s="320">
        <v>5.2060000000000004</v>
      </c>
      <c r="L473" s="316"/>
      <c r="M473" s="321"/>
      <c r="N473" s="322"/>
      <c r="O473" s="322"/>
      <c r="P473" s="322"/>
      <c r="Q473" s="322"/>
      <c r="R473" s="322"/>
      <c r="S473" s="322"/>
      <c r="T473" s="323"/>
      <c r="AT473" s="318" t="s">
        <v>185</v>
      </c>
      <c r="AU473" s="318" t="s">
        <v>77</v>
      </c>
      <c r="AV473" s="317" t="s">
        <v>182</v>
      </c>
      <c r="AW473" s="317" t="s">
        <v>31</v>
      </c>
      <c r="AX473" s="317" t="s">
        <v>75</v>
      </c>
      <c r="AY473" s="318" t="s">
        <v>177</v>
      </c>
    </row>
    <row r="474" spans="2:65" s="916" customFormat="1" ht="25.5" customHeight="1">
      <c r="B474" s="207"/>
      <c r="C474" s="286" t="s">
        <v>634</v>
      </c>
      <c r="D474" s="286" t="s">
        <v>179</v>
      </c>
      <c r="E474" s="287" t="s">
        <v>635</v>
      </c>
      <c r="F474" s="288" t="s">
        <v>636</v>
      </c>
      <c r="G474" s="289" t="s">
        <v>180</v>
      </c>
      <c r="H474" s="290">
        <v>3938.6379999999999</v>
      </c>
      <c r="I474" s="921"/>
      <c r="J474" s="291">
        <f>ROUND(I474*H474,2)</f>
        <v>0</v>
      </c>
      <c r="K474" s="288" t="s">
        <v>181</v>
      </c>
      <c r="L474" s="207"/>
      <c r="M474" s="292" t="s">
        <v>5</v>
      </c>
      <c r="N474" s="293" t="s">
        <v>39</v>
      </c>
      <c r="O474" s="294">
        <v>0.499</v>
      </c>
      <c r="P474" s="294">
        <f>O474*H474</f>
        <v>1965.3803619999999</v>
      </c>
      <c r="Q474" s="294">
        <v>2.7499999999999998E-3</v>
      </c>
      <c r="R474" s="294">
        <f>Q474*H474</f>
        <v>10.8312545</v>
      </c>
      <c r="S474" s="294">
        <v>0</v>
      </c>
      <c r="T474" s="295">
        <f>S474*H474</f>
        <v>0</v>
      </c>
      <c r="AR474" s="196" t="s">
        <v>182</v>
      </c>
      <c r="AT474" s="196" t="s">
        <v>179</v>
      </c>
      <c r="AU474" s="196" t="s">
        <v>77</v>
      </c>
      <c r="AY474" s="196" t="s">
        <v>177</v>
      </c>
      <c r="BE474" s="296">
        <f>IF(N474="základní",J474,0)</f>
        <v>0</v>
      </c>
      <c r="BF474" s="296">
        <f>IF(N474="snížená",J474,0)</f>
        <v>0</v>
      </c>
      <c r="BG474" s="296">
        <f>IF(N474="zákl. přenesená",J474,0)</f>
        <v>0</v>
      </c>
      <c r="BH474" s="296">
        <f>IF(N474="sníž. přenesená",J474,0)</f>
        <v>0</v>
      </c>
      <c r="BI474" s="296">
        <f>IF(N474="nulová",J474,0)</f>
        <v>0</v>
      </c>
      <c r="BJ474" s="196" t="s">
        <v>75</v>
      </c>
      <c r="BK474" s="296">
        <f>ROUND(I474*H474,2)</f>
        <v>0</v>
      </c>
      <c r="BL474" s="196" t="s">
        <v>182</v>
      </c>
      <c r="BM474" s="196" t="s">
        <v>637</v>
      </c>
    </row>
    <row r="475" spans="2:65" s="916" customFormat="1" ht="108">
      <c r="B475" s="207"/>
      <c r="D475" s="297" t="s">
        <v>184</v>
      </c>
      <c r="F475" s="298" t="s">
        <v>638</v>
      </c>
      <c r="L475" s="207"/>
      <c r="M475" s="299"/>
      <c r="N475" s="920"/>
      <c r="O475" s="920"/>
      <c r="P475" s="920"/>
      <c r="Q475" s="920"/>
      <c r="R475" s="920"/>
      <c r="S475" s="920"/>
      <c r="T475" s="300"/>
      <c r="AT475" s="196" t="s">
        <v>184</v>
      </c>
      <c r="AU475" s="196" t="s">
        <v>77</v>
      </c>
    </row>
    <row r="476" spans="2:65" s="302" customFormat="1">
      <c r="B476" s="301"/>
      <c r="D476" s="297" t="s">
        <v>185</v>
      </c>
      <c r="E476" s="303" t="s">
        <v>5</v>
      </c>
      <c r="F476" s="304" t="s">
        <v>639</v>
      </c>
      <c r="H476" s="305">
        <v>406.72</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65" s="302" customFormat="1">
      <c r="B477" s="301"/>
      <c r="D477" s="297" t="s">
        <v>185</v>
      </c>
      <c r="E477" s="303" t="s">
        <v>5</v>
      </c>
      <c r="F477" s="304" t="s">
        <v>640</v>
      </c>
      <c r="H477" s="305">
        <v>1.5</v>
      </c>
      <c r="L477" s="301"/>
      <c r="M477" s="306"/>
      <c r="N477" s="307"/>
      <c r="O477" s="307"/>
      <c r="P477" s="307"/>
      <c r="Q477" s="307"/>
      <c r="R477" s="307"/>
      <c r="S477" s="307"/>
      <c r="T477" s="308"/>
      <c r="AT477" s="303" t="s">
        <v>185</v>
      </c>
      <c r="AU477" s="303" t="s">
        <v>77</v>
      </c>
      <c r="AV477" s="302" t="s">
        <v>77</v>
      </c>
      <c r="AW477" s="302" t="s">
        <v>31</v>
      </c>
      <c r="AX477" s="302" t="s">
        <v>68</v>
      </c>
      <c r="AY477" s="303" t="s">
        <v>177</v>
      </c>
    </row>
    <row r="478" spans="2:65" s="310" customFormat="1">
      <c r="B478" s="309"/>
      <c r="D478" s="297" t="s">
        <v>185</v>
      </c>
      <c r="E478" s="311" t="s">
        <v>5</v>
      </c>
      <c r="F478" s="312" t="s">
        <v>606</v>
      </c>
      <c r="H478" s="311" t="s">
        <v>5</v>
      </c>
      <c r="L478" s="309"/>
      <c r="M478" s="313"/>
      <c r="N478" s="314"/>
      <c r="O478" s="314"/>
      <c r="P478" s="314"/>
      <c r="Q478" s="314"/>
      <c r="R478" s="314"/>
      <c r="S478" s="314"/>
      <c r="T478" s="315"/>
      <c r="AT478" s="311" t="s">
        <v>185</v>
      </c>
      <c r="AU478" s="311" t="s">
        <v>77</v>
      </c>
      <c r="AV478" s="310" t="s">
        <v>75</v>
      </c>
      <c r="AW478" s="310" t="s">
        <v>31</v>
      </c>
      <c r="AX478" s="310" t="s">
        <v>68</v>
      </c>
      <c r="AY478" s="311" t="s">
        <v>177</v>
      </c>
    </row>
    <row r="479" spans="2:65" s="302" customFormat="1">
      <c r="B479" s="301"/>
      <c r="D479" s="297" t="s">
        <v>185</v>
      </c>
      <c r="E479" s="303" t="s">
        <v>5</v>
      </c>
      <c r="F479" s="304" t="s">
        <v>641</v>
      </c>
      <c r="H479" s="305">
        <v>307.83999999999997</v>
      </c>
      <c r="L479" s="301"/>
      <c r="M479" s="306"/>
      <c r="N479" s="307"/>
      <c r="O479" s="307"/>
      <c r="P479" s="307"/>
      <c r="Q479" s="307"/>
      <c r="R479" s="307"/>
      <c r="S479" s="307"/>
      <c r="T479" s="308"/>
      <c r="AT479" s="303" t="s">
        <v>185</v>
      </c>
      <c r="AU479" s="303" t="s">
        <v>77</v>
      </c>
      <c r="AV479" s="302" t="s">
        <v>77</v>
      </c>
      <c r="AW479" s="302" t="s">
        <v>31</v>
      </c>
      <c r="AX479" s="302" t="s">
        <v>68</v>
      </c>
      <c r="AY479" s="303" t="s">
        <v>177</v>
      </c>
    </row>
    <row r="480" spans="2:65" s="310" customFormat="1">
      <c r="B480" s="309"/>
      <c r="D480" s="297" t="s">
        <v>185</v>
      </c>
      <c r="E480" s="311" t="s">
        <v>5</v>
      </c>
      <c r="F480" s="312" t="s">
        <v>608</v>
      </c>
      <c r="H480" s="311" t="s">
        <v>5</v>
      </c>
      <c r="L480" s="309"/>
      <c r="M480" s="313"/>
      <c r="N480" s="314"/>
      <c r="O480" s="314"/>
      <c r="P480" s="314"/>
      <c r="Q480" s="314"/>
      <c r="R480" s="314"/>
      <c r="S480" s="314"/>
      <c r="T480" s="315"/>
      <c r="AT480" s="311" t="s">
        <v>185</v>
      </c>
      <c r="AU480" s="311" t="s">
        <v>77</v>
      </c>
      <c r="AV480" s="310" t="s">
        <v>75</v>
      </c>
      <c r="AW480" s="310" t="s">
        <v>31</v>
      </c>
      <c r="AX480" s="310" t="s">
        <v>68</v>
      </c>
      <c r="AY480" s="311" t="s">
        <v>177</v>
      </c>
    </row>
    <row r="481" spans="2:51" s="302" customFormat="1">
      <c r="B481" s="301"/>
      <c r="D481" s="297" t="s">
        <v>185</v>
      </c>
      <c r="E481" s="303" t="s">
        <v>5</v>
      </c>
      <c r="F481" s="304" t="s">
        <v>642</v>
      </c>
      <c r="H481" s="305">
        <v>134.768</v>
      </c>
      <c r="L481" s="301"/>
      <c r="M481" s="306"/>
      <c r="N481" s="307"/>
      <c r="O481" s="307"/>
      <c r="P481" s="307"/>
      <c r="Q481" s="307"/>
      <c r="R481" s="307"/>
      <c r="S481" s="307"/>
      <c r="T481" s="308"/>
      <c r="AT481" s="303" t="s">
        <v>185</v>
      </c>
      <c r="AU481" s="303" t="s">
        <v>77</v>
      </c>
      <c r="AV481" s="302" t="s">
        <v>77</v>
      </c>
      <c r="AW481" s="302" t="s">
        <v>31</v>
      </c>
      <c r="AX481" s="302" t="s">
        <v>68</v>
      </c>
      <c r="AY481" s="303" t="s">
        <v>177</v>
      </c>
    </row>
    <row r="482" spans="2:51" s="302" customFormat="1">
      <c r="B482" s="301"/>
      <c r="D482" s="297" t="s">
        <v>185</v>
      </c>
      <c r="E482" s="303" t="s">
        <v>5</v>
      </c>
      <c r="F482" s="304" t="s">
        <v>643</v>
      </c>
      <c r="H482" s="305">
        <v>4.3680000000000003</v>
      </c>
      <c r="L482" s="301"/>
      <c r="M482" s="306"/>
      <c r="N482" s="307"/>
      <c r="O482" s="307"/>
      <c r="P482" s="307"/>
      <c r="Q482" s="307"/>
      <c r="R482" s="307"/>
      <c r="S482" s="307"/>
      <c r="T482" s="308"/>
      <c r="AT482" s="303" t="s">
        <v>185</v>
      </c>
      <c r="AU482" s="303" t="s">
        <v>77</v>
      </c>
      <c r="AV482" s="302" t="s">
        <v>77</v>
      </c>
      <c r="AW482" s="302" t="s">
        <v>31</v>
      </c>
      <c r="AX482" s="302" t="s">
        <v>68</v>
      </c>
      <c r="AY482" s="303" t="s">
        <v>177</v>
      </c>
    </row>
    <row r="483" spans="2:51" s="310" customFormat="1">
      <c r="B483" s="309"/>
      <c r="D483" s="297" t="s">
        <v>185</v>
      </c>
      <c r="E483" s="311" t="s">
        <v>5</v>
      </c>
      <c r="F483" s="312" t="s">
        <v>610</v>
      </c>
      <c r="H483" s="311" t="s">
        <v>5</v>
      </c>
      <c r="L483" s="309"/>
      <c r="M483" s="313"/>
      <c r="N483" s="314"/>
      <c r="O483" s="314"/>
      <c r="P483" s="314"/>
      <c r="Q483" s="314"/>
      <c r="R483" s="314"/>
      <c r="S483" s="314"/>
      <c r="T483" s="315"/>
      <c r="AT483" s="311" t="s">
        <v>185</v>
      </c>
      <c r="AU483" s="311" t="s">
        <v>77</v>
      </c>
      <c r="AV483" s="310" t="s">
        <v>75</v>
      </c>
      <c r="AW483" s="310" t="s">
        <v>31</v>
      </c>
      <c r="AX483" s="310" t="s">
        <v>68</v>
      </c>
      <c r="AY483" s="311" t="s">
        <v>177</v>
      </c>
    </row>
    <row r="484" spans="2:51" s="302" customFormat="1">
      <c r="B484" s="301"/>
      <c r="D484" s="297" t="s">
        <v>185</v>
      </c>
      <c r="E484" s="303" t="s">
        <v>5</v>
      </c>
      <c r="F484" s="304" t="s">
        <v>644</v>
      </c>
      <c r="H484" s="305">
        <v>53.652000000000001</v>
      </c>
      <c r="L484" s="301"/>
      <c r="M484" s="306"/>
      <c r="N484" s="307"/>
      <c r="O484" s="307"/>
      <c r="P484" s="307"/>
      <c r="Q484" s="307"/>
      <c r="R484" s="307"/>
      <c r="S484" s="307"/>
      <c r="T484" s="308"/>
      <c r="AT484" s="303" t="s">
        <v>185</v>
      </c>
      <c r="AU484" s="303" t="s">
        <v>77</v>
      </c>
      <c r="AV484" s="302" t="s">
        <v>77</v>
      </c>
      <c r="AW484" s="302" t="s">
        <v>31</v>
      </c>
      <c r="AX484" s="302" t="s">
        <v>68</v>
      </c>
      <c r="AY484" s="303" t="s">
        <v>177</v>
      </c>
    </row>
    <row r="485" spans="2:51" s="302" customFormat="1">
      <c r="B485" s="301"/>
      <c r="D485" s="297" t="s">
        <v>185</v>
      </c>
      <c r="E485" s="303" t="s">
        <v>5</v>
      </c>
      <c r="F485" s="304" t="s">
        <v>645</v>
      </c>
      <c r="H485" s="305">
        <v>2.8319999999999999</v>
      </c>
      <c r="L485" s="301"/>
      <c r="M485" s="306"/>
      <c r="N485" s="307"/>
      <c r="O485" s="307"/>
      <c r="P485" s="307"/>
      <c r="Q485" s="307"/>
      <c r="R485" s="307"/>
      <c r="S485" s="307"/>
      <c r="T485" s="308"/>
      <c r="AT485" s="303" t="s">
        <v>185</v>
      </c>
      <c r="AU485" s="303" t="s">
        <v>77</v>
      </c>
      <c r="AV485" s="302" t="s">
        <v>77</v>
      </c>
      <c r="AW485" s="302" t="s">
        <v>31</v>
      </c>
      <c r="AX485" s="302" t="s">
        <v>68</v>
      </c>
      <c r="AY485" s="303" t="s">
        <v>177</v>
      </c>
    </row>
    <row r="486" spans="2:51" s="310" customFormat="1">
      <c r="B486" s="309"/>
      <c r="D486" s="297" t="s">
        <v>185</v>
      </c>
      <c r="E486" s="311" t="s">
        <v>5</v>
      </c>
      <c r="F486" s="312" t="s">
        <v>646</v>
      </c>
      <c r="H486" s="311" t="s">
        <v>5</v>
      </c>
      <c r="L486" s="309"/>
      <c r="M486" s="313"/>
      <c r="N486" s="314"/>
      <c r="O486" s="314"/>
      <c r="P486" s="314"/>
      <c r="Q486" s="314"/>
      <c r="R486" s="314"/>
      <c r="S486" s="314"/>
      <c r="T486" s="315"/>
      <c r="AT486" s="311" t="s">
        <v>185</v>
      </c>
      <c r="AU486" s="311" t="s">
        <v>77</v>
      </c>
      <c r="AV486" s="310" t="s">
        <v>75</v>
      </c>
      <c r="AW486" s="310" t="s">
        <v>31</v>
      </c>
      <c r="AX486" s="310" t="s">
        <v>68</v>
      </c>
      <c r="AY486" s="311" t="s">
        <v>177</v>
      </c>
    </row>
    <row r="487" spans="2:51" s="302" customFormat="1">
      <c r="B487" s="301"/>
      <c r="D487" s="297" t="s">
        <v>185</v>
      </c>
      <c r="E487" s="303" t="s">
        <v>5</v>
      </c>
      <c r="F487" s="304" t="s">
        <v>647</v>
      </c>
      <c r="H487" s="305">
        <v>298.17200000000003</v>
      </c>
      <c r="L487" s="301"/>
      <c r="M487" s="306"/>
      <c r="N487" s="307"/>
      <c r="O487" s="307"/>
      <c r="P487" s="307"/>
      <c r="Q487" s="307"/>
      <c r="R487" s="307"/>
      <c r="S487" s="307"/>
      <c r="T487" s="308"/>
      <c r="AT487" s="303" t="s">
        <v>185</v>
      </c>
      <c r="AU487" s="303" t="s">
        <v>77</v>
      </c>
      <c r="AV487" s="302" t="s">
        <v>77</v>
      </c>
      <c r="AW487" s="302" t="s">
        <v>31</v>
      </c>
      <c r="AX487" s="302" t="s">
        <v>68</v>
      </c>
      <c r="AY487" s="303" t="s">
        <v>177</v>
      </c>
    </row>
    <row r="488" spans="2:51" s="310" customFormat="1">
      <c r="B488" s="309"/>
      <c r="D488" s="297" t="s">
        <v>185</v>
      </c>
      <c r="E488" s="311" t="s">
        <v>5</v>
      </c>
      <c r="F488" s="312" t="s">
        <v>614</v>
      </c>
      <c r="H488" s="311" t="s">
        <v>5</v>
      </c>
      <c r="L488" s="309"/>
      <c r="M488" s="313"/>
      <c r="N488" s="314"/>
      <c r="O488" s="314"/>
      <c r="P488" s="314"/>
      <c r="Q488" s="314"/>
      <c r="R488" s="314"/>
      <c r="S488" s="314"/>
      <c r="T488" s="315"/>
      <c r="AT488" s="311" t="s">
        <v>185</v>
      </c>
      <c r="AU488" s="311" t="s">
        <v>77</v>
      </c>
      <c r="AV488" s="310" t="s">
        <v>75</v>
      </c>
      <c r="AW488" s="310" t="s">
        <v>31</v>
      </c>
      <c r="AX488" s="310" t="s">
        <v>68</v>
      </c>
      <c r="AY488" s="311" t="s">
        <v>177</v>
      </c>
    </row>
    <row r="489" spans="2:51" s="302" customFormat="1">
      <c r="B489" s="301"/>
      <c r="D489" s="297" t="s">
        <v>185</v>
      </c>
      <c r="E489" s="303" t="s">
        <v>5</v>
      </c>
      <c r="F489" s="304" t="s">
        <v>648</v>
      </c>
      <c r="H489" s="305">
        <v>338.68799999999999</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51" s="310" customFormat="1">
      <c r="B490" s="309"/>
      <c r="D490" s="297" t="s">
        <v>185</v>
      </c>
      <c r="E490" s="311" t="s">
        <v>5</v>
      </c>
      <c r="F490" s="312" t="s">
        <v>649</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51" s="302" customFormat="1">
      <c r="B491" s="301"/>
      <c r="D491" s="297" t="s">
        <v>185</v>
      </c>
      <c r="E491" s="303" t="s">
        <v>5</v>
      </c>
      <c r="F491" s="304" t="s">
        <v>650</v>
      </c>
      <c r="H491" s="305">
        <v>297.48</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51" s="302" customFormat="1">
      <c r="B492" s="301"/>
      <c r="D492" s="297" t="s">
        <v>185</v>
      </c>
      <c r="E492" s="303" t="s">
        <v>5</v>
      </c>
      <c r="F492" s="304" t="s">
        <v>651</v>
      </c>
      <c r="H492" s="305">
        <v>17.8</v>
      </c>
      <c r="L492" s="301"/>
      <c r="M492" s="306"/>
      <c r="N492" s="307"/>
      <c r="O492" s="307"/>
      <c r="P492" s="307"/>
      <c r="Q492" s="307"/>
      <c r="R492" s="307"/>
      <c r="S492" s="307"/>
      <c r="T492" s="308"/>
      <c r="AT492" s="303" t="s">
        <v>185</v>
      </c>
      <c r="AU492" s="303" t="s">
        <v>77</v>
      </c>
      <c r="AV492" s="302" t="s">
        <v>77</v>
      </c>
      <c r="AW492" s="302" t="s">
        <v>31</v>
      </c>
      <c r="AX492" s="302" t="s">
        <v>68</v>
      </c>
      <c r="AY492" s="303" t="s">
        <v>177</v>
      </c>
    </row>
    <row r="493" spans="2:51" s="310" customFormat="1">
      <c r="B493" s="309"/>
      <c r="D493" s="297" t="s">
        <v>185</v>
      </c>
      <c r="E493" s="311" t="s">
        <v>5</v>
      </c>
      <c r="F493" s="312" t="s">
        <v>619</v>
      </c>
      <c r="H493" s="311" t="s">
        <v>5</v>
      </c>
      <c r="L493" s="309"/>
      <c r="M493" s="313"/>
      <c r="N493" s="314"/>
      <c r="O493" s="314"/>
      <c r="P493" s="314"/>
      <c r="Q493" s="314"/>
      <c r="R493" s="314"/>
      <c r="S493" s="314"/>
      <c r="T493" s="315"/>
      <c r="AT493" s="311" t="s">
        <v>185</v>
      </c>
      <c r="AU493" s="311" t="s">
        <v>77</v>
      </c>
      <c r="AV493" s="310" t="s">
        <v>75</v>
      </c>
      <c r="AW493" s="310" t="s">
        <v>31</v>
      </c>
      <c r="AX493" s="310" t="s">
        <v>68</v>
      </c>
      <c r="AY493" s="311" t="s">
        <v>177</v>
      </c>
    </row>
    <row r="494" spans="2:51" s="302" customFormat="1">
      <c r="B494" s="301"/>
      <c r="D494" s="297" t="s">
        <v>185</v>
      </c>
      <c r="E494" s="303" t="s">
        <v>5</v>
      </c>
      <c r="F494" s="304" t="s">
        <v>652</v>
      </c>
      <c r="H494" s="305">
        <v>828.03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51" s="302" customFormat="1">
      <c r="B495" s="301"/>
      <c r="D495" s="297" t="s">
        <v>185</v>
      </c>
      <c r="E495" s="303" t="s">
        <v>5</v>
      </c>
      <c r="F495" s="304" t="s">
        <v>653</v>
      </c>
      <c r="H495" s="305">
        <v>57.54</v>
      </c>
      <c r="L495" s="301"/>
      <c r="M495" s="306"/>
      <c r="N495" s="307"/>
      <c r="O495" s="307"/>
      <c r="P495" s="307"/>
      <c r="Q495" s="307"/>
      <c r="R495" s="307"/>
      <c r="S495" s="307"/>
      <c r="T495" s="308"/>
      <c r="AT495" s="303" t="s">
        <v>185</v>
      </c>
      <c r="AU495" s="303" t="s">
        <v>77</v>
      </c>
      <c r="AV495" s="302" t="s">
        <v>77</v>
      </c>
      <c r="AW495" s="302" t="s">
        <v>31</v>
      </c>
      <c r="AX495" s="302" t="s">
        <v>68</v>
      </c>
      <c r="AY495" s="303" t="s">
        <v>177</v>
      </c>
    </row>
    <row r="496" spans="2:51" s="310" customFormat="1">
      <c r="B496" s="309"/>
      <c r="D496" s="297" t="s">
        <v>185</v>
      </c>
      <c r="E496" s="311" t="s">
        <v>5</v>
      </c>
      <c r="F496" s="312" t="s">
        <v>654</v>
      </c>
      <c r="H496" s="311" t="s">
        <v>5</v>
      </c>
      <c r="L496" s="309"/>
      <c r="M496" s="313"/>
      <c r="N496" s="314"/>
      <c r="O496" s="314"/>
      <c r="P496" s="314"/>
      <c r="Q496" s="314"/>
      <c r="R496" s="314"/>
      <c r="S496" s="314"/>
      <c r="T496" s="315"/>
      <c r="AT496" s="311" t="s">
        <v>185</v>
      </c>
      <c r="AU496" s="311" t="s">
        <v>77</v>
      </c>
      <c r="AV496" s="310" t="s">
        <v>75</v>
      </c>
      <c r="AW496" s="310" t="s">
        <v>31</v>
      </c>
      <c r="AX496" s="310" t="s">
        <v>68</v>
      </c>
      <c r="AY496" s="311" t="s">
        <v>177</v>
      </c>
    </row>
    <row r="497" spans="2:65" s="302" customFormat="1">
      <c r="B497" s="301"/>
      <c r="D497" s="297" t="s">
        <v>185</v>
      </c>
      <c r="E497" s="303" t="s">
        <v>5</v>
      </c>
      <c r="F497" s="304" t="s">
        <v>655</v>
      </c>
      <c r="H497" s="305">
        <v>356.14800000000002</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65" s="302" customFormat="1">
      <c r="B498" s="301"/>
      <c r="D498" s="297" t="s">
        <v>185</v>
      </c>
      <c r="E498" s="303" t="s">
        <v>5</v>
      </c>
      <c r="F498" s="304" t="s">
        <v>656</v>
      </c>
      <c r="H498" s="305">
        <v>13.8</v>
      </c>
      <c r="L498" s="301"/>
      <c r="M498" s="306"/>
      <c r="N498" s="307"/>
      <c r="O498" s="307"/>
      <c r="P498" s="307"/>
      <c r="Q498" s="307"/>
      <c r="R498" s="307"/>
      <c r="S498" s="307"/>
      <c r="T498" s="308"/>
      <c r="AT498" s="303" t="s">
        <v>185</v>
      </c>
      <c r="AU498" s="303" t="s">
        <v>77</v>
      </c>
      <c r="AV498" s="302" t="s">
        <v>77</v>
      </c>
      <c r="AW498" s="302" t="s">
        <v>31</v>
      </c>
      <c r="AX498" s="302" t="s">
        <v>68</v>
      </c>
      <c r="AY498" s="303" t="s">
        <v>177</v>
      </c>
    </row>
    <row r="499" spans="2:65" s="310" customFormat="1">
      <c r="B499" s="309"/>
      <c r="D499" s="297" t="s">
        <v>185</v>
      </c>
      <c r="E499" s="311" t="s">
        <v>5</v>
      </c>
      <c r="F499" s="312" t="s">
        <v>623</v>
      </c>
      <c r="H499" s="311" t="s">
        <v>5</v>
      </c>
      <c r="L499" s="309"/>
      <c r="M499" s="313"/>
      <c r="N499" s="314"/>
      <c r="O499" s="314"/>
      <c r="P499" s="314"/>
      <c r="Q499" s="314"/>
      <c r="R499" s="314"/>
      <c r="S499" s="314"/>
      <c r="T499" s="315"/>
      <c r="AT499" s="311" t="s">
        <v>185</v>
      </c>
      <c r="AU499" s="311" t="s">
        <v>77</v>
      </c>
      <c r="AV499" s="310" t="s">
        <v>75</v>
      </c>
      <c r="AW499" s="310" t="s">
        <v>31</v>
      </c>
      <c r="AX499" s="310" t="s">
        <v>68</v>
      </c>
      <c r="AY499" s="311" t="s">
        <v>177</v>
      </c>
    </row>
    <row r="500" spans="2:65" s="302" customFormat="1">
      <c r="B500" s="301"/>
      <c r="D500" s="297" t="s">
        <v>185</v>
      </c>
      <c r="E500" s="303" t="s">
        <v>5</v>
      </c>
      <c r="F500" s="304" t="s">
        <v>657</v>
      </c>
      <c r="H500" s="305">
        <v>157.26599999999999</v>
      </c>
      <c r="L500" s="301"/>
      <c r="M500" s="306"/>
      <c r="N500" s="307"/>
      <c r="O500" s="307"/>
      <c r="P500" s="307"/>
      <c r="Q500" s="307"/>
      <c r="R500" s="307"/>
      <c r="S500" s="307"/>
      <c r="T500" s="308"/>
      <c r="AT500" s="303" t="s">
        <v>185</v>
      </c>
      <c r="AU500" s="303" t="s">
        <v>77</v>
      </c>
      <c r="AV500" s="302" t="s">
        <v>77</v>
      </c>
      <c r="AW500" s="302" t="s">
        <v>31</v>
      </c>
      <c r="AX500" s="302" t="s">
        <v>68</v>
      </c>
      <c r="AY500" s="303" t="s">
        <v>177</v>
      </c>
    </row>
    <row r="501" spans="2:65" s="302" customFormat="1">
      <c r="B501" s="301"/>
      <c r="D501" s="297" t="s">
        <v>185</v>
      </c>
      <c r="E501" s="303" t="s">
        <v>5</v>
      </c>
      <c r="F501" s="304" t="s">
        <v>658</v>
      </c>
      <c r="H501" s="305">
        <v>25.44</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65" s="310" customFormat="1">
      <c r="B502" s="309"/>
      <c r="D502" s="297" t="s">
        <v>185</v>
      </c>
      <c r="E502" s="311" t="s">
        <v>5</v>
      </c>
      <c r="F502" s="312" t="s">
        <v>625</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65" s="302" customFormat="1">
      <c r="B503" s="301"/>
      <c r="D503" s="297" t="s">
        <v>185</v>
      </c>
      <c r="E503" s="303" t="s">
        <v>5</v>
      </c>
      <c r="F503" s="304" t="s">
        <v>659</v>
      </c>
      <c r="H503" s="305">
        <v>474.48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65" s="310" customFormat="1">
      <c r="B504" s="309"/>
      <c r="D504" s="297" t="s">
        <v>185</v>
      </c>
      <c r="E504" s="311" t="s">
        <v>5</v>
      </c>
      <c r="F504" s="312" t="s">
        <v>627</v>
      </c>
      <c r="H504" s="311" t="s">
        <v>5</v>
      </c>
      <c r="L504" s="309"/>
      <c r="M504" s="313"/>
      <c r="N504" s="314"/>
      <c r="O504" s="314"/>
      <c r="P504" s="314"/>
      <c r="Q504" s="314"/>
      <c r="R504" s="314"/>
      <c r="S504" s="314"/>
      <c r="T504" s="315"/>
      <c r="AT504" s="311" t="s">
        <v>185</v>
      </c>
      <c r="AU504" s="311" t="s">
        <v>77</v>
      </c>
      <c r="AV504" s="310" t="s">
        <v>75</v>
      </c>
      <c r="AW504" s="310" t="s">
        <v>31</v>
      </c>
      <c r="AX504" s="310" t="s">
        <v>68</v>
      </c>
      <c r="AY504" s="311" t="s">
        <v>177</v>
      </c>
    </row>
    <row r="505" spans="2:65" s="302" customFormat="1">
      <c r="B505" s="301"/>
      <c r="D505" s="297" t="s">
        <v>185</v>
      </c>
      <c r="E505" s="303" t="s">
        <v>5</v>
      </c>
      <c r="F505" s="304" t="s">
        <v>660</v>
      </c>
      <c r="H505" s="305">
        <v>162.114</v>
      </c>
      <c r="L505" s="301"/>
      <c r="M505" s="306"/>
      <c r="N505" s="307"/>
      <c r="O505" s="307"/>
      <c r="P505" s="307"/>
      <c r="Q505" s="307"/>
      <c r="R505" s="307"/>
      <c r="S505" s="307"/>
      <c r="T505" s="308"/>
      <c r="AT505" s="303" t="s">
        <v>185</v>
      </c>
      <c r="AU505" s="303" t="s">
        <v>77</v>
      </c>
      <c r="AV505" s="302" t="s">
        <v>77</v>
      </c>
      <c r="AW505" s="302" t="s">
        <v>31</v>
      </c>
      <c r="AX505" s="302" t="s">
        <v>68</v>
      </c>
      <c r="AY505" s="303" t="s">
        <v>177</v>
      </c>
    </row>
    <row r="506" spans="2:65" s="310" customFormat="1">
      <c r="B506" s="309"/>
      <c r="D506" s="297" t="s">
        <v>185</v>
      </c>
      <c r="E506" s="311" t="s">
        <v>5</v>
      </c>
      <c r="F506" s="312" t="s">
        <v>629</v>
      </c>
      <c r="H506" s="311" t="s">
        <v>5</v>
      </c>
      <c r="L506" s="309"/>
      <c r="M506" s="313"/>
      <c r="N506" s="314"/>
      <c r="O506" s="314"/>
      <c r="P506" s="314"/>
      <c r="Q506" s="314"/>
      <c r="R506" s="314"/>
      <c r="S506" s="314"/>
      <c r="T506" s="315"/>
      <c r="AT506" s="311" t="s">
        <v>185</v>
      </c>
      <c r="AU506" s="311" t="s">
        <v>77</v>
      </c>
      <c r="AV506" s="310" t="s">
        <v>75</v>
      </c>
      <c r="AW506" s="310" t="s">
        <v>31</v>
      </c>
      <c r="AX506" s="310" t="s">
        <v>68</v>
      </c>
      <c r="AY506" s="311" t="s">
        <v>177</v>
      </c>
    </row>
    <row r="507" spans="2:65" s="317" customFormat="1">
      <c r="B507" s="316"/>
      <c r="D507" s="297" t="s">
        <v>185</v>
      </c>
      <c r="E507" s="318" t="s">
        <v>5</v>
      </c>
      <c r="F507" s="319" t="s">
        <v>186</v>
      </c>
      <c r="H507" s="320">
        <v>3938.6379999999999</v>
      </c>
      <c r="L507" s="316"/>
      <c r="M507" s="321"/>
      <c r="N507" s="322"/>
      <c r="O507" s="322"/>
      <c r="P507" s="322"/>
      <c r="Q507" s="322"/>
      <c r="R507" s="322"/>
      <c r="S507" s="322"/>
      <c r="T507" s="323"/>
      <c r="AT507" s="318" t="s">
        <v>185</v>
      </c>
      <c r="AU507" s="318" t="s">
        <v>77</v>
      </c>
      <c r="AV507" s="317" t="s">
        <v>182</v>
      </c>
      <c r="AW507" s="317" t="s">
        <v>31</v>
      </c>
      <c r="AX507" s="317" t="s">
        <v>75</v>
      </c>
      <c r="AY507" s="318" t="s">
        <v>177</v>
      </c>
    </row>
    <row r="508" spans="2:65" s="916" customFormat="1" ht="25.5" customHeight="1">
      <c r="B508" s="207"/>
      <c r="C508" s="286" t="s">
        <v>661</v>
      </c>
      <c r="D508" s="286" t="s">
        <v>179</v>
      </c>
      <c r="E508" s="287" t="s">
        <v>662</v>
      </c>
      <c r="F508" s="288" t="s">
        <v>663</v>
      </c>
      <c r="G508" s="289" t="s">
        <v>180</v>
      </c>
      <c r="H508" s="290">
        <v>3938.6379999999999</v>
      </c>
      <c r="I508" s="921"/>
      <c r="J508" s="291">
        <f>ROUND(I508*H508,2)</f>
        <v>0</v>
      </c>
      <c r="K508" s="288" t="s">
        <v>181</v>
      </c>
      <c r="L508" s="207"/>
      <c r="M508" s="292" t="s">
        <v>5</v>
      </c>
      <c r="N508" s="293" t="s">
        <v>39</v>
      </c>
      <c r="O508" s="294">
        <v>0.17</v>
      </c>
      <c r="P508" s="294">
        <f>O508*H508</f>
        <v>669.56846000000007</v>
      </c>
      <c r="Q508" s="294">
        <v>0</v>
      </c>
      <c r="R508" s="294">
        <f>Q508*H508</f>
        <v>0</v>
      </c>
      <c r="S508" s="294">
        <v>0</v>
      </c>
      <c r="T508" s="295">
        <f>S508*H508</f>
        <v>0</v>
      </c>
      <c r="AR508" s="196" t="s">
        <v>182</v>
      </c>
      <c r="AT508" s="196" t="s">
        <v>179</v>
      </c>
      <c r="AU508" s="196" t="s">
        <v>77</v>
      </c>
      <c r="AY508" s="196" t="s">
        <v>177</v>
      </c>
      <c r="BE508" s="296">
        <f>IF(N508="základní",J508,0)</f>
        <v>0</v>
      </c>
      <c r="BF508" s="296">
        <f>IF(N508="snížená",J508,0)</f>
        <v>0</v>
      </c>
      <c r="BG508" s="296">
        <f>IF(N508="zákl. přenesená",J508,0)</f>
        <v>0</v>
      </c>
      <c r="BH508" s="296">
        <f>IF(N508="sníž. přenesená",J508,0)</f>
        <v>0</v>
      </c>
      <c r="BI508" s="296">
        <f>IF(N508="nulová",J508,0)</f>
        <v>0</v>
      </c>
      <c r="BJ508" s="196" t="s">
        <v>75</v>
      </c>
      <c r="BK508" s="296">
        <f>ROUND(I508*H508,2)</f>
        <v>0</v>
      </c>
      <c r="BL508" s="196" t="s">
        <v>182</v>
      </c>
      <c r="BM508" s="196" t="s">
        <v>664</v>
      </c>
    </row>
    <row r="509" spans="2:65" s="916" customFormat="1" ht="108">
      <c r="B509" s="207"/>
      <c r="D509" s="297" t="s">
        <v>184</v>
      </c>
      <c r="F509" s="298" t="s">
        <v>638</v>
      </c>
      <c r="L509" s="207"/>
      <c r="M509" s="299"/>
      <c r="N509" s="920"/>
      <c r="O509" s="920"/>
      <c r="P509" s="920"/>
      <c r="Q509" s="920"/>
      <c r="R509" s="920"/>
      <c r="S509" s="920"/>
      <c r="T509" s="300"/>
      <c r="AT509" s="196" t="s">
        <v>184</v>
      </c>
      <c r="AU509" s="196" t="s">
        <v>77</v>
      </c>
    </row>
    <row r="510" spans="2:65" s="302" customFormat="1">
      <c r="B510" s="301"/>
      <c r="D510" s="297" t="s">
        <v>185</v>
      </c>
      <c r="E510" s="303" t="s">
        <v>5</v>
      </c>
      <c r="F510" s="304" t="s">
        <v>665</v>
      </c>
      <c r="H510" s="305">
        <v>3938.6379999999999</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65" s="317" customFormat="1">
      <c r="B511" s="316"/>
      <c r="D511" s="297" t="s">
        <v>185</v>
      </c>
      <c r="E511" s="318" t="s">
        <v>5</v>
      </c>
      <c r="F511" s="319" t="s">
        <v>186</v>
      </c>
      <c r="H511" s="320">
        <v>3938.6379999999999</v>
      </c>
      <c r="L511" s="316"/>
      <c r="M511" s="321"/>
      <c r="N511" s="322"/>
      <c r="O511" s="322"/>
      <c r="P511" s="322"/>
      <c r="Q511" s="322"/>
      <c r="R511" s="322"/>
      <c r="S511" s="322"/>
      <c r="T511" s="323"/>
      <c r="AT511" s="318" t="s">
        <v>185</v>
      </c>
      <c r="AU511" s="318" t="s">
        <v>77</v>
      </c>
      <c r="AV511" s="317" t="s">
        <v>182</v>
      </c>
      <c r="AW511" s="317" t="s">
        <v>31</v>
      </c>
      <c r="AX511" s="317" t="s">
        <v>75</v>
      </c>
      <c r="AY511" s="318" t="s">
        <v>177</v>
      </c>
    </row>
    <row r="512" spans="2:65" s="916" customFormat="1" ht="25.5" customHeight="1">
      <c r="B512" s="207"/>
      <c r="C512" s="286" t="s">
        <v>666</v>
      </c>
      <c r="D512" s="286" t="s">
        <v>179</v>
      </c>
      <c r="E512" s="287" t="s">
        <v>667</v>
      </c>
      <c r="F512" s="288" t="s">
        <v>668</v>
      </c>
      <c r="G512" s="289" t="s">
        <v>407</v>
      </c>
      <c r="H512" s="290">
        <v>60.368000000000002</v>
      </c>
      <c r="I512" s="921"/>
      <c r="J512" s="291">
        <f>ROUND(I512*H512,2)</f>
        <v>0</v>
      </c>
      <c r="K512" s="288" t="s">
        <v>181</v>
      </c>
      <c r="L512" s="207"/>
      <c r="M512" s="292" t="s">
        <v>5</v>
      </c>
      <c r="N512" s="293" t="s">
        <v>39</v>
      </c>
      <c r="O512" s="294">
        <v>36.738</v>
      </c>
      <c r="P512" s="294">
        <f>O512*H512</f>
        <v>2217.7995839999999</v>
      </c>
      <c r="Q512" s="294">
        <v>1.04881</v>
      </c>
      <c r="R512" s="294">
        <f>Q512*H512</f>
        <v>63.314562080000002</v>
      </c>
      <c r="S512" s="294">
        <v>0</v>
      </c>
      <c r="T512" s="295">
        <f>S512*H512</f>
        <v>0</v>
      </c>
      <c r="AR512" s="196" t="s">
        <v>182</v>
      </c>
      <c r="AT512" s="196" t="s">
        <v>179</v>
      </c>
      <c r="AU512" s="196" t="s">
        <v>77</v>
      </c>
      <c r="AY512" s="196" t="s">
        <v>177</v>
      </c>
      <c r="BE512" s="296">
        <f>IF(N512="základní",J512,0)</f>
        <v>0</v>
      </c>
      <c r="BF512" s="296">
        <f>IF(N512="snížená",J512,0)</f>
        <v>0</v>
      </c>
      <c r="BG512" s="296">
        <f>IF(N512="zákl. přenesená",J512,0)</f>
        <v>0</v>
      </c>
      <c r="BH512" s="296">
        <f>IF(N512="sníž. přenesená",J512,0)</f>
        <v>0</v>
      </c>
      <c r="BI512" s="296">
        <f>IF(N512="nulová",J512,0)</f>
        <v>0</v>
      </c>
      <c r="BJ512" s="196" t="s">
        <v>75</v>
      </c>
      <c r="BK512" s="296">
        <f>ROUND(I512*H512,2)</f>
        <v>0</v>
      </c>
      <c r="BL512" s="196" t="s">
        <v>182</v>
      </c>
      <c r="BM512" s="196" t="s">
        <v>669</v>
      </c>
    </row>
    <row r="513" spans="2:65" s="302" customFormat="1">
      <c r="B513" s="301"/>
      <c r="D513" s="297" t="s">
        <v>185</v>
      </c>
      <c r="E513" s="303" t="s">
        <v>5</v>
      </c>
      <c r="F513" s="304" t="s">
        <v>670</v>
      </c>
      <c r="H513" s="305">
        <v>60.368000000000002</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671</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17" customFormat="1">
      <c r="B515" s="316"/>
      <c r="D515" s="297" t="s">
        <v>185</v>
      </c>
      <c r="E515" s="318" t="s">
        <v>5</v>
      </c>
      <c r="F515" s="319" t="s">
        <v>186</v>
      </c>
      <c r="H515" s="320">
        <v>60.368000000000002</v>
      </c>
      <c r="L515" s="316"/>
      <c r="M515" s="321"/>
      <c r="N515" s="322"/>
      <c r="O515" s="322"/>
      <c r="P515" s="322"/>
      <c r="Q515" s="322"/>
      <c r="R515" s="322"/>
      <c r="S515" s="322"/>
      <c r="T515" s="323"/>
      <c r="AT515" s="318" t="s">
        <v>185</v>
      </c>
      <c r="AU515" s="318" t="s">
        <v>77</v>
      </c>
      <c r="AV515" s="317" t="s">
        <v>182</v>
      </c>
      <c r="AW515" s="317" t="s">
        <v>31</v>
      </c>
      <c r="AX515" s="317" t="s">
        <v>75</v>
      </c>
      <c r="AY515" s="318" t="s">
        <v>177</v>
      </c>
    </row>
    <row r="516" spans="2:65" s="916" customFormat="1" ht="25.5" customHeight="1">
      <c r="B516" s="207"/>
      <c r="C516" s="286" t="s">
        <v>672</v>
      </c>
      <c r="D516" s="286" t="s">
        <v>179</v>
      </c>
      <c r="E516" s="287" t="s">
        <v>673</v>
      </c>
      <c r="F516" s="288" t="s">
        <v>674</v>
      </c>
      <c r="G516" s="289" t="s">
        <v>187</v>
      </c>
      <c r="H516" s="290">
        <v>40</v>
      </c>
      <c r="I516" s="921"/>
      <c r="J516" s="291">
        <f>ROUND(I516*H516,2)</f>
        <v>0</v>
      </c>
      <c r="K516" s="288" t="s">
        <v>181</v>
      </c>
      <c r="L516" s="207"/>
      <c r="M516" s="292" t="s">
        <v>5</v>
      </c>
      <c r="N516" s="293" t="s">
        <v>39</v>
      </c>
      <c r="O516" s="294">
        <v>2.5579999999999998</v>
      </c>
      <c r="P516" s="294">
        <f>O516*H516</f>
        <v>102.32</v>
      </c>
      <c r="Q516" s="294">
        <v>0.44674000000000003</v>
      </c>
      <c r="R516" s="294">
        <f>Q516*H516</f>
        <v>17.869600000000002</v>
      </c>
      <c r="S516" s="294">
        <v>0</v>
      </c>
      <c r="T516" s="295">
        <f>S516*H516</f>
        <v>0</v>
      </c>
      <c r="AR516" s="196" t="s">
        <v>182</v>
      </c>
      <c r="AT516" s="196" t="s">
        <v>179</v>
      </c>
      <c r="AU516" s="196" t="s">
        <v>77</v>
      </c>
      <c r="AY516" s="196" t="s">
        <v>177</v>
      </c>
      <c r="BE516" s="296">
        <f>IF(N516="základní",J516,0)</f>
        <v>0</v>
      </c>
      <c r="BF516" s="296">
        <f>IF(N516="snížená",J516,0)</f>
        <v>0</v>
      </c>
      <c r="BG516" s="296">
        <f>IF(N516="zákl. přenesená",J516,0)</f>
        <v>0</v>
      </c>
      <c r="BH516" s="296">
        <f>IF(N516="sníž. přenesená",J516,0)</f>
        <v>0</v>
      </c>
      <c r="BI516" s="296">
        <f>IF(N516="nulová",J516,0)</f>
        <v>0</v>
      </c>
      <c r="BJ516" s="196" t="s">
        <v>75</v>
      </c>
      <c r="BK516" s="296">
        <f>ROUND(I516*H516,2)</f>
        <v>0</v>
      </c>
      <c r="BL516" s="196" t="s">
        <v>182</v>
      </c>
      <c r="BM516" s="196" t="s">
        <v>675</v>
      </c>
    </row>
    <row r="517" spans="2:65" s="302" customFormat="1">
      <c r="B517" s="301"/>
      <c r="D517" s="297" t="s">
        <v>185</v>
      </c>
      <c r="E517" s="303" t="s">
        <v>5</v>
      </c>
      <c r="F517" s="304" t="s">
        <v>676</v>
      </c>
      <c r="H517" s="305">
        <v>40</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7" customFormat="1">
      <c r="B518" s="316"/>
      <c r="D518" s="297" t="s">
        <v>185</v>
      </c>
      <c r="E518" s="318" t="s">
        <v>5</v>
      </c>
      <c r="F518" s="319" t="s">
        <v>186</v>
      </c>
      <c r="H518" s="320">
        <v>40</v>
      </c>
      <c r="L518" s="316"/>
      <c r="M518" s="321"/>
      <c r="N518" s="322"/>
      <c r="O518" s="322"/>
      <c r="P518" s="322"/>
      <c r="Q518" s="322"/>
      <c r="R518" s="322"/>
      <c r="S518" s="322"/>
      <c r="T518" s="323"/>
      <c r="AT518" s="318" t="s">
        <v>185</v>
      </c>
      <c r="AU518" s="318" t="s">
        <v>77</v>
      </c>
      <c r="AV518" s="317" t="s">
        <v>182</v>
      </c>
      <c r="AW518" s="317" t="s">
        <v>31</v>
      </c>
      <c r="AX518" s="317" t="s">
        <v>75</v>
      </c>
      <c r="AY518" s="318" t="s">
        <v>177</v>
      </c>
    </row>
    <row r="519" spans="2:65" s="916" customFormat="1" ht="16.5" customHeight="1">
      <c r="B519" s="207"/>
      <c r="C519" s="324" t="s">
        <v>677</v>
      </c>
      <c r="D519" s="324" t="s">
        <v>425</v>
      </c>
      <c r="E519" s="325" t="s">
        <v>678</v>
      </c>
      <c r="F519" s="326" t="s">
        <v>679</v>
      </c>
      <c r="G519" s="327" t="s">
        <v>187</v>
      </c>
      <c r="H519" s="328">
        <v>4</v>
      </c>
      <c r="I519" s="923"/>
      <c r="J519" s="329">
        <f>ROUND(I519*H519,2)</f>
        <v>0</v>
      </c>
      <c r="K519" s="326" t="s">
        <v>5</v>
      </c>
      <c r="L519" s="330"/>
      <c r="M519" s="331" t="s">
        <v>5</v>
      </c>
      <c r="N519" s="332" t="s">
        <v>39</v>
      </c>
      <c r="O519" s="294">
        <v>0</v>
      </c>
      <c r="P519" s="294">
        <f>O519*H519</f>
        <v>0</v>
      </c>
      <c r="Q519" s="294">
        <v>0.98299999999999998</v>
      </c>
      <c r="R519" s="294">
        <f>Q519*H519</f>
        <v>3.9319999999999999</v>
      </c>
      <c r="S519" s="294">
        <v>0</v>
      </c>
      <c r="T519" s="295">
        <f>S519*H519</f>
        <v>0</v>
      </c>
      <c r="AR519" s="196" t="s">
        <v>207</v>
      </c>
      <c r="AT519" s="196" t="s">
        <v>425</v>
      </c>
      <c r="AU519" s="196" t="s">
        <v>77</v>
      </c>
      <c r="AY519" s="196" t="s">
        <v>177</v>
      </c>
      <c r="BE519" s="296">
        <f>IF(N519="základní",J519,0)</f>
        <v>0</v>
      </c>
      <c r="BF519" s="296">
        <f>IF(N519="snížená",J519,0)</f>
        <v>0</v>
      </c>
      <c r="BG519" s="296">
        <f>IF(N519="zákl. přenesená",J519,0)</f>
        <v>0</v>
      </c>
      <c r="BH519" s="296">
        <f>IF(N519="sníž. přenesená",J519,0)</f>
        <v>0</v>
      </c>
      <c r="BI519" s="296">
        <f>IF(N519="nulová",J519,0)</f>
        <v>0</v>
      </c>
      <c r="BJ519" s="196" t="s">
        <v>75</v>
      </c>
      <c r="BK519" s="296">
        <f>ROUND(I519*H519,2)</f>
        <v>0</v>
      </c>
      <c r="BL519" s="196" t="s">
        <v>182</v>
      </c>
      <c r="BM519" s="196" t="s">
        <v>680</v>
      </c>
    </row>
    <row r="520" spans="2:65" s="916" customFormat="1" ht="16.5" customHeight="1">
      <c r="B520" s="207"/>
      <c r="C520" s="324" t="s">
        <v>681</v>
      </c>
      <c r="D520" s="324" t="s">
        <v>425</v>
      </c>
      <c r="E520" s="325" t="s">
        <v>682</v>
      </c>
      <c r="F520" s="326" t="s">
        <v>683</v>
      </c>
      <c r="G520" s="327" t="s">
        <v>187</v>
      </c>
      <c r="H520" s="328">
        <v>13</v>
      </c>
      <c r="I520" s="923"/>
      <c r="J520" s="329">
        <f>ROUND(I520*H520,2)</f>
        <v>0</v>
      </c>
      <c r="K520" s="326" t="s">
        <v>5</v>
      </c>
      <c r="L520" s="330"/>
      <c r="M520" s="331" t="s">
        <v>5</v>
      </c>
      <c r="N520" s="332" t="s">
        <v>39</v>
      </c>
      <c r="O520" s="294">
        <v>0</v>
      </c>
      <c r="P520" s="294">
        <f>O520*H520</f>
        <v>0</v>
      </c>
      <c r="Q520" s="294">
        <v>0.98299999999999998</v>
      </c>
      <c r="R520" s="294">
        <f>Q520*H520</f>
        <v>12.779</v>
      </c>
      <c r="S520" s="294">
        <v>0</v>
      </c>
      <c r="T520" s="295">
        <f>S520*H520</f>
        <v>0</v>
      </c>
      <c r="AR520" s="196" t="s">
        <v>207</v>
      </c>
      <c r="AT520" s="196" t="s">
        <v>425</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684</v>
      </c>
    </row>
    <row r="521" spans="2:65" s="916" customFormat="1" ht="16.5" customHeight="1">
      <c r="B521" s="207"/>
      <c r="C521" s="324" t="s">
        <v>685</v>
      </c>
      <c r="D521" s="324" t="s">
        <v>425</v>
      </c>
      <c r="E521" s="325" t="s">
        <v>686</v>
      </c>
      <c r="F521" s="326" t="s">
        <v>687</v>
      </c>
      <c r="G521" s="327" t="s">
        <v>187</v>
      </c>
      <c r="H521" s="328">
        <v>24</v>
      </c>
      <c r="I521" s="923"/>
      <c r="J521" s="329">
        <f>ROUND(I521*H521,2)</f>
        <v>0</v>
      </c>
      <c r="K521" s="326" t="s">
        <v>5</v>
      </c>
      <c r="L521" s="330"/>
      <c r="M521" s="331" t="s">
        <v>5</v>
      </c>
      <c r="N521" s="332" t="s">
        <v>39</v>
      </c>
      <c r="O521" s="294">
        <v>0</v>
      </c>
      <c r="P521" s="294">
        <f>O521*H521</f>
        <v>0</v>
      </c>
      <c r="Q521" s="294">
        <v>0.98299999999999998</v>
      </c>
      <c r="R521" s="294">
        <f>Q521*H521</f>
        <v>23.591999999999999</v>
      </c>
      <c r="S521" s="294">
        <v>0</v>
      </c>
      <c r="T521" s="295">
        <f>S521*H521</f>
        <v>0</v>
      </c>
      <c r="AR521" s="196" t="s">
        <v>207</v>
      </c>
      <c r="AT521" s="196" t="s">
        <v>425</v>
      </c>
      <c r="AU521" s="196" t="s">
        <v>77</v>
      </c>
      <c r="AY521" s="196" t="s">
        <v>177</v>
      </c>
      <c r="BE521" s="296">
        <f>IF(N521="základní",J521,0)</f>
        <v>0</v>
      </c>
      <c r="BF521" s="296">
        <f>IF(N521="snížená",J521,0)</f>
        <v>0</v>
      </c>
      <c r="BG521" s="296">
        <f>IF(N521="zákl. přenesená",J521,0)</f>
        <v>0</v>
      </c>
      <c r="BH521" s="296">
        <f>IF(N521="sníž. přenesená",J521,0)</f>
        <v>0</v>
      </c>
      <c r="BI521" s="296">
        <f>IF(N521="nulová",J521,0)</f>
        <v>0</v>
      </c>
      <c r="BJ521" s="196" t="s">
        <v>75</v>
      </c>
      <c r="BK521" s="296">
        <f>ROUND(I521*H521,2)</f>
        <v>0</v>
      </c>
      <c r="BL521" s="196" t="s">
        <v>182</v>
      </c>
      <c r="BM521" s="196" t="s">
        <v>688</v>
      </c>
    </row>
    <row r="522" spans="2:65" s="916" customFormat="1" ht="25.5" customHeight="1">
      <c r="B522" s="207"/>
      <c r="C522" s="286" t="s">
        <v>689</v>
      </c>
      <c r="D522" s="286" t="s">
        <v>179</v>
      </c>
      <c r="E522" s="287" t="s">
        <v>690</v>
      </c>
      <c r="F522" s="288" t="s">
        <v>691</v>
      </c>
      <c r="G522" s="289" t="s">
        <v>180</v>
      </c>
      <c r="H522" s="290">
        <v>457.87</v>
      </c>
      <c r="I522" s="921"/>
      <c r="J522" s="291">
        <f>ROUND(I522*H522,2)</f>
        <v>0</v>
      </c>
      <c r="K522" s="288" t="s">
        <v>181</v>
      </c>
      <c r="L522" s="207"/>
      <c r="M522" s="292" t="s">
        <v>5</v>
      </c>
      <c r="N522" s="293" t="s">
        <v>39</v>
      </c>
      <c r="O522" s="294">
        <v>1.1719999999999999</v>
      </c>
      <c r="P522" s="294">
        <f>O522*H522</f>
        <v>536.62364000000002</v>
      </c>
      <c r="Q522" s="294">
        <v>0</v>
      </c>
      <c r="R522" s="294">
        <f>Q522*H522</f>
        <v>0</v>
      </c>
      <c r="S522" s="294">
        <v>0</v>
      </c>
      <c r="T522" s="295">
        <f>S522*H522</f>
        <v>0</v>
      </c>
      <c r="AR522" s="196" t="s">
        <v>182</v>
      </c>
      <c r="AT522" s="196" t="s">
        <v>179</v>
      </c>
      <c r="AU522" s="196" t="s">
        <v>77</v>
      </c>
      <c r="AY522" s="196" t="s">
        <v>177</v>
      </c>
      <c r="BE522" s="296">
        <f>IF(N522="základní",J522,0)</f>
        <v>0</v>
      </c>
      <c r="BF522" s="296">
        <f>IF(N522="snížená",J522,0)</f>
        <v>0</v>
      </c>
      <c r="BG522" s="296">
        <f>IF(N522="zákl. přenesená",J522,0)</f>
        <v>0</v>
      </c>
      <c r="BH522" s="296">
        <f>IF(N522="sníž. přenesená",J522,0)</f>
        <v>0</v>
      </c>
      <c r="BI522" s="296">
        <f>IF(N522="nulová",J522,0)</f>
        <v>0</v>
      </c>
      <c r="BJ522" s="196" t="s">
        <v>75</v>
      </c>
      <c r="BK522" s="296">
        <f>ROUND(I522*H522,2)</f>
        <v>0</v>
      </c>
      <c r="BL522" s="196" t="s">
        <v>182</v>
      </c>
      <c r="BM522" s="196" t="s">
        <v>692</v>
      </c>
    </row>
    <row r="523" spans="2:65" s="916" customFormat="1" ht="54">
      <c r="B523" s="207"/>
      <c r="D523" s="297" t="s">
        <v>184</v>
      </c>
      <c r="F523" s="298" t="s">
        <v>693</v>
      </c>
      <c r="L523" s="207"/>
      <c r="M523" s="299"/>
      <c r="N523" s="920"/>
      <c r="O523" s="920"/>
      <c r="P523" s="920"/>
      <c r="Q523" s="920"/>
      <c r="R523" s="920"/>
      <c r="S523" s="920"/>
      <c r="T523" s="300"/>
      <c r="AT523" s="196" t="s">
        <v>184</v>
      </c>
      <c r="AU523" s="196" t="s">
        <v>77</v>
      </c>
    </row>
    <row r="524" spans="2:65" s="302" customFormat="1">
      <c r="B524" s="301"/>
      <c r="D524" s="297" t="s">
        <v>185</v>
      </c>
      <c r="E524" s="303" t="s">
        <v>5</v>
      </c>
      <c r="F524" s="304" t="s">
        <v>5</v>
      </c>
      <c r="H524" s="305">
        <v>0</v>
      </c>
      <c r="L524" s="301"/>
      <c r="M524" s="306"/>
      <c r="N524" s="307"/>
      <c r="O524" s="307"/>
      <c r="P524" s="307"/>
      <c r="Q524" s="307"/>
      <c r="R524" s="307"/>
      <c r="S524" s="307"/>
      <c r="T524" s="308"/>
      <c r="AT524" s="303" t="s">
        <v>185</v>
      </c>
      <c r="AU524" s="303" t="s">
        <v>77</v>
      </c>
      <c r="AV524" s="302" t="s">
        <v>77</v>
      </c>
      <c r="AW524" s="302" t="s">
        <v>31</v>
      </c>
      <c r="AX524" s="302" t="s">
        <v>68</v>
      </c>
      <c r="AY524" s="303" t="s">
        <v>177</v>
      </c>
    </row>
    <row r="525" spans="2:65" s="302" customFormat="1">
      <c r="B525" s="301"/>
      <c r="D525" s="297" t="s">
        <v>185</v>
      </c>
      <c r="E525" s="303" t="s">
        <v>5</v>
      </c>
      <c r="F525" s="304" t="s">
        <v>694</v>
      </c>
      <c r="H525" s="305">
        <v>457.87</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02" customFormat="1">
      <c r="B526" s="301"/>
      <c r="D526" s="297" t="s">
        <v>185</v>
      </c>
      <c r="E526" s="303" t="s">
        <v>5</v>
      </c>
      <c r="F526" s="304" t="s">
        <v>5</v>
      </c>
      <c r="H526" s="305">
        <v>0</v>
      </c>
      <c r="L526" s="301"/>
      <c r="M526" s="306"/>
      <c r="N526" s="307"/>
      <c r="O526" s="307"/>
      <c r="P526" s="307"/>
      <c r="Q526" s="307"/>
      <c r="R526" s="307"/>
      <c r="S526" s="307"/>
      <c r="T526" s="308"/>
      <c r="AT526" s="303" t="s">
        <v>185</v>
      </c>
      <c r="AU526" s="303" t="s">
        <v>77</v>
      </c>
      <c r="AV526" s="302" t="s">
        <v>77</v>
      </c>
      <c r="AW526" s="302" t="s">
        <v>31</v>
      </c>
      <c r="AX526" s="302" t="s">
        <v>68</v>
      </c>
      <c r="AY526" s="303" t="s">
        <v>177</v>
      </c>
    </row>
    <row r="527" spans="2:65" s="310" customFormat="1">
      <c r="B527" s="309"/>
      <c r="D527" s="297" t="s">
        <v>185</v>
      </c>
      <c r="E527" s="311" t="s">
        <v>5</v>
      </c>
      <c r="F527" s="312" t="s">
        <v>695</v>
      </c>
      <c r="H527" s="311" t="s">
        <v>5</v>
      </c>
      <c r="L527" s="309"/>
      <c r="M527" s="313"/>
      <c r="N527" s="314"/>
      <c r="O527" s="314"/>
      <c r="P527" s="314"/>
      <c r="Q527" s="314"/>
      <c r="R527" s="314"/>
      <c r="S527" s="314"/>
      <c r="T527" s="315"/>
      <c r="AT527" s="311" t="s">
        <v>185</v>
      </c>
      <c r="AU527" s="311" t="s">
        <v>77</v>
      </c>
      <c r="AV527" s="310" t="s">
        <v>75</v>
      </c>
      <c r="AW527" s="310" t="s">
        <v>31</v>
      </c>
      <c r="AX527" s="310" t="s">
        <v>68</v>
      </c>
      <c r="AY527" s="311" t="s">
        <v>177</v>
      </c>
    </row>
    <row r="528" spans="2:65" s="302" customFormat="1">
      <c r="B528" s="301"/>
      <c r="D528" s="297" t="s">
        <v>185</v>
      </c>
      <c r="E528" s="303" t="s">
        <v>5</v>
      </c>
      <c r="F528" s="304" t="s">
        <v>5</v>
      </c>
      <c r="H528" s="305">
        <v>0</v>
      </c>
      <c r="L528" s="301"/>
      <c r="M528" s="306"/>
      <c r="N528" s="307"/>
      <c r="O528" s="307"/>
      <c r="P528" s="307"/>
      <c r="Q528" s="307"/>
      <c r="R528" s="307"/>
      <c r="S528" s="307"/>
      <c r="T528" s="308"/>
      <c r="AT528" s="303" t="s">
        <v>185</v>
      </c>
      <c r="AU528" s="303" t="s">
        <v>77</v>
      </c>
      <c r="AV528" s="302" t="s">
        <v>77</v>
      </c>
      <c r="AW528" s="302" t="s">
        <v>31</v>
      </c>
      <c r="AX528" s="302" t="s">
        <v>68</v>
      </c>
      <c r="AY528" s="303" t="s">
        <v>177</v>
      </c>
    </row>
    <row r="529" spans="2:65" s="334" customFormat="1">
      <c r="B529" s="333"/>
      <c r="D529" s="297" t="s">
        <v>185</v>
      </c>
      <c r="E529" s="335" t="s">
        <v>5</v>
      </c>
      <c r="F529" s="336" t="s">
        <v>696</v>
      </c>
      <c r="H529" s="337">
        <v>457.87</v>
      </c>
      <c r="L529" s="333"/>
      <c r="M529" s="338"/>
      <c r="N529" s="339"/>
      <c r="O529" s="339"/>
      <c r="P529" s="339"/>
      <c r="Q529" s="339"/>
      <c r="R529" s="339"/>
      <c r="S529" s="339"/>
      <c r="T529" s="340"/>
      <c r="AT529" s="335" t="s">
        <v>185</v>
      </c>
      <c r="AU529" s="335" t="s">
        <v>77</v>
      </c>
      <c r="AV529" s="334" t="s">
        <v>189</v>
      </c>
      <c r="AW529" s="334" t="s">
        <v>31</v>
      </c>
      <c r="AX529" s="334" t="s">
        <v>68</v>
      </c>
      <c r="AY529" s="335" t="s">
        <v>177</v>
      </c>
    </row>
    <row r="530" spans="2:65" s="302" customFormat="1">
      <c r="B530" s="301"/>
      <c r="D530" s="297" t="s">
        <v>185</v>
      </c>
      <c r="E530" s="303" t="s">
        <v>5</v>
      </c>
      <c r="F530" s="304" t="s">
        <v>5</v>
      </c>
      <c r="H530" s="305">
        <v>0</v>
      </c>
      <c r="L530" s="301"/>
      <c r="M530" s="306"/>
      <c r="N530" s="307"/>
      <c r="O530" s="307"/>
      <c r="P530" s="307"/>
      <c r="Q530" s="307"/>
      <c r="R530" s="307"/>
      <c r="S530" s="307"/>
      <c r="T530" s="308"/>
      <c r="AT530" s="303" t="s">
        <v>185</v>
      </c>
      <c r="AU530" s="303" t="s">
        <v>77</v>
      </c>
      <c r="AV530" s="302" t="s">
        <v>77</v>
      </c>
      <c r="AW530" s="302" t="s">
        <v>31</v>
      </c>
      <c r="AX530" s="302" t="s">
        <v>68</v>
      </c>
      <c r="AY530" s="303" t="s">
        <v>177</v>
      </c>
    </row>
    <row r="531" spans="2:65" s="302" customFormat="1">
      <c r="B531" s="301"/>
      <c r="D531" s="297" t="s">
        <v>185</v>
      </c>
      <c r="E531" s="303" t="s">
        <v>5</v>
      </c>
      <c r="F531" s="304" t="s">
        <v>5</v>
      </c>
      <c r="H531" s="305">
        <v>0</v>
      </c>
      <c r="L531" s="301"/>
      <c r="M531" s="306"/>
      <c r="N531" s="307"/>
      <c r="O531" s="307"/>
      <c r="P531" s="307"/>
      <c r="Q531" s="307"/>
      <c r="R531" s="307"/>
      <c r="S531" s="307"/>
      <c r="T531" s="308"/>
      <c r="AT531" s="303" t="s">
        <v>185</v>
      </c>
      <c r="AU531" s="303" t="s">
        <v>77</v>
      </c>
      <c r="AV531" s="302" t="s">
        <v>77</v>
      </c>
      <c r="AW531" s="302" t="s">
        <v>31</v>
      </c>
      <c r="AX531" s="302" t="s">
        <v>68</v>
      </c>
      <c r="AY531" s="303" t="s">
        <v>177</v>
      </c>
    </row>
    <row r="532" spans="2:65" s="334" customFormat="1">
      <c r="B532" s="333"/>
      <c r="D532" s="297" t="s">
        <v>185</v>
      </c>
      <c r="E532" s="335" t="s">
        <v>5</v>
      </c>
      <c r="F532" s="336" t="s">
        <v>696</v>
      </c>
      <c r="H532" s="337">
        <v>0</v>
      </c>
      <c r="L532" s="333"/>
      <c r="M532" s="338"/>
      <c r="N532" s="339"/>
      <c r="O532" s="339"/>
      <c r="P532" s="339"/>
      <c r="Q532" s="339"/>
      <c r="R532" s="339"/>
      <c r="S532" s="339"/>
      <c r="T532" s="340"/>
      <c r="AT532" s="335" t="s">
        <v>185</v>
      </c>
      <c r="AU532" s="335" t="s">
        <v>77</v>
      </c>
      <c r="AV532" s="334" t="s">
        <v>189</v>
      </c>
      <c r="AW532" s="334" t="s">
        <v>31</v>
      </c>
      <c r="AX532" s="334" t="s">
        <v>68</v>
      </c>
      <c r="AY532" s="335" t="s">
        <v>177</v>
      </c>
    </row>
    <row r="533" spans="2:65" s="317" customFormat="1">
      <c r="B533" s="316"/>
      <c r="D533" s="297" t="s">
        <v>185</v>
      </c>
      <c r="E533" s="318" t="s">
        <v>5</v>
      </c>
      <c r="F533" s="319" t="s">
        <v>186</v>
      </c>
      <c r="H533" s="320">
        <v>457.87</v>
      </c>
      <c r="L533" s="316"/>
      <c r="M533" s="321"/>
      <c r="N533" s="322"/>
      <c r="O533" s="322"/>
      <c r="P533" s="322"/>
      <c r="Q533" s="322"/>
      <c r="R533" s="322"/>
      <c r="S533" s="322"/>
      <c r="T533" s="323"/>
      <c r="AT533" s="318" t="s">
        <v>185</v>
      </c>
      <c r="AU533" s="318" t="s">
        <v>77</v>
      </c>
      <c r="AV533" s="317" t="s">
        <v>182</v>
      </c>
      <c r="AW533" s="317" t="s">
        <v>31</v>
      </c>
      <c r="AX533" s="317" t="s">
        <v>75</v>
      </c>
      <c r="AY533" s="318" t="s">
        <v>177</v>
      </c>
    </row>
    <row r="534" spans="2:65" s="916" customFormat="1" ht="25.5" customHeight="1">
      <c r="B534" s="207"/>
      <c r="C534" s="324" t="s">
        <v>697</v>
      </c>
      <c r="D534" s="324" t="s">
        <v>425</v>
      </c>
      <c r="E534" s="325" t="s">
        <v>698</v>
      </c>
      <c r="F534" s="326" t="s">
        <v>699</v>
      </c>
      <c r="G534" s="327" t="s">
        <v>180</v>
      </c>
      <c r="H534" s="328">
        <v>457.87</v>
      </c>
      <c r="I534" s="923"/>
      <c r="J534" s="329">
        <f>ROUND(I534*H534,2)</f>
        <v>0</v>
      </c>
      <c r="K534" s="326" t="s">
        <v>181</v>
      </c>
      <c r="L534" s="330"/>
      <c r="M534" s="331" t="s">
        <v>5</v>
      </c>
      <c r="N534" s="332" t="s">
        <v>39</v>
      </c>
      <c r="O534" s="294">
        <v>0</v>
      </c>
      <c r="P534" s="294">
        <f>O534*H534</f>
        <v>0</v>
      </c>
      <c r="Q534" s="294">
        <v>1.6799999999999999E-2</v>
      </c>
      <c r="R534" s="294">
        <f>Q534*H534</f>
        <v>7.6922159999999993</v>
      </c>
      <c r="S534" s="294">
        <v>0</v>
      </c>
      <c r="T534" s="295">
        <f>S534*H534</f>
        <v>0</v>
      </c>
      <c r="AR534" s="196" t="s">
        <v>207</v>
      </c>
      <c r="AT534" s="196" t="s">
        <v>425</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700</v>
      </c>
    </row>
    <row r="535" spans="2:65" s="916" customFormat="1" ht="25.5" customHeight="1">
      <c r="B535" s="207"/>
      <c r="C535" s="286" t="s">
        <v>701</v>
      </c>
      <c r="D535" s="286" t="s">
        <v>179</v>
      </c>
      <c r="E535" s="287" t="s">
        <v>702</v>
      </c>
      <c r="F535" s="288" t="s">
        <v>703</v>
      </c>
      <c r="G535" s="289" t="s">
        <v>180</v>
      </c>
      <c r="H535" s="290">
        <v>0.9</v>
      </c>
      <c r="I535" s="921"/>
      <c r="J535" s="291">
        <f>ROUND(I535*H535,2)</f>
        <v>0</v>
      </c>
      <c r="K535" s="288" t="s">
        <v>181</v>
      </c>
      <c r="L535" s="207"/>
      <c r="M535" s="292" t="s">
        <v>5</v>
      </c>
      <c r="N535" s="293" t="s">
        <v>39</v>
      </c>
      <c r="O535" s="294">
        <v>0.998</v>
      </c>
      <c r="P535" s="294">
        <f>O535*H535</f>
        <v>0.8982</v>
      </c>
      <c r="Q535" s="294">
        <v>0</v>
      </c>
      <c r="R535" s="294">
        <f>Q535*H535</f>
        <v>0</v>
      </c>
      <c r="S535" s="294">
        <v>0</v>
      </c>
      <c r="T535" s="295">
        <f>S535*H535</f>
        <v>0</v>
      </c>
      <c r="AR535" s="196" t="s">
        <v>182</v>
      </c>
      <c r="AT535" s="196" t="s">
        <v>179</v>
      </c>
      <c r="AU535" s="196" t="s">
        <v>77</v>
      </c>
      <c r="AY535" s="196" t="s">
        <v>177</v>
      </c>
      <c r="BE535" s="296">
        <f>IF(N535="základní",J535,0)</f>
        <v>0</v>
      </c>
      <c r="BF535" s="296">
        <f>IF(N535="snížená",J535,0)</f>
        <v>0</v>
      </c>
      <c r="BG535" s="296">
        <f>IF(N535="zákl. přenesená",J535,0)</f>
        <v>0</v>
      </c>
      <c r="BH535" s="296">
        <f>IF(N535="sníž. přenesená",J535,0)</f>
        <v>0</v>
      </c>
      <c r="BI535" s="296">
        <f>IF(N535="nulová",J535,0)</f>
        <v>0</v>
      </c>
      <c r="BJ535" s="196" t="s">
        <v>75</v>
      </c>
      <c r="BK535" s="296">
        <f>ROUND(I535*H535,2)</f>
        <v>0</v>
      </c>
      <c r="BL535" s="196" t="s">
        <v>182</v>
      </c>
      <c r="BM535" s="196" t="s">
        <v>704</v>
      </c>
    </row>
    <row r="536" spans="2:65" s="916" customFormat="1" ht="54">
      <c r="B536" s="207"/>
      <c r="D536" s="297" t="s">
        <v>184</v>
      </c>
      <c r="F536" s="298" t="s">
        <v>693</v>
      </c>
      <c r="L536" s="207"/>
      <c r="M536" s="299"/>
      <c r="N536" s="920"/>
      <c r="O536" s="920"/>
      <c r="P536" s="920"/>
      <c r="Q536" s="920"/>
      <c r="R536" s="920"/>
      <c r="S536" s="920"/>
      <c r="T536" s="300"/>
      <c r="AT536" s="196" t="s">
        <v>184</v>
      </c>
      <c r="AU536" s="196" t="s">
        <v>77</v>
      </c>
    </row>
    <row r="537" spans="2:65" s="302" customFormat="1">
      <c r="B537" s="301"/>
      <c r="D537" s="297" t="s">
        <v>185</v>
      </c>
      <c r="E537" s="303" t="s">
        <v>5</v>
      </c>
      <c r="F537" s="304" t="s">
        <v>705</v>
      </c>
      <c r="H537" s="305">
        <v>0.9</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17" customFormat="1">
      <c r="B538" s="316"/>
      <c r="D538" s="297" t="s">
        <v>185</v>
      </c>
      <c r="E538" s="318" t="s">
        <v>5</v>
      </c>
      <c r="F538" s="319" t="s">
        <v>186</v>
      </c>
      <c r="H538" s="320">
        <v>0.9</v>
      </c>
      <c r="L538" s="316"/>
      <c r="M538" s="321"/>
      <c r="N538" s="322"/>
      <c r="O538" s="322"/>
      <c r="P538" s="322"/>
      <c r="Q538" s="322"/>
      <c r="R538" s="322"/>
      <c r="S538" s="322"/>
      <c r="T538" s="323"/>
      <c r="AT538" s="318" t="s">
        <v>185</v>
      </c>
      <c r="AU538" s="318" t="s">
        <v>77</v>
      </c>
      <c r="AV538" s="317" t="s">
        <v>182</v>
      </c>
      <c r="AW538" s="317" t="s">
        <v>31</v>
      </c>
      <c r="AX538" s="317" t="s">
        <v>75</v>
      </c>
      <c r="AY538" s="318" t="s">
        <v>177</v>
      </c>
    </row>
    <row r="539" spans="2:65" s="916" customFormat="1" ht="38.25" customHeight="1">
      <c r="B539" s="207"/>
      <c r="C539" s="324" t="s">
        <v>706</v>
      </c>
      <c r="D539" s="324" t="s">
        <v>425</v>
      </c>
      <c r="E539" s="325" t="s">
        <v>707</v>
      </c>
      <c r="F539" s="326" t="s">
        <v>708</v>
      </c>
      <c r="G539" s="327" t="s">
        <v>187</v>
      </c>
      <c r="H539" s="328">
        <v>2</v>
      </c>
      <c r="I539" s="923"/>
      <c r="J539" s="329">
        <f>ROUND(I539*H539,2)</f>
        <v>0</v>
      </c>
      <c r="K539" s="326" t="s">
        <v>5</v>
      </c>
      <c r="L539" s="330"/>
      <c r="M539" s="331" t="s">
        <v>5</v>
      </c>
      <c r="N539" s="332" t="s">
        <v>39</v>
      </c>
      <c r="O539" s="294">
        <v>0</v>
      </c>
      <c r="P539" s="294">
        <f>O539*H539</f>
        <v>0</v>
      </c>
      <c r="Q539" s="294">
        <v>1.04E-2</v>
      </c>
      <c r="R539" s="294">
        <f>Q539*H539</f>
        <v>2.0799999999999999E-2</v>
      </c>
      <c r="S539" s="294">
        <v>0</v>
      </c>
      <c r="T539" s="295">
        <f>S539*H539</f>
        <v>0</v>
      </c>
      <c r="AR539" s="196" t="s">
        <v>207</v>
      </c>
      <c r="AT539" s="196" t="s">
        <v>425</v>
      </c>
      <c r="AU539" s="196" t="s">
        <v>77</v>
      </c>
      <c r="AY539" s="196" t="s">
        <v>177</v>
      </c>
      <c r="BE539" s="296">
        <f>IF(N539="základní",J539,0)</f>
        <v>0</v>
      </c>
      <c r="BF539" s="296">
        <f>IF(N539="snížená",J539,0)</f>
        <v>0</v>
      </c>
      <c r="BG539" s="296">
        <f>IF(N539="zákl. přenesená",J539,0)</f>
        <v>0</v>
      </c>
      <c r="BH539" s="296">
        <f>IF(N539="sníž. přenesená",J539,0)</f>
        <v>0</v>
      </c>
      <c r="BI539" s="296">
        <f>IF(N539="nulová",J539,0)</f>
        <v>0</v>
      </c>
      <c r="BJ539" s="196" t="s">
        <v>75</v>
      </c>
      <c r="BK539" s="296">
        <f>ROUND(I539*H539,2)</f>
        <v>0</v>
      </c>
      <c r="BL539" s="196" t="s">
        <v>182</v>
      </c>
      <c r="BM539" s="196" t="s">
        <v>709</v>
      </c>
    </row>
    <row r="540" spans="2:65" s="916" customFormat="1" ht="16.5" customHeight="1">
      <c r="B540" s="207"/>
      <c r="C540" s="286" t="s">
        <v>710</v>
      </c>
      <c r="D540" s="286" t="s">
        <v>179</v>
      </c>
      <c r="E540" s="287" t="s">
        <v>711</v>
      </c>
      <c r="F540" s="288" t="s">
        <v>712</v>
      </c>
      <c r="G540" s="289" t="s">
        <v>210</v>
      </c>
      <c r="H540" s="290">
        <v>2.1240000000000001</v>
      </c>
      <c r="I540" s="921"/>
      <c r="J540" s="291">
        <f>ROUND(I540*H540,2)</f>
        <v>0</v>
      </c>
      <c r="K540" s="288" t="s">
        <v>181</v>
      </c>
      <c r="L540" s="207"/>
      <c r="M540" s="292" t="s">
        <v>5</v>
      </c>
      <c r="N540" s="293" t="s">
        <v>39</v>
      </c>
      <c r="O540" s="294">
        <v>5.6230000000000002</v>
      </c>
      <c r="P540" s="294">
        <f>O540*H540</f>
        <v>11.943252000000001</v>
      </c>
      <c r="Q540" s="294">
        <v>2.5960999999999999</v>
      </c>
      <c r="R540" s="294">
        <f>Q540*H540</f>
        <v>5.5141163999999998</v>
      </c>
      <c r="S540" s="294">
        <v>0</v>
      </c>
      <c r="T540" s="295">
        <f>S540*H540</f>
        <v>0</v>
      </c>
      <c r="AR540" s="196" t="s">
        <v>182</v>
      </c>
      <c r="AT540" s="196" t="s">
        <v>179</v>
      </c>
      <c r="AU540" s="196" t="s">
        <v>77</v>
      </c>
      <c r="AY540" s="196" t="s">
        <v>177</v>
      </c>
      <c r="BE540" s="296">
        <f>IF(N540="základní",J540,0)</f>
        <v>0</v>
      </c>
      <c r="BF540" s="296">
        <f>IF(N540="snížená",J540,0)</f>
        <v>0</v>
      </c>
      <c r="BG540" s="296">
        <f>IF(N540="zákl. přenesená",J540,0)</f>
        <v>0</v>
      </c>
      <c r="BH540" s="296">
        <f>IF(N540="sníž. přenesená",J540,0)</f>
        <v>0</v>
      </c>
      <c r="BI540" s="296">
        <f>IF(N540="nulová",J540,0)</f>
        <v>0</v>
      </c>
      <c r="BJ540" s="196" t="s">
        <v>75</v>
      </c>
      <c r="BK540" s="296">
        <f>ROUND(I540*H540,2)</f>
        <v>0</v>
      </c>
      <c r="BL540" s="196" t="s">
        <v>182</v>
      </c>
      <c r="BM540" s="196" t="s">
        <v>713</v>
      </c>
    </row>
    <row r="541" spans="2:65" s="916" customFormat="1" ht="40.5">
      <c r="B541" s="207"/>
      <c r="D541" s="297" t="s">
        <v>184</v>
      </c>
      <c r="F541" s="298" t="s">
        <v>714</v>
      </c>
      <c r="L541" s="207"/>
      <c r="M541" s="299"/>
      <c r="N541" s="920"/>
      <c r="O541" s="920"/>
      <c r="P541" s="920"/>
      <c r="Q541" s="920"/>
      <c r="R541" s="920"/>
      <c r="S541" s="920"/>
      <c r="T541" s="300"/>
      <c r="AT541" s="196" t="s">
        <v>184</v>
      </c>
      <c r="AU541" s="196" t="s">
        <v>77</v>
      </c>
    </row>
    <row r="542" spans="2:65" s="302" customFormat="1">
      <c r="B542" s="301"/>
      <c r="D542" s="297" t="s">
        <v>185</v>
      </c>
      <c r="E542" s="303" t="s">
        <v>5</v>
      </c>
      <c r="F542" s="304" t="s">
        <v>715</v>
      </c>
      <c r="H542" s="305">
        <v>0.51200000000000001</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716</v>
      </c>
      <c r="H543" s="305">
        <v>0.435</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10" customFormat="1">
      <c r="B544" s="309"/>
      <c r="D544" s="297" t="s">
        <v>185</v>
      </c>
      <c r="E544" s="311" t="s">
        <v>5</v>
      </c>
      <c r="F544" s="312" t="s">
        <v>717</v>
      </c>
      <c r="H544" s="311" t="s">
        <v>5</v>
      </c>
      <c r="L544" s="309"/>
      <c r="M544" s="313"/>
      <c r="N544" s="314"/>
      <c r="O544" s="314"/>
      <c r="P544" s="314"/>
      <c r="Q544" s="314"/>
      <c r="R544" s="314"/>
      <c r="S544" s="314"/>
      <c r="T544" s="315"/>
      <c r="AT544" s="311" t="s">
        <v>185</v>
      </c>
      <c r="AU544" s="311" t="s">
        <v>77</v>
      </c>
      <c r="AV544" s="310" t="s">
        <v>75</v>
      </c>
      <c r="AW544" s="310" t="s">
        <v>31</v>
      </c>
      <c r="AX544" s="310" t="s">
        <v>68</v>
      </c>
      <c r="AY544" s="311" t="s">
        <v>177</v>
      </c>
    </row>
    <row r="545" spans="2:65" s="302" customFormat="1">
      <c r="B545" s="301"/>
      <c r="D545" s="297" t="s">
        <v>185</v>
      </c>
      <c r="E545" s="303" t="s">
        <v>5</v>
      </c>
      <c r="F545" s="304" t="s">
        <v>718</v>
      </c>
      <c r="H545" s="305">
        <v>0.58899999999999997</v>
      </c>
      <c r="L545" s="301"/>
      <c r="M545" s="306"/>
      <c r="N545" s="307"/>
      <c r="O545" s="307"/>
      <c r="P545" s="307"/>
      <c r="Q545" s="307"/>
      <c r="R545" s="307"/>
      <c r="S545" s="307"/>
      <c r="T545" s="308"/>
      <c r="AT545" s="303" t="s">
        <v>185</v>
      </c>
      <c r="AU545" s="303" t="s">
        <v>77</v>
      </c>
      <c r="AV545" s="302" t="s">
        <v>77</v>
      </c>
      <c r="AW545" s="302" t="s">
        <v>31</v>
      </c>
      <c r="AX545" s="302" t="s">
        <v>68</v>
      </c>
      <c r="AY545" s="303" t="s">
        <v>177</v>
      </c>
    </row>
    <row r="546" spans="2:65" s="302" customFormat="1">
      <c r="B546" s="301"/>
      <c r="D546" s="297" t="s">
        <v>185</v>
      </c>
      <c r="E546" s="303" t="s">
        <v>5</v>
      </c>
      <c r="F546" s="304" t="s">
        <v>719</v>
      </c>
      <c r="H546" s="305">
        <v>0.29399999999999998</v>
      </c>
      <c r="L546" s="301"/>
      <c r="M546" s="306"/>
      <c r="N546" s="307"/>
      <c r="O546" s="307"/>
      <c r="P546" s="307"/>
      <c r="Q546" s="307"/>
      <c r="R546" s="307"/>
      <c r="S546" s="307"/>
      <c r="T546" s="308"/>
      <c r="AT546" s="303" t="s">
        <v>185</v>
      </c>
      <c r="AU546" s="303" t="s">
        <v>77</v>
      </c>
      <c r="AV546" s="302" t="s">
        <v>77</v>
      </c>
      <c r="AW546" s="302" t="s">
        <v>31</v>
      </c>
      <c r="AX546" s="302" t="s">
        <v>68</v>
      </c>
      <c r="AY546" s="303" t="s">
        <v>177</v>
      </c>
    </row>
    <row r="547" spans="2:65" s="310" customFormat="1">
      <c r="B547" s="309"/>
      <c r="D547" s="297" t="s">
        <v>185</v>
      </c>
      <c r="E547" s="311" t="s">
        <v>5</v>
      </c>
      <c r="F547" s="312" t="s">
        <v>720</v>
      </c>
      <c r="H547" s="311" t="s">
        <v>5</v>
      </c>
      <c r="L547" s="309"/>
      <c r="M547" s="313"/>
      <c r="N547" s="314"/>
      <c r="O547" s="314"/>
      <c r="P547" s="314"/>
      <c r="Q547" s="314"/>
      <c r="R547" s="314"/>
      <c r="S547" s="314"/>
      <c r="T547" s="315"/>
      <c r="AT547" s="311" t="s">
        <v>185</v>
      </c>
      <c r="AU547" s="311" t="s">
        <v>77</v>
      </c>
      <c r="AV547" s="310" t="s">
        <v>75</v>
      </c>
      <c r="AW547" s="310" t="s">
        <v>31</v>
      </c>
      <c r="AX547" s="310" t="s">
        <v>68</v>
      </c>
      <c r="AY547" s="311" t="s">
        <v>177</v>
      </c>
    </row>
    <row r="548" spans="2:65" s="302" customFormat="1">
      <c r="B548" s="301"/>
      <c r="D548" s="297" t="s">
        <v>185</v>
      </c>
      <c r="E548" s="303" t="s">
        <v>5</v>
      </c>
      <c r="F548" s="304" t="s">
        <v>719</v>
      </c>
      <c r="H548" s="305">
        <v>0.29399999999999998</v>
      </c>
      <c r="L548" s="301"/>
      <c r="M548" s="306"/>
      <c r="N548" s="307"/>
      <c r="O548" s="307"/>
      <c r="P548" s="307"/>
      <c r="Q548" s="307"/>
      <c r="R548" s="307"/>
      <c r="S548" s="307"/>
      <c r="T548" s="308"/>
      <c r="AT548" s="303" t="s">
        <v>185</v>
      </c>
      <c r="AU548" s="303" t="s">
        <v>77</v>
      </c>
      <c r="AV548" s="302" t="s">
        <v>77</v>
      </c>
      <c r="AW548" s="302" t="s">
        <v>31</v>
      </c>
      <c r="AX548" s="302" t="s">
        <v>68</v>
      </c>
      <c r="AY548" s="303" t="s">
        <v>177</v>
      </c>
    </row>
    <row r="549" spans="2:65" s="310" customFormat="1">
      <c r="B549" s="309"/>
      <c r="D549" s="297" t="s">
        <v>185</v>
      </c>
      <c r="E549" s="311" t="s">
        <v>5</v>
      </c>
      <c r="F549" s="312" t="s">
        <v>593</v>
      </c>
      <c r="H549" s="311" t="s">
        <v>5</v>
      </c>
      <c r="L549" s="309"/>
      <c r="M549" s="313"/>
      <c r="N549" s="314"/>
      <c r="O549" s="314"/>
      <c r="P549" s="314"/>
      <c r="Q549" s="314"/>
      <c r="R549" s="314"/>
      <c r="S549" s="314"/>
      <c r="T549" s="315"/>
      <c r="AT549" s="311" t="s">
        <v>185</v>
      </c>
      <c r="AU549" s="311" t="s">
        <v>77</v>
      </c>
      <c r="AV549" s="310" t="s">
        <v>75</v>
      </c>
      <c r="AW549" s="310" t="s">
        <v>31</v>
      </c>
      <c r="AX549" s="310" t="s">
        <v>68</v>
      </c>
      <c r="AY549" s="311" t="s">
        <v>177</v>
      </c>
    </row>
    <row r="550" spans="2:65" s="317" customFormat="1">
      <c r="B550" s="316"/>
      <c r="D550" s="297" t="s">
        <v>185</v>
      </c>
      <c r="E550" s="318" t="s">
        <v>5</v>
      </c>
      <c r="F550" s="319" t="s">
        <v>186</v>
      </c>
      <c r="H550" s="320">
        <v>2.1240000000000001</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274" customFormat="1" ht="29.85" customHeight="1">
      <c r="B551" s="273"/>
      <c r="D551" s="275" t="s">
        <v>67</v>
      </c>
      <c r="E551" s="284" t="s">
        <v>182</v>
      </c>
      <c r="F551" s="284" t="s">
        <v>721</v>
      </c>
      <c r="J551" s="285">
        <f>BK551</f>
        <v>0</v>
      </c>
      <c r="L551" s="273"/>
      <c r="M551" s="278"/>
      <c r="N551" s="279"/>
      <c r="O551" s="279"/>
      <c r="P551" s="280">
        <f>SUM(P552:P681)</f>
        <v>1590.7638110000005</v>
      </c>
      <c r="Q551" s="279"/>
      <c r="R551" s="280">
        <f>SUM(R552:R681)</f>
        <v>887.24722584000006</v>
      </c>
      <c r="S551" s="279"/>
      <c r="T551" s="281">
        <f>SUM(T552:T681)</f>
        <v>0</v>
      </c>
      <c r="AR551" s="275" t="s">
        <v>75</v>
      </c>
      <c r="AT551" s="282" t="s">
        <v>67</v>
      </c>
      <c r="AU551" s="282" t="s">
        <v>75</v>
      </c>
      <c r="AY551" s="275" t="s">
        <v>177</v>
      </c>
      <c r="BK551" s="283">
        <f>SUM(BK552:BK681)</f>
        <v>0</v>
      </c>
    </row>
    <row r="552" spans="2:65" s="916" customFormat="1" ht="25.5" customHeight="1">
      <c r="B552" s="207"/>
      <c r="C552" s="286" t="s">
        <v>722</v>
      </c>
      <c r="D552" s="286" t="s">
        <v>179</v>
      </c>
      <c r="E552" s="287" t="s">
        <v>723</v>
      </c>
      <c r="F552" s="288" t="s">
        <v>724</v>
      </c>
      <c r="G552" s="289" t="s">
        <v>180</v>
      </c>
      <c r="H552" s="290">
        <v>211</v>
      </c>
      <c r="I552" s="921"/>
      <c r="J552" s="291">
        <f>ROUND(I552*H552,2)</f>
        <v>0</v>
      </c>
      <c r="K552" s="288" t="s">
        <v>5</v>
      </c>
      <c r="L552" s="207"/>
      <c r="M552" s="292" t="s">
        <v>5</v>
      </c>
      <c r="N552" s="293" t="s">
        <v>39</v>
      </c>
      <c r="O552" s="294">
        <v>0.76800000000000002</v>
      </c>
      <c r="P552" s="294">
        <f>O552*H552</f>
        <v>162.048</v>
      </c>
      <c r="Q552" s="294">
        <v>0.15501000000000001</v>
      </c>
      <c r="R552" s="294">
        <f>Q552*H552</f>
        <v>32.70711</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725</v>
      </c>
    </row>
    <row r="553" spans="2:65" s="302" customFormat="1">
      <c r="B553" s="301"/>
      <c r="D553" s="297" t="s">
        <v>185</v>
      </c>
      <c r="E553" s="303" t="s">
        <v>5</v>
      </c>
      <c r="F553" s="304" t="s">
        <v>726</v>
      </c>
      <c r="H553" s="305">
        <v>29.75</v>
      </c>
      <c r="L553" s="301"/>
      <c r="M553" s="306"/>
      <c r="N553" s="307"/>
      <c r="O553" s="307"/>
      <c r="P553" s="307"/>
      <c r="Q553" s="307"/>
      <c r="R553" s="307"/>
      <c r="S553" s="307"/>
      <c r="T553" s="308"/>
      <c r="AT553" s="303" t="s">
        <v>185</v>
      </c>
      <c r="AU553" s="303" t="s">
        <v>77</v>
      </c>
      <c r="AV553" s="302" t="s">
        <v>77</v>
      </c>
      <c r="AW553" s="302" t="s">
        <v>31</v>
      </c>
      <c r="AX553" s="302" t="s">
        <v>68</v>
      </c>
      <c r="AY553" s="303" t="s">
        <v>177</v>
      </c>
    </row>
    <row r="554" spans="2:65" s="302" customFormat="1">
      <c r="B554" s="301"/>
      <c r="D554" s="297" t="s">
        <v>185</v>
      </c>
      <c r="E554" s="303" t="s">
        <v>5</v>
      </c>
      <c r="F554" s="304" t="s">
        <v>727</v>
      </c>
      <c r="H554" s="305">
        <v>30.5</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10" customFormat="1">
      <c r="B555" s="309"/>
      <c r="D555" s="297" t="s">
        <v>185</v>
      </c>
      <c r="E555" s="311" t="s">
        <v>5</v>
      </c>
      <c r="F555" s="312" t="s">
        <v>717</v>
      </c>
      <c r="H555" s="311" t="s">
        <v>5</v>
      </c>
      <c r="L555" s="309"/>
      <c r="M555" s="313"/>
      <c r="N555" s="314"/>
      <c r="O555" s="314"/>
      <c r="P555" s="314"/>
      <c r="Q555" s="314"/>
      <c r="R555" s="314"/>
      <c r="S555" s="314"/>
      <c r="T555" s="315"/>
      <c r="AT555" s="311" t="s">
        <v>185</v>
      </c>
      <c r="AU555" s="311" t="s">
        <v>77</v>
      </c>
      <c r="AV555" s="310" t="s">
        <v>75</v>
      </c>
      <c r="AW555" s="310" t="s">
        <v>31</v>
      </c>
      <c r="AX555" s="310" t="s">
        <v>68</v>
      </c>
      <c r="AY555" s="311" t="s">
        <v>177</v>
      </c>
    </row>
    <row r="556" spans="2:65" s="302" customFormat="1">
      <c r="B556" s="301"/>
      <c r="D556" s="297" t="s">
        <v>185</v>
      </c>
      <c r="E556" s="303" t="s">
        <v>5</v>
      </c>
      <c r="F556" s="304" t="s">
        <v>728</v>
      </c>
      <c r="H556" s="305">
        <v>59.25</v>
      </c>
      <c r="L556" s="301"/>
      <c r="M556" s="306"/>
      <c r="N556" s="307"/>
      <c r="O556" s="307"/>
      <c r="P556" s="307"/>
      <c r="Q556" s="307"/>
      <c r="R556" s="307"/>
      <c r="S556" s="307"/>
      <c r="T556" s="308"/>
      <c r="AT556" s="303" t="s">
        <v>185</v>
      </c>
      <c r="AU556" s="303" t="s">
        <v>77</v>
      </c>
      <c r="AV556" s="302" t="s">
        <v>77</v>
      </c>
      <c r="AW556" s="302" t="s">
        <v>31</v>
      </c>
      <c r="AX556" s="302" t="s">
        <v>68</v>
      </c>
      <c r="AY556" s="303" t="s">
        <v>177</v>
      </c>
    </row>
    <row r="557" spans="2:65" s="302" customFormat="1">
      <c r="B557" s="301"/>
      <c r="D557" s="297" t="s">
        <v>185</v>
      </c>
      <c r="E557" s="303" t="s">
        <v>5</v>
      </c>
      <c r="F557" s="304" t="s">
        <v>727</v>
      </c>
      <c r="H557" s="305">
        <v>30.5</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10" customFormat="1">
      <c r="B558" s="309"/>
      <c r="D558" s="297" t="s">
        <v>185</v>
      </c>
      <c r="E558" s="311" t="s">
        <v>5</v>
      </c>
      <c r="F558" s="312" t="s">
        <v>720</v>
      </c>
      <c r="H558" s="311" t="s">
        <v>5</v>
      </c>
      <c r="L558" s="309"/>
      <c r="M558" s="313"/>
      <c r="N558" s="314"/>
      <c r="O558" s="314"/>
      <c r="P558" s="314"/>
      <c r="Q558" s="314"/>
      <c r="R558" s="314"/>
      <c r="S558" s="314"/>
      <c r="T558" s="315"/>
      <c r="AT558" s="311" t="s">
        <v>185</v>
      </c>
      <c r="AU558" s="311" t="s">
        <v>77</v>
      </c>
      <c r="AV558" s="310" t="s">
        <v>75</v>
      </c>
      <c r="AW558" s="310" t="s">
        <v>31</v>
      </c>
      <c r="AX558" s="310" t="s">
        <v>68</v>
      </c>
      <c r="AY558" s="311" t="s">
        <v>177</v>
      </c>
    </row>
    <row r="559" spans="2:65" s="302" customFormat="1">
      <c r="B559" s="301"/>
      <c r="D559" s="297" t="s">
        <v>185</v>
      </c>
      <c r="E559" s="303" t="s">
        <v>5</v>
      </c>
      <c r="F559" s="304" t="s">
        <v>729</v>
      </c>
      <c r="H559" s="305">
        <v>61</v>
      </c>
      <c r="L559" s="301"/>
      <c r="M559" s="306"/>
      <c r="N559" s="307"/>
      <c r="O559" s="307"/>
      <c r="P559" s="307"/>
      <c r="Q559" s="307"/>
      <c r="R559" s="307"/>
      <c r="S559" s="307"/>
      <c r="T559" s="308"/>
      <c r="AT559" s="303" t="s">
        <v>185</v>
      </c>
      <c r="AU559" s="303" t="s">
        <v>77</v>
      </c>
      <c r="AV559" s="302" t="s">
        <v>77</v>
      </c>
      <c r="AW559" s="302" t="s">
        <v>31</v>
      </c>
      <c r="AX559" s="302" t="s">
        <v>68</v>
      </c>
      <c r="AY559" s="303" t="s">
        <v>177</v>
      </c>
    </row>
    <row r="560" spans="2:65" s="310" customFormat="1">
      <c r="B560" s="309"/>
      <c r="D560" s="297" t="s">
        <v>185</v>
      </c>
      <c r="E560" s="311" t="s">
        <v>5</v>
      </c>
      <c r="F560" s="312" t="s">
        <v>593</v>
      </c>
      <c r="H560" s="311" t="s">
        <v>5</v>
      </c>
      <c r="L560" s="309"/>
      <c r="M560" s="313"/>
      <c r="N560" s="314"/>
      <c r="O560" s="314"/>
      <c r="P560" s="314"/>
      <c r="Q560" s="314"/>
      <c r="R560" s="314"/>
      <c r="S560" s="314"/>
      <c r="T560" s="315"/>
      <c r="AT560" s="311" t="s">
        <v>185</v>
      </c>
      <c r="AU560" s="311" t="s">
        <v>77</v>
      </c>
      <c r="AV560" s="310" t="s">
        <v>75</v>
      </c>
      <c r="AW560" s="310" t="s">
        <v>31</v>
      </c>
      <c r="AX560" s="310" t="s">
        <v>68</v>
      </c>
      <c r="AY560" s="311" t="s">
        <v>177</v>
      </c>
    </row>
    <row r="561" spans="2:65" s="317" customFormat="1">
      <c r="B561" s="316"/>
      <c r="D561" s="297" t="s">
        <v>185</v>
      </c>
      <c r="E561" s="318" t="s">
        <v>5</v>
      </c>
      <c r="F561" s="319" t="s">
        <v>186</v>
      </c>
      <c r="H561" s="320">
        <v>211</v>
      </c>
      <c r="L561" s="316"/>
      <c r="M561" s="321"/>
      <c r="N561" s="322"/>
      <c r="O561" s="322"/>
      <c r="P561" s="322"/>
      <c r="Q561" s="322"/>
      <c r="R561" s="322"/>
      <c r="S561" s="322"/>
      <c r="T561" s="323"/>
      <c r="AT561" s="318" t="s">
        <v>185</v>
      </c>
      <c r="AU561" s="318" t="s">
        <v>77</v>
      </c>
      <c r="AV561" s="317" t="s">
        <v>182</v>
      </c>
      <c r="AW561" s="317" t="s">
        <v>31</v>
      </c>
      <c r="AX561" s="317" t="s">
        <v>75</v>
      </c>
      <c r="AY561" s="318" t="s">
        <v>177</v>
      </c>
    </row>
    <row r="562" spans="2:65" s="916" customFormat="1" ht="16.5" customHeight="1">
      <c r="B562" s="207"/>
      <c r="C562" s="324" t="s">
        <v>730</v>
      </c>
      <c r="D562" s="324" t="s">
        <v>425</v>
      </c>
      <c r="E562" s="325" t="s">
        <v>731</v>
      </c>
      <c r="F562" s="326" t="s">
        <v>732</v>
      </c>
      <c r="G562" s="327" t="s">
        <v>180</v>
      </c>
      <c r="H562" s="328">
        <v>211</v>
      </c>
      <c r="I562" s="923"/>
      <c r="J562" s="329">
        <f>ROUND(I562*H562,2)</f>
        <v>0</v>
      </c>
      <c r="K562" s="326" t="s">
        <v>5</v>
      </c>
      <c r="L562" s="330"/>
      <c r="M562" s="331" t="s">
        <v>5</v>
      </c>
      <c r="N562" s="332" t="s">
        <v>39</v>
      </c>
      <c r="O562" s="294">
        <v>0</v>
      </c>
      <c r="P562" s="294">
        <f>O562*H562</f>
        <v>0</v>
      </c>
      <c r="Q562" s="294">
        <v>0.39700000000000002</v>
      </c>
      <c r="R562" s="294">
        <f>Q562*H562</f>
        <v>83.76700000000001</v>
      </c>
      <c r="S562" s="294">
        <v>0</v>
      </c>
      <c r="T562" s="295">
        <f>S562*H562</f>
        <v>0</v>
      </c>
      <c r="AR562" s="196" t="s">
        <v>207</v>
      </c>
      <c r="AT562" s="196" t="s">
        <v>425</v>
      </c>
      <c r="AU562" s="196" t="s">
        <v>77</v>
      </c>
      <c r="AY562" s="196" t="s">
        <v>177</v>
      </c>
      <c r="BE562" s="296">
        <f>IF(N562="základní",J562,0)</f>
        <v>0</v>
      </c>
      <c r="BF562" s="296">
        <f>IF(N562="snížená",J562,0)</f>
        <v>0</v>
      </c>
      <c r="BG562" s="296">
        <f>IF(N562="zákl. přenesená",J562,0)</f>
        <v>0</v>
      </c>
      <c r="BH562" s="296">
        <f>IF(N562="sníž. přenesená",J562,0)</f>
        <v>0</v>
      </c>
      <c r="BI562" s="296">
        <f>IF(N562="nulová",J562,0)</f>
        <v>0</v>
      </c>
      <c r="BJ562" s="196" t="s">
        <v>75</v>
      </c>
      <c r="BK562" s="296">
        <f>ROUND(I562*H562,2)</f>
        <v>0</v>
      </c>
      <c r="BL562" s="196" t="s">
        <v>182</v>
      </c>
      <c r="BM562" s="196" t="s">
        <v>733</v>
      </c>
    </row>
    <row r="563" spans="2:65" s="916" customFormat="1" ht="25.5" customHeight="1">
      <c r="B563" s="207"/>
      <c r="C563" s="286" t="s">
        <v>734</v>
      </c>
      <c r="D563" s="286" t="s">
        <v>179</v>
      </c>
      <c r="E563" s="287" t="s">
        <v>735</v>
      </c>
      <c r="F563" s="288" t="s">
        <v>736</v>
      </c>
      <c r="G563" s="289" t="s">
        <v>180</v>
      </c>
      <c r="H563" s="290">
        <v>949.32</v>
      </c>
      <c r="I563" s="921"/>
      <c r="J563" s="291">
        <f>ROUND(I563*H563,2)</f>
        <v>0</v>
      </c>
      <c r="K563" s="288" t="s">
        <v>5</v>
      </c>
      <c r="L563" s="207"/>
      <c r="M563" s="292" t="s">
        <v>5</v>
      </c>
      <c r="N563" s="293" t="s">
        <v>39</v>
      </c>
      <c r="O563" s="294">
        <v>0.89300000000000002</v>
      </c>
      <c r="P563" s="294">
        <f>O563*H563</f>
        <v>847.74276000000009</v>
      </c>
      <c r="Q563" s="294">
        <v>0.18459</v>
      </c>
      <c r="R563" s="294">
        <f>Q563*H563</f>
        <v>175.23497880000002</v>
      </c>
      <c r="S563" s="294">
        <v>0</v>
      </c>
      <c r="T563" s="295">
        <f>S563*H563</f>
        <v>0</v>
      </c>
      <c r="AR563" s="196" t="s">
        <v>182</v>
      </c>
      <c r="AT563" s="196" t="s">
        <v>179</v>
      </c>
      <c r="AU563" s="196" t="s">
        <v>77</v>
      </c>
      <c r="AY563" s="196" t="s">
        <v>177</v>
      </c>
      <c r="BE563" s="296">
        <f>IF(N563="základní",J563,0)</f>
        <v>0</v>
      </c>
      <c r="BF563" s="296">
        <f>IF(N563="snížená",J563,0)</f>
        <v>0</v>
      </c>
      <c r="BG563" s="296">
        <f>IF(N563="zákl. přenesená",J563,0)</f>
        <v>0</v>
      </c>
      <c r="BH563" s="296">
        <f>IF(N563="sníž. přenesená",J563,0)</f>
        <v>0</v>
      </c>
      <c r="BI563" s="296">
        <f>IF(N563="nulová",J563,0)</f>
        <v>0</v>
      </c>
      <c r="BJ563" s="196" t="s">
        <v>75</v>
      </c>
      <c r="BK563" s="296">
        <f>ROUND(I563*H563,2)</f>
        <v>0</v>
      </c>
      <c r="BL563" s="196" t="s">
        <v>182</v>
      </c>
      <c r="BM563" s="196" t="s">
        <v>737</v>
      </c>
    </row>
    <row r="564" spans="2:65" s="302" customFormat="1">
      <c r="B564" s="301"/>
      <c r="D564" s="297" t="s">
        <v>185</v>
      </c>
      <c r="E564" s="303" t="s">
        <v>5</v>
      </c>
      <c r="F564" s="304" t="s">
        <v>738</v>
      </c>
      <c r="H564" s="305">
        <v>150.80000000000001</v>
      </c>
      <c r="L564" s="301"/>
      <c r="M564" s="306"/>
      <c r="N564" s="307"/>
      <c r="O564" s="307"/>
      <c r="P564" s="307"/>
      <c r="Q564" s="307"/>
      <c r="R564" s="307"/>
      <c r="S564" s="307"/>
      <c r="T564" s="308"/>
      <c r="AT564" s="303" t="s">
        <v>185</v>
      </c>
      <c r="AU564" s="303" t="s">
        <v>77</v>
      </c>
      <c r="AV564" s="302" t="s">
        <v>77</v>
      </c>
      <c r="AW564" s="302" t="s">
        <v>31</v>
      </c>
      <c r="AX564" s="302" t="s">
        <v>68</v>
      </c>
      <c r="AY564" s="303" t="s">
        <v>177</v>
      </c>
    </row>
    <row r="565" spans="2:65" s="302" customFormat="1">
      <c r="B565" s="301"/>
      <c r="D565" s="297" t="s">
        <v>185</v>
      </c>
      <c r="E565" s="303" t="s">
        <v>5</v>
      </c>
      <c r="F565" s="304" t="s">
        <v>739</v>
      </c>
      <c r="H565" s="305">
        <v>239.4</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10" customFormat="1">
      <c r="B566" s="309"/>
      <c r="D566" s="297" t="s">
        <v>185</v>
      </c>
      <c r="E566" s="311" t="s">
        <v>5</v>
      </c>
      <c r="F566" s="312" t="s">
        <v>717</v>
      </c>
      <c r="H566" s="311" t="s">
        <v>5</v>
      </c>
      <c r="L566" s="309"/>
      <c r="M566" s="313"/>
      <c r="N566" s="314"/>
      <c r="O566" s="314"/>
      <c r="P566" s="314"/>
      <c r="Q566" s="314"/>
      <c r="R566" s="314"/>
      <c r="S566" s="314"/>
      <c r="T566" s="315"/>
      <c r="AT566" s="311" t="s">
        <v>185</v>
      </c>
      <c r="AU566" s="311" t="s">
        <v>77</v>
      </c>
      <c r="AV566" s="310" t="s">
        <v>75</v>
      </c>
      <c r="AW566" s="310" t="s">
        <v>31</v>
      </c>
      <c r="AX566" s="310" t="s">
        <v>68</v>
      </c>
      <c r="AY566" s="311" t="s">
        <v>177</v>
      </c>
    </row>
    <row r="567" spans="2:65" s="302" customFormat="1">
      <c r="B567" s="301"/>
      <c r="D567" s="297" t="s">
        <v>185</v>
      </c>
      <c r="E567" s="303" t="s">
        <v>5</v>
      </c>
      <c r="F567" s="304" t="s">
        <v>738</v>
      </c>
      <c r="H567" s="305">
        <v>150.80000000000001</v>
      </c>
      <c r="L567" s="301"/>
      <c r="M567" s="306"/>
      <c r="N567" s="307"/>
      <c r="O567" s="307"/>
      <c r="P567" s="307"/>
      <c r="Q567" s="307"/>
      <c r="R567" s="307"/>
      <c r="S567" s="307"/>
      <c r="T567" s="308"/>
      <c r="AT567" s="303" t="s">
        <v>185</v>
      </c>
      <c r="AU567" s="303" t="s">
        <v>77</v>
      </c>
      <c r="AV567" s="302" t="s">
        <v>77</v>
      </c>
      <c r="AW567" s="302" t="s">
        <v>31</v>
      </c>
      <c r="AX567" s="302" t="s">
        <v>68</v>
      </c>
      <c r="AY567" s="303" t="s">
        <v>177</v>
      </c>
    </row>
    <row r="568" spans="2:65" s="302" customFormat="1">
      <c r="B568" s="301"/>
      <c r="D568" s="297" t="s">
        <v>185</v>
      </c>
      <c r="E568" s="303" t="s">
        <v>5</v>
      </c>
      <c r="F568" s="304" t="s">
        <v>740</v>
      </c>
      <c r="H568" s="305">
        <v>243.6</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10" customFormat="1">
      <c r="B569" s="309"/>
      <c r="D569" s="297" t="s">
        <v>185</v>
      </c>
      <c r="E569" s="311" t="s">
        <v>5</v>
      </c>
      <c r="F569" s="312" t="s">
        <v>720</v>
      </c>
      <c r="H569" s="311" t="s">
        <v>5</v>
      </c>
      <c r="L569" s="309"/>
      <c r="M569" s="313"/>
      <c r="N569" s="314"/>
      <c r="O569" s="314"/>
      <c r="P569" s="314"/>
      <c r="Q569" s="314"/>
      <c r="R569" s="314"/>
      <c r="S569" s="314"/>
      <c r="T569" s="315"/>
      <c r="AT569" s="311" t="s">
        <v>185</v>
      </c>
      <c r="AU569" s="311" t="s">
        <v>77</v>
      </c>
      <c r="AV569" s="310" t="s">
        <v>75</v>
      </c>
      <c r="AW569" s="310" t="s">
        <v>31</v>
      </c>
      <c r="AX569" s="310" t="s">
        <v>68</v>
      </c>
      <c r="AY569" s="311" t="s">
        <v>177</v>
      </c>
    </row>
    <row r="570" spans="2:65" s="302" customFormat="1">
      <c r="B570" s="301"/>
      <c r="D570" s="297" t="s">
        <v>185</v>
      </c>
      <c r="E570" s="303" t="s">
        <v>5</v>
      </c>
      <c r="F570" s="304" t="s">
        <v>741</v>
      </c>
      <c r="H570" s="305">
        <v>164.72</v>
      </c>
      <c r="L570" s="301"/>
      <c r="M570" s="306"/>
      <c r="N570" s="307"/>
      <c r="O570" s="307"/>
      <c r="P570" s="307"/>
      <c r="Q570" s="307"/>
      <c r="R570" s="307"/>
      <c r="S570" s="307"/>
      <c r="T570" s="308"/>
      <c r="AT570" s="303" t="s">
        <v>185</v>
      </c>
      <c r="AU570" s="303" t="s">
        <v>77</v>
      </c>
      <c r="AV570" s="302" t="s">
        <v>77</v>
      </c>
      <c r="AW570" s="302" t="s">
        <v>31</v>
      </c>
      <c r="AX570" s="302" t="s">
        <v>68</v>
      </c>
      <c r="AY570" s="303" t="s">
        <v>177</v>
      </c>
    </row>
    <row r="571" spans="2:65" s="310" customFormat="1">
      <c r="B571" s="309"/>
      <c r="D571" s="297" t="s">
        <v>185</v>
      </c>
      <c r="E571" s="311" t="s">
        <v>5</v>
      </c>
      <c r="F571" s="312" t="s">
        <v>593</v>
      </c>
      <c r="H571" s="311" t="s">
        <v>5</v>
      </c>
      <c r="L571" s="309"/>
      <c r="M571" s="313"/>
      <c r="N571" s="314"/>
      <c r="O571" s="314"/>
      <c r="P571" s="314"/>
      <c r="Q571" s="314"/>
      <c r="R571" s="314"/>
      <c r="S571" s="314"/>
      <c r="T571" s="315"/>
      <c r="AT571" s="311" t="s">
        <v>185</v>
      </c>
      <c r="AU571" s="311" t="s">
        <v>77</v>
      </c>
      <c r="AV571" s="310" t="s">
        <v>75</v>
      </c>
      <c r="AW571" s="310" t="s">
        <v>31</v>
      </c>
      <c r="AX571" s="310" t="s">
        <v>68</v>
      </c>
      <c r="AY571" s="311" t="s">
        <v>177</v>
      </c>
    </row>
    <row r="572" spans="2:65" s="317" customFormat="1">
      <c r="B572" s="316"/>
      <c r="D572" s="297" t="s">
        <v>185</v>
      </c>
      <c r="E572" s="318" t="s">
        <v>5</v>
      </c>
      <c r="F572" s="319" t="s">
        <v>186</v>
      </c>
      <c r="H572" s="320">
        <v>949.32</v>
      </c>
      <c r="L572" s="316"/>
      <c r="M572" s="321"/>
      <c r="N572" s="322"/>
      <c r="O572" s="322"/>
      <c r="P572" s="322"/>
      <c r="Q572" s="322"/>
      <c r="R572" s="322"/>
      <c r="S572" s="322"/>
      <c r="T572" s="323"/>
      <c r="AT572" s="318" t="s">
        <v>185</v>
      </c>
      <c r="AU572" s="318" t="s">
        <v>77</v>
      </c>
      <c r="AV572" s="317" t="s">
        <v>182</v>
      </c>
      <c r="AW572" s="317" t="s">
        <v>31</v>
      </c>
      <c r="AX572" s="317" t="s">
        <v>75</v>
      </c>
      <c r="AY572" s="318" t="s">
        <v>177</v>
      </c>
    </row>
    <row r="573" spans="2:65" s="916" customFormat="1" ht="16.5" customHeight="1">
      <c r="B573" s="207"/>
      <c r="C573" s="324" t="s">
        <v>742</v>
      </c>
      <c r="D573" s="324" t="s">
        <v>425</v>
      </c>
      <c r="E573" s="325" t="s">
        <v>743</v>
      </c>
      <c r="F573" s="326" t="s">
        <v>744</v>
      </c>
      <c r="G573" s="327" t="s">
        <v>180</v>
      </c>
      <c r="H573" s="328">
        <v>949.32</v>
      </c>
      <c r="I573" s="923"/>
      <c r="J573" s="329">
        <f>ROUND(I573*H573,2)</f>
        <v>0</v>
      </c>
      <c r="K573" s="326" t="s">
        <v>5</v>
      </c>
      <c r="L573" s="330"/>
      <c r="M573" s="331" t="s">
        <v>5</v>
      </c>
      <c r="N573" s="332" t="s">
        <v>39</v>
      </c>
      <c r="O573" s="294">
        <v>0</v>
      </c>
      <c r="P573" s="294">
        <f>O573*H573</f>
        <v>0</v>
      </c>
      <c r="Q573" s="294">
        <v>0.46</v>
      </c>
      <c r="R573" s="294">
        <f>Q573*H573</f>
        <v>436.68720000000002</v>
      </c>
      <c r="S573" s="294">
        <v>0</v>
      </c>
      <c r="T573" s="295">
        <f>S573*H573</f>
        <v>0</v>
      </c>
      <c r="AR573" s="196" t="s">
        <v>207</v>
      </c>
      <c r="AT573" s="196" t="s">
        <v>425</v>
      </c>
      <c r="AU573" s="196" t="s">
        <v>77</v>
      </c>
      <c r="AY573" s="196" t="s">
        <v>177</v>
      </c>
      <c r="BE573" s="296">
        <f>IF(N573="základní",J573,0)</f>
        <v>0</v>
      </c>
      <c r="BF573" s="296">
        <f>IF(N573="snížená",J573,0)</f>
        <v>0</v>
      </c>
      <c r="BG573" s="296">
        <f>IF(N573="zákl. přenesená",J573,0)</f>
        <v>0</v>
      </c>
      <c r="BH573" s="296">
        <f>IF(N573="sníž. přenesená",J573,0)</f>
        <v>0</v>
      </c>
      <c r="BI573" s="296">
        <f>IF(N573="nulová",J573,0)</f>
        <v>0</v>
      </c>
      <c r="BJ573" s="196" t="s">
        <v>75</v>
      </c>
      <c r="BK573" s="296">
        <f>ROUND(I573*H573,2)</f>
        <v>0</v>
      </c>
      <c r="BL573" s="196" t="s">
        <v>182</v>
      </c>
      <c r="BM573" s="196" t="s">
        <v>745</v>
      </c>
    </row>
    <row r="574" spans="2:65" s="916" customFormat="1" ht="38.25" customHeight="1">
      <c r="B574" s="207"/>
      <c r="C574" s="286" t="s">
        <v>746</v>
      </c>
      <c r="D574" s="286" t="s">
        <v>179</v>
      </c>
      <c r="E574" s="287" t="s">
        <v>747</v>
      </c>
      <c r="F574" s="288" t="s">
        <v>748</v>
      </c>
      <c r="G574" s="289" t="s">
        <v>210</v>
      </c>
      <c r="H574" s="290">
        <v>22.672000000000001</v>
      </c>
      <c r="I574" s="921"/>
      <c r="J574" s="291">
        <f>ROUND(I574*H574,2)</f>
        <v>0</v>
      </c>
      <c r="K574" s="288" t="s">
        <v>181</v>
      </c>
      <c r="L574" s="207"/>
      <c r="M574" s="292" t="s">
        <v>5</v>
      </c>
      <c r="N574" s="293" t="s">
        <v>39</v>
      </c>
      <c r="O574" s="294">
        <v>1.224</v>
      </c>
      <c r="P574" s="294">
        <f>O574*H574</f>
        <v>27.750527999999999</v>
      </c>
      <c r="Q574" s="294">
        <v>2.45343</v>
      </c>
      <c r="R574" s="294">
        <f>Q574*H574</f>
        <v>55.624164960000002</v>
      </c>
      <c r="S574" s="294">
        <v>0</v>
      </c>
      <c r="T574" s="295">
        <f>S574*H574</f>
        <v>0</v>
      </c>
      <c r="AR574" s="196" t="s">
        <v>182</v>
      </c>
      <c r="AT574" s="196" t="s">
        <v>179</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749</v>
      </c>
    </row>
    <row r="575" spans="2:65" s="916" customFormat="1" ht="40.5">
      <c r="B575" s="207"/>
      <c r="D575" s="297" t="s">
        <v>184</v>
      </c>
      <c r="F575" s="298" t="s">
        <v>750</v>
      </c>
      <c r="L575" s="207"/>
      <c r="M575" s="299"/>
      <c r="N575" s="920"/>
      <c r="O575" s="920"/>
      <c r="P575" s="920"/>
      <c r="Q575" s="920"/>
      <c r="R575" s="920"/>
      <c r="S575" s="920"/>
      <c r="T575" s="300"/>
      <c r="AT575" s="196" t="s">
        <v>184</v>
      </c>
      <c r="AU575" s="196" t="s">
        <v>77</v>
      </c>
    </row>
    <row r="576" spans="2:65" s="302" customFormat="1">
      <c r="B576" s="301"/>
      <c r="D576" s="297" t="s">
        <v>185</v>
      </c>
      <c r="E576" s="303" t="s">
        <v>5</v>
      </c>
      <c r="F576" s="304" t="s">
        <v>751</v>
      </c>
      <c r="H576" s="305">
        <v>22.672000000000001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10" customFormat="1">
      <c r="B577" s="309"/>
      <c r="D577" s="297" t="s">
        <v>185</v>
      </c>
      <c r="E577" s="311" t="s">
        <v>5</v>
      </c>
      <c r="F577" s="312" t="s">
        <v>752</v>
      </c>
      <c r="H577" s="311" t="s">
        <v>5</v>
      </c>
      <c r="L577" s="309"/>
      <c r="M577" s="313"/>
      <c r="N577" s="314"/>
      <c r="O577" s="314"/>
      <c r="P577" s="314"/>
      <c r="Q577" s="314"/>
      <c r="R577" s="314"/>
      <c r="S577" s="314"/>
      <c r="T577" s="315"/>
      <c r="AT577" s="311" t="s">
        <v>185</v>
      </c>
      <c r="AU577" s="311" t="s">
        <v>77</v>
      </c>
      <c r="AV577" s="310" t="s">
        <v>75</v>
      </c>
      <c r="AW577" s="310" t="s">
        <v>31</v>
      </c>
      <c r="AX577" s="310" t="s">
        <v>68</v>
      </c>
      <c r="AY577" s="311" t="s">
        <v>177</v>
      </c>
    </row>
    <row r="578" spans="2:65" s="317" customFormat="1">
      <c r="B578" s="316"/>
      <c r="D578" s="297" t="s">
        <v>185</v>
      </c>
      <c r="E578" s="318" t="s">
        <v>5</v>
      </c>
      <c r="F578" s="319" t="s">
        <v>186</v>
      </c>
      <c r="H578" s="320">
        <v>22.672000000000001</v>
      </c>
      <c r="L578" s="316"/>
      <c r="M578" s="321"/>
      <c r="N578" s="322"/>
      <c r="O578" s="322"/>
      <c r="P578" s="322"/>
      <c r="Q578" s="322"/>
      <c r="R578" s="322"/>
      <c r="S578" s="322"/>
      <c r="T578" s="323"/>
      <c r="AT578" s="318" t="s">
        <v>185</v>
      </c>
      <c r="AU578" s="318" t="s">
        <v>77</v>
      </c>
      <c r="AV578" s="317" t="s">
        <v>182</v>
      </c>
      <c r="AW578" s="317" t="s">
        <v>31</v>
      </c>
      <c r="AX578" s="317" t="s">
        <v>75</v>
      </c>
      <c r="AY578" s="318" t="s">
        <v>177</v>
      </c>
    </row>
    <row r="579" spans="2:65" s="916" customFormat="1" ht="38.25" customHeight="1">
      <c r="B579" s="207"/>
      <c r="C579" s="286" t="s">
        <v>753</v>
      </c>
      <c r="D579" s="286" t="s">
        <v>179</v>
      </c>
      <c r="E579" s="287" t="s">
        <v>747</v>
      </c>
      <c r="F579" s="288" t="s">
        <v>748</v>
      </c>
      <c r="G579" s="289" t="s">
        <v>210</v>
      </c>
      <c r="H579" s="290">
        <v>4.3650000000000002</v>
      </c>
      <c r="I579" s="921"/>
      <c r="J579" s="291">
        <f>ROUND(I579*H579,2)</f>
        <v>0</v>
      </c>
      <c r="K579" s="288" t="s">
        <v>181</v>
      </c>
      <c r="L579" s="207"/>
      <c r="M579" s="292" t="s">
        <v>5</v>
      </c>
      <c r="N579" s="293" t="s">
        <v>39</v>
      </c>
      <c r="O579" s="294">
        <v>1.224</v>
      </c>
      <c r="P579" s="294">
        <f>O579*H579</f>
        <v>5.3427600000000002</v>
      </c>
      <c r="Q579" s="294">
        <v>2.45343</v>
      </c>
      <c r="R579" s="294">
        <f>Q579*H579</f>
        <v>10.70922195</v>
      </c>
      <c r="S579" s="294">
        <v>0</v>
      </c>
      <c r="T579" s="295">
        <f>S579*H579</f>
        <v>0</v>
      </c>
      <c r="AR579" s="196" t="s">
        <v>182</v>
      </c>
      <c r="AT579" s="196" t="s">
        <v>179</v>
      </c>
      <c r="AU579" s="196" t="s">
        <v>77</v>
      </c>
      <c r="AY579" s="196" t="s">
        <v>177</v>
      </c>
      <c r="BE579" s="296">
        <f>IF(N579="základní",J579,0)</f>
        <v>0</v>
      </c>
      <c r="BF579" s="296">
        <f>IF(N579="snížená",J579,0)</f>
        <v>0</v>
      </c>
      <c r="BG579" s="296">
        <f>IF(N579="zákl. přenesená",J579,0)</f>
        <v>0</v>
      </c>
      <c r="BH579" s="296">
        <f>IF(N579="sníž. přenesená",J579,0)</f>
        <v>0</v>
      </c>
      <c r="BI579" s="296">
        <f>IF(N579="nulová",J579,0)</f>
        <v>0</v>
      </c>
      <c r="BJ579" s="196" t="s">
        <v>75</v>
      </c>
      <c r="BK579" s="296">
        <f>ROUND(I579*H579,2)</f>
        <v>0</v>
      </c>
      <c r="BL579" s="196" t="s">
        <v>182</v>
      </c>
      <c r="BM579" s="196" t="s">
        <v>754</v>
      </c>
    </row>
    <row r="580" spans="2:65" s="916" customFormat="1" ht="40.5">
      <c r="B580" s="207"/>
      <c r="D580" s="297" t="s">
        <v>184</v>
      </c>
      <c r="F580" s="298" t="s">
        <v>750</v>
      </c>
      <c r="L580" s="207"/>
      <c r="M580" s="299"/>
      <c r="N580" s="920"/>
      <c r="O580" s="920"/>
      <c r="P580" s="920"/>
      <c r="Q580" s="920"/>
      <c r="R580" s="920"/>
      <c r="S580" s="920"/>
      <c r="T580" s="300"/>
      <c r="AT580" s="196" t="s">
        <v>184</v>
      </c>
      <c r="AU580" s="196" t="s">
        <v>77</v>
      </c>
    </row>
    <row r="581" spans="2:65" s="302" customFormat="1">
      <c r="B581" s="301"/>
      <c r="D581" s="297" t="s">
        <v>185</v>
      </c>
      <c r="E581" s="303" t="s">
        <v>5</v>
      </c>
      <c r="F581" s="304" t="s">
        <v>755</v>
      </c>
      <c r="H581" s="305">
        <v>2.91</v>
      </c>
      <c r="L581" s="301"/>
      <c r="M581" s="306"/>
      <c r="N581" s="307"/>
      <c r="O581" s="307"/>
      <c r="P581" s="307"/>
      <c r="Q581" s="307"/>
      <c r="R581" s="307"/>
      <c r="S581" s="307"/>
      <c r="T581" s="308"/>
      <c r="AT581" s="303" t="s">
        <v>185</v>
      </c>
      <c r="AU581" s="303" t="s">
        <v>77</v>
      </c>
      <c r="AV581" s="302" t="s">
        <v>77</v>
      </c>
      <c r="AW581" s="302" t="s">
        <v>31</v>
      </c>
      <c r="AX581" s="302" t="s">
        <v>68</v>
      </c>
      <c r="AY581" s="303" t="s">
        <v>177</v>
      </c>
    </row>
    <row r="582" spans="2:65" s="310" customFormat="1">
      <c r="B582" s="309"/>
      <c r="D582" s="297" t="s">
        <v>185</v>
      </c>
      <c r="E582" s="311" t="s">
        <v>5</v>
      </c>
      <c r="F582" s="312" t="s">
        <v>717</v>
      </c>
      <c r="H582" s="311" t="s">
        <v>5</v>
      </c>
      <c r="L582" s="309"/>
      <c r="M582" s="313"/>
      <c r="N582" s="314"/>
      <c r="O582" s="314"/>
      <c r="P582" s="314"/>
      <c r="Q582" s="314"/>
      <c r="R582" s="314"/>
      <c r="S582" s="314"/>
      <c r="T582" s="315"/>
      <c r="AT582" s="311" t="s">
        <v>185</v>
      </c>
      <c r="AU582" s="311" t="s">
        <v>77</v>
      </c>
      <c r="AV582" s="310" t="s">
        <v>75</v>
      </c>
      <c r="AW582" s="310" t="s">
        <v>31</v>
      </c>
      <c r="AX582" s="310" t="s">
        <v>68</v>
      </c>
      <c r="AY582" s="311" t="s">
        <v>177</v>
      </c>
    </row>
    <row r="583" spans="2:65" s="302" customFormat="1">
      <c r="B583" s="301"/>
      <c r="D583" s="297" t="s">
        <v>185</v>
      </c>
      <c r="E583" s="303" t="s">
        <v>5</v>
      </c>
      <c r="F583" s="304" t="s">
        <v>756</v>
      </c>
      <c r="H583" s="305">
        <v>1.4550000000000001</v>
      </c>
      <c r="L583" s="301"/>
      <c r="M583" s="306"/>
      <c r="N583" s="307"/>
      <c r="O583" s="307"/>
      <c r="P583" s="307"/>
      <c r="Q583" s="307"/>
      <c r="R583" s="307"/>
      <c r="S583" s="307"/>
      <c r="T583" s="308"/>
      <c r="AT583" s="303" t="s">
        <v>185</v>
      </c>
      <c r="AU583" s="303" t="s">
        <v>77</v>
      </c>
      <c r="AV583" s="302" t="s">
        <v>77</v>
      </c>
      <c r="AW583" s="302" t="s">
        <v>31</v>
      </c>
      <c r="AX583" s="302" t="s">
        <v>68</v>
      </c>
      <c r="AY583" s="303" t="s">
        <v>177</v>
      </c>
    </row>
    <row r="584" spans="2:65" s="310" customFormat="1">
      <c r="B584" s="309"/>
      <c r="D584" s="297" t="s">
        <v>185</v>
      </c>
      <c r="E584" s="311" t="s">
        <v>5</v>
      </c>
      <c r="F584" s="312" t="s">
        <v>720</v>
      </c>
      <c r="H584" s="311" t="s">
        <v>5</v>
      </c>
      <c r="L584" s="309"/>
      <c r="M584" s="313"/>
      <c r="N584" s="314"/>
      <c r="O584" s="314"/>
      <c r="P584" s="314"/>
      <c r="Q584" s="314"/>
      <c r="R584" s="314"/>
      <c r="S584" s="314"/>
      <c r="T584" s="315"/>
      <c r="AT584" s="311" t="s">
        <v>185</v>
      </c>
      <c r="AU584" s="311" t="s">
        <v>77</v>
      </c>
      <c r="AV584" s="310" t="s">
        <v>75</v>
      </c>
      <c r="AW584" s="310" t="s">
        <v>31</v>
      </c>
      <c r="AX584" s="310" t="s">
        <v>68</v>
      </c>
      <c r="AY584" s="311" t="s">
        <v>177</v>
      </c>
    </row>
    <row r="585" spans="2:65" s="310" customFormat="1">
      <c r="B585" s="309"/>
      <c r="D585" s="297" t="s">
        <v>185</v>
      </c>
      <c r="E585" s="311" t="s">
        <v>5</v>
      </c>
      <c r="F585" s="312" t="s">
        <v>757</v>
      </c>
      <c r="H585" s="311" t="s">
        <v>5</v>
      </c>
      <c r="L585" s="309"/>
      <c r="M585" s="313"/>
      <c r="N585" s="314"/>
      <c r="O585" s="314"/>
      <c r="P585" s="314"/>
      <c r="Q585" s="314"/>
      <c r="R585" s="314"/>
      <c r="S585" s="314"/>
      <c r="T585" s="315"/>
      <c r="AT585" s="311" t="s">
        <v>185</v>
      </c>
      <c r="AU585" s="311" t="s">
        <v>77</v>
      </c>
      <c r="AV585" s="310" t="s">
        <v>75</v>
      </c>
      <c r="AW585" s="310" t="s">
        <v>31</v>
      </c>
      <c r="AX585" s="310" t="s">
        <v>68</v>
      </c>
      <c r="AY585" s="311" t="s">
        <v>177</v>
      </c>
    </row>
    <row r="586" spans="2:65" s="317" customFormat="1">
      <c r="B586" s="316"/>
      <c r="D586" s="297" t="s">
        <v>185</v>
      </c>
      <c r="E586" s="318" t="s">
        <v>5</v>
      </c>
      <c r="F586" s="319" t="s">
        <v>186</v>
      </c>
      <c r="H586" s="320">
        <v>4.3650000000000002</v>
      </c>
      <c r="L586" s="316"/>
      <c r="M586" s="321"/>
      <c r="N586" s="322"/>
      <c r="O586" s="322"/>
      <c r="P586" s="322"/>
      <c r="Q586" s="322"/>
      <c r="R586" s="322"/>
      <c r="S586" s="322"/>
      <c r="T586" s="323"/>
      <c r="AT586" s="318" t="s">
        <v>185</v>
      </c>
      <c r="AU586" s="318" t="s">
        <v>77</v>
      </c>
      <c r="AV586" s="317" t="s">
        <v>182</v>
      </c>
      <c r="AW586" s="317" t="s">
        <v>31</v>
      </c>
      <c r="AX586" s="317" t="s">
        <v>75</v>
      </c>
      <c r="AY586" s="318" t="s">
        <v>177</v>
      </c>
    </row>
    <row r="587" spans="2:65" s="916" customFormat="1" ht="25.5" customHeight="1">
      <c r="B587" s="207"/>
      <c r="C587" s="286" t="s">
        <v>758</v>
      </c>
      <c r="D587" s="286" t="s">
        <v>179</v>
      </c>
      <c r="E587" s="287" t="s">
        <v>759</v>
      </c>
      <c r="F587" s="288" t="s">
        <v>760</v>
      </c>
      <c r="G587" s="289" t="s">
        <v>180</v>
      </c>
      <c r="H587" s="290">
        <v>21.824999999999999</v>
      </c>
      <c r="I587" s="921"/>
      <c r="J587" s="291">
        <f>ROUND(I587*H587,2)</f>
        <v>0</v>
      </c>
      <c r="K587" s="288" t="s">
        <v>181</v>
      </c>
      <c r="L587" s="207"/>
      <c r="M587" s="292" t="s">
        <v>5</v>
      </c>
      <c r="N587" s="293" t="s">
        <v>39</v>
      </c>
      <c r="O587" s="294">
        <v>0.377</v>
      </c>
      <c r="P587" s="294">
        <f>O587*H587</f>
        <v>8.2280250000000006</v>
      </c>
      <c r="Q587" s="294">
        <v>5.3299999999999997E-3</v>
      </c>
      <c r="R587" s="294">
        <f>Q587*H587</f>
        <v>0.11632724999999999</v>
      </c>
      <c r="S587" s="294">
        <v>0</v>
      </c>
      <c r="T587" s="295">
        <f>S587*H587</f>
        <v>0</v>
      </c>
      <c r="AR587" s="196" t="s">
        <v>182</v>
      </c>
      <c r="AT587" s="196" t="s">
        <v>179</v>
      </c>
      <c r="AU587" s="196" t="s">
        <v>77</v>
      </c>
      <c r="AY587" s="196" t="s">
        <v>177</v>
      </c>
      <c r="BE587" s="296">
        <f>IF(N587="základní",J587,0)</f>
        <v>0</v>
      </c>
      <c r="BF587" s="296">
        <f>IF(N587="snížená",J587,0)</f>
        <v>0</v>
      </c>
      <c r="BG587" s="296">
        <f>IF(N587="zákl. přenesená",J587,0)</f>
        <v>0</v>
      </c>
      <c r="BH587" s="296">
        <f>IF(N587="sníž. přenesená",J587,0)</f>
        <v>0</v>
      </c>
      <c r="BI587" s="296">
        <f>IF(N587="nulová",J587,0)</f>
        <v>0</v>
      </c>
      <c r="BJ587" s="196" t="s">
        <v>75</v>
      </c>
      <c r="BK587" s="296">
        <f>ROUND(I587*H587,2)</f>
        <v>0</v>
      </c>
      <c r="BL587" s="196" t="s">
        <v>182</v>
      </c>
      <c r="BM587" s="196" t="s">
        <v>761</v>
      </c>
    </row>
    <row r="588" spans="2:65" s="916" customFormat="1" ht="202.5">
      <c r="B588" s="207"/>
      <c r="D588" s="297" t="s">
        <v>184</v>
      </c>
      <c r="F588" s="298" t="s">
        <v>762</v>
      </c>
      <c r="L588" s="207"/>
      <c r="M588" s="299"/>
      <c r="N588" s="920"/>
      <c r="O588" s="920"/>
      <c r="P588" s="920"/>
      <c r="Q588" s="920"/>
      <c r="R588" s="920"/>
      <c r="S588" s="920"/>
      <c r="T588" s="300"/>
      <c r="AT588" s="196" t="s">
        <v>184</v>
      </c>
      <c r="AU588" s="196" t="s">
        <v>77</v>
      </c>
    </row>
    <row r="589" spans="2:65" s="302" customFormat="1">
      <c r="B589" s="301"/>
      <c r="D589" s="297" t="s">
        <v>185</v>
      </c>
      <c r="E589" s="303" t="s">
        <v>5</v>
      </c>
      <c r="F589" s="304" t="s">
        <v>763</v>
      </c>
      <c r="H589" s="305">
        <v>14.55</v>
      </c>
      <c r="L589" s="301"/>
      <c r="M589" s="306"/>
      <c r="N589" s="307"/>
      <c r="O589" s="307"/>
      <c r="P589" s="307"/>
      <c r="Q589" s="307"/>
      <c r="R589" s="307"/>
      <c r="S589" s="307"/>
      <c r="T589" s="308"/>
      <c r="AT589" s="303" t="s">
        <v>185</v>
      </c>
      <c r="AU589" s="303" t="s">
        <v>77</v>
      </c>
      <c r="AV589" s="302" t="s">
        <v>77</v>
      </c>
      <c r="AW589" s="302" t="s">
        <v>31</v>
      </c>
      <c r="AX589" s="302" t="s">
        <v>68</v>
      </c>
      <c r="AY589" s="303" t="s">
        <v>177</v>
      </c>
    </row>
    <row r="590" spans="2:65" s="302" customFormat="1">
      <c r="B590" s="301"/>
      <c r="D590" s="297" t="s">
        <v>185</v>
      </c>
      <c r="E590" s="303" t="s">
        <v>5</v>
      </c>
      <c r="F590" s="304" t="s">
        <v>764</v>
      </c>
      <c r="H590" s="305">
        <v>7.2750000000000004</v>
      </c>
      <c r="L590" s="301"/>
      <c r="M590" s="306"/>
      <c r="N590" s="307"/>
      <c r="O590" s="307"/>
      <c r="P590" s="307"/>
      <c r="Q590" s="307"/>
      <c r="R590" s="307"/>
      <c r="S590" s="307"/>
      <c r="T590" s="308"/>
      <c r="AT590" s="303" t="s">
        <v>185</v>
      </c>
      <c r="AU590" s="303" t="s">
        <v>77</v>
      </c>
      <c r="AV590" s="302" t="s">
        <v>77</v>
      </c>
      <c r="AW590" s="302" t="s">
        <v>31</v>
      </c>
      <c r="AX590" s="302" t="s">
        <v>68</v>
      </c>
      <c r="AY590" s="303" t="s">
        <v>177</v>
      </c>
    </row>
    <row r="591" spans="2:65" s="310" customFormat="1">
      <c r="B591" s="309"/>
      <c r="D591" s="297" t="s">
        <v>185</v>
      </c>
      <c r="E591" s="311" t="s">
        <v>5</v>
      </c>
      <c r="F591" s="312" t="s">
        <v>765</v>
      </c>
      <c r="H591" s="311" t="s">
        <v>5</v>
      </c>
      <c r="L591" s="309"/>
      <c r="M591" s="313"/>
      <c r="N591" s="314"/>
      <c r="O591" s="314"/>
      <c r="P591" s="314"/>
      <c r="Q591" s="314"/>
      <c r="R591" s="314"/>
      <c r="S591" s="314"/>
      <c r="T591" s="315"/>
      <c r="AT591" s="311" t="s">
        <v>185</v>
      </c>
      <c r="AU591" s="311" t="s">
        <v>77</v>
      </c>
      <c r="AV591" s="310" t="s">
        <v>75</v>
      </c>
      <c r="AW591" s="310" t="s">
        <v>31</v>
      </c>
      <c r="AX591" s="310" t="s">
        <v>68</v>
      </c>
      <c r="AY591" s="311" t="s">
        <v>177</v>
      </c>
    </row>
    <row r="592" spans="2:65" s="317" customFormat="1">
      <c r="B592" s="316"/>
      <c r="D592" s="297" t="s">
        <v>185</v>
      </c>
      <c r="E592" s="318" t="s">
        <v>5</v>
      </c>
      <c r="F592" s="319" t="s">
        <v>186</v>
      </c>
      <c r="H592" s="320">
        <v>21.824999999999999</v>
      </c>
      <c r="L592" s="316"/>
      <c r="M592" s="321"/>
      <c r="N592" s="322"/>
      <c r="O592" s="322"/>
      <c r="P592" s="322"/>
      <c r="Q592" s="322"/>
      <c r="R592" s="322"/>
      <c r="S592" s="322"/>
      <c r="T592" s="323"/>
      <c r="AT592" s="318" t="s">
        <v>185</v>
      </c>
      <c r="AU592" s="318" t="s">
        <v>77</v>
      </c>
      <c r="AV592" s="317" t="s">
        <v>182</v>
      </c>
      <c r="AW592" s="317" t="s">
        <v>31</v>
      </c>
      <c r="AX592" s="317" t="s">
        <v>75</v>
      </c>
      <c r="AY592" s="318" t="s">
        <v>177</v>
      </c>
    </row>
    <row r="593" spans="2:65" s="916" customFormat="1" ht="25.5" customHeight="1">
      <c r="B593" s="207"/>
      <c r="C593" s="286" t="s">
        <v>766</v>
      </c>
      <c r="D593" s="286" t="s">
        <v>179</v>
      </c>
      <c r="E593" s="287" t="s">
        <v>767</v>
      </c>
      <c r="F593" s="288" t="s">
        <v>768</v>
      </c>
      <c r="G593" s="289" t="s">
        <v>180</v>
      </c>
      <c r="H593" s="290">
        <v>21.824999999999999</v>
      </c>
      <c r="I593" s="921"/>
      <c r="J593" s="291">
        <f>ROUND(I593*H593,2)</f>
        <v>0</v>
      </c>
      <c r="K593" s="288" t="s">
        <v>181</v>
      </c>
      <c r="L593" s="207"/>
      <c r="M593" s="292" t="s">
        <v>5</v>
      </c>
      <c r="N593" s="293" t="s">
        <v>39</v>
      </c>
      <c r="O593" s="294">
        <v>0.22500000000000001</v>
      </c>
      <c r="P593" s="294">
        <f>O593*H593</f>
        <v>4.9106249999999996</v>
      </c>
      <c r="Q593" s="294">
        <v>0</v>
      </c>
      <c r="R593" s="294">
        <f>Q593*H593</f>
        <v>0</v>
      </c>
      <c r="S593" s="294">
        <v>0</v>
      </c>
      <c r="T593" s="295">
        <f>S593*H593</f>
        <v>0</v>
      </c>
      <c r="AR593" s="196" t="s">
        <v>182</v>
      </c>
      <c r="AT593" s="196" t="s">
        <v>179</v>
      </c>
      <c r="AU593" s="196" t="s">
        <v>77</v>
      </c>
      <c r="AY593" s="196" t="s">
        <v>177</v>
      </c>
      <c r="BE593" s="296">
        <f>IF(N593="základní",J593,0)</f>
        <v>0</v>
      </c>
      <c r="BF593" s="296">
        <f>IF(N593="snížená",J593,0)</f>
        <v>0</v>
      </c>
      <c r="BG593" s="296">
        <f>IF(N593="zákl. přenesená",J593,0)</f>
        <v>0</v>
      </c>
      <c r="BH593" s="296">
        <f>IF(N593="sníž. přenesená",J593,0)</f>
        <v>0</v>
      </c>
      <c r="BI593" s="296">
        <f>IF(N593="nulová",J593,0)</f>
        <v>0</v>
      </c>
      <c r="BJ593" s="196" t="s">
        <v>75</v>
      </c>
      <c r="BK593" s="296">
        <f>ROUND(I593*H593,2)</f>
        <v>0</v>
      </c>
      <c r="BL593" s="196" t="s">
        <v>182</v>
      </c>
      <c r="BM593" s="196" t="s">
        <v>769</v>
      </c>
    </row>
    <row r="594" spans="2:65" s="916" customFormat="1" ht="202.5">
      <c r="B594" s="207"/>
      <c r="D594" s="297" t="s">
        <v>184</v>
      </c>
      <c r="F594" s="298" t="s">
        <v>762</v>
      </c>
      <c r="L594" s="207"/>
      <c r="M594" s="299"/>
      <c r="N594" s="920"/>
      <c r="O594" s="920"/>
      <c r="P594" s="920"/>
      <c r="Q594" s="920"/>
      <c r="R594" s="920"/>
      <c r="S594" s="920"/>
      <c r="T594" s="300"/>
      <c r="AT594" s="196" t="s">
        <v>184</v>
      </c>
      <c r="AU594" s="196" t="s">
        <v>77</v>
      </c>
    </row>
    <row r="595" spans="2:65" s="916" customFormat="1" ht="25.5" customHeight="1">
      <c r="B595" s="207"/>
      <c r="C595" s="286" t="s">
        <v>770</v>
      </c>
      <c r="D595" s="286" t="s">
        <v>179</v>
      </c>
      <c r="E595" s="287" t="s">
        <v>771</v>
      </c>
      <c r="F595" s="288" t="s">
        <v>772</v>
      </c>
      <c r="G595" s="289" t="s">
        <v>180</v>
      </c>
      <c r="H595" s="290">
        <v>174.4</v>
      </c>
      <c r="I595" s="921"/>
      <c r="J595" s="291">
        <f>ROUND(I595*H595,2)</f>
        <v>0</v>
      </c>
      <c r="K595" s="288" t="s">
        <v>181</v>
      </c>
      <c r="L595" s="207"/>
      <c r="M595" s="292" t="s">
        <v>5</v>
      </c>
      <c r="N595" s="293" t="s">
        <v>39</v>
      </c>
      <c r="O595" s="294">
        <v>0.16900000000000001</v>
      </c>
      <c r="P595" s="294">
        <f>O595*H595</f>
        <v>29.473600000000005</v>
      </c>
      <c r="Q595" s="294">
        <v>8.0999999999999996E-4</v>
      </c>
      <c r="R595" s="294">
        <f>Q595*H595</f>
        <v>0.141264</v>
      </c>
      <c r="S595" s="294">
        <v>0</v>
      </c>
      <c r="T595" s="295">
        <f>S595*H595</f>
        <v>0</v>
      </c>
      <c r="AR595" s="196" t="s">
        <v>182</v>
      </c>
      <c r="AT595" s="196" t="s">
        <v>179</v>
      </c>
      <c r="AU595" s="196" t="s">
        <v>77</v>
      </c>
      <c r="AY595" s="196" t="s">
        <v>177</v>
      </c>
      <c r="BE595" s="296">
        <f>IF(N595="základní",J595,0)</f>
        <v>0</v>
      </c>
      <c r="BF595" s="296">
        <f>IF(N595="snížená",J595,0)</f>
        <v>0</v>
      </c>
      <c r="BG595" s="296">
        <f>IF(N595="zákl. přenesená",J595,0)</f>
        <v>0</v>
      </c>
      <c r="BH595" s="296">
        <f>IF(N595="sníž. přenesená",J595,0)</f>
        <v>0</v>
      </c>
      <c r="BI595" s="296">
        <f>IF(N595="nulová",J595,0)</f>
        <v>0</v>
      </c>
      <c r="BJ595" s="196" t="s">
        <v>75</v>
      </c>
      <c r="BK595" s="296">
        <f>ROUND(I595*H595,2)</f>
        <v>0</v>
      </c>
      <c r="BL595" s="196" t="s">
        <v>182</v>
      </c>
      <c r="BM595" s="196" t="s">
        <v>773</v>
      </c>
    </row>
    <row r="596" spans="2:65" s="916" customFormat="1" ht="27">
      <c r="B596" s="207"/>
      <c r="D596" s="297" t="s">
        <v>184</v>
      </c>
      <c r="F596" s="298" t="s">
        <v>774</v>
      </c>
      <c r="L596" s="207"/>
      <c r="M596" s="299"/>
      <c r="N596" s="920"/>
      <c r="O596" s="920"/>
      <c r="P596" s="920"/>
      <c r="Q596" s="920"/>
      <c r="R596" s="920"/>
      <c r="S596" s="920"/>
      <c r="T596" s="300"/>
      <c r="AT596" s="196" t="s">
        <v>184</v>
      </c>
      <c r="AU596" s="196" t="s">
        <v>77</v>
      </c>
    </row>
    <row r="597" spans="2:65" s="302" customFormat="1">
      <c r="B597" s="301"/>
      <c r="D597" s="297" t="s">
        <v>185</v>
      </c>
      <c r="E597" s="303" t="s">
        <v>5</v>
      </c>
      <c r="F597" s="304" t="s">
        <v>775</v>
      </c>
      <c r="H597" s="305">
        <v>174.4</v>
      </c>
      <c r="L597" s="301"/>
      <c r="M597" s="306"/>
      <c r="N597" s="307"/>
      <c r="O597" s="307"/>
      <c r="P597" s="307"/>
      <c r="Q597" s="307"/>
      <c r="R597" s="307"/>
      <c r="S597" s="307"/>
      <c r="T597" s="308"/>
      <c r="AT597" s="303" t="s">
        <v>185</v>
      </c>
      <c r="AU597" s="303" t="s">
        <v>77</v>
      </c>
      <c r="AV597" s="302" t="s">
        <v>77</v>
      </c>
      <c r="AW597" s="302" t="s">
        <v>31</v>
      </c>
      <c r="AX597" s="302" t="s">
        <v>68</v>
      </c>
      <c r="AY597" s="303" t="s">
        <v>177</v>
      </c>
    </row>
    <row r="598" spans="2:65" s="310" customFormat="1">
      <c r="B598" s="309"/>
      <c r="D598" s="297" t="s">
        <v>185</v>
      </c>
      <c r="E598" s="311" t="s">
        <v>5</v>
      </c>
      <c r="F598" s="312" t="s">
        <v>776</v>
      </c>
      <c r="H598" s="311" t="s">
        <v>5</v>
      </c>
      <c r="L598" s="309"/>
      <c r="M598" s="313"/>
      <c r="N598" s="314"/>
      <c r="O598" s="314"/>
      <c r="P598" s="314"/>
      <c r="Q598" s="314"/>
      <c r="R598" s="314"/>
      <c r="S598" s="314"/>
      <c r="T598" s="315"/>
      <c r="AT598" s="311" t="s">
        <v>185</v>
      </c>
      <c r="AU598" s="311" t="s">
        <v>77</v>
      </c>
      <c r="AV598" s="310" t="s">
        <v>75</v>
      </c>
      <c r="AW598" s="310" t="s">
        <v>31</v>
      </c>
      <c r="AX598" s="310" t="s">
        <v>68</v>
      </c>
      <c r="AY598" s="311" t="s">
        <v>177</v>
      </c>
    </row>
    <row r="599" spans="2:65" s="317" customFormat="1">
      <c r="B599" s="316"/>
      <c r="D599" s="297" t="s">
        <v>185</v>
      </c>
      <c r="E599" s="318" t="s">
        <v>5</v>
      </c>
      <c r="F599" s="319" t="s">
        <v>186</v>
      </c>
      <c r="H599" s="320">
        <v>174.4</v>
      </c>
      <c r="L599" s="316"/>
      <c r="M599" s="321"/>
      <c r="N599" s="322"/>
      <c r="O599" s="322"/>
      <c r="P599" s="322"/>
      <c r="Q599" s="322"/>
      <c r="R599" s="322"/>
      <c r="S599" s="322"/>
      <c r="T599" s="323"/>
      <c r="AT599" s="318" t="s">
        <v>185</v>
      </c>
      <c r="AU599" s="318" t="s">
        <v>77</v>
      </c>
      <c r="AV599" s="317" t="s">
        <v>182</v>
      </c>
      <c r="AW599" s="317" t="s">
        <v>31</v>
      </c>
      <c r="AX599" s="317" t="s">
        <v>75</v>
      </c>
      <c r="AY599" s="318" t="s">
        <v>177</v>
      </c>
    </row>
    <row r="600" spans="2:65" s="916" customFormat="1" ht="25.5" customHeight="1">
      <c r="B600" s="207"/>
      <c r="C600" s="286" t="s">
        <v>777</v>
      </c>
      <c r="D600" s="286" t="s">
        <v>179</v>
      </c>
      <c r="E600" s="287" t="s">
        <v>778</v>
      </c>
      <c r="F600" s="288" t="s">
        <v>779</v>
      </c>
      <c r="G600" s="289" t="s">
        <v>180</v>
      </c>
      <c r="H600" s="290">
        <v>174.4</v>
      </c>
      <c r="I600" s="921"/>
      <c r="J600" s="291">
        <f>ROUND(I600*H600,2)</f>
        <v>0</v>
      </c>
      <c r="K600" s="288" t="s">
        <v>181</v>
      </c>
      <c r="L600" s="207"/>
      <c r="M600" s="292" t="s">
        <v>5</v>
      </c>
      <c r="N600" s="293" t="s">
        <v>39</v>
      </c>
      <c r="O600" s="294">
        <v>0.08</v>
      </c>
      <c r="P600" s="294">
        <f>O600*H600</f>
        <v>13.952</v>
      </c>
      <c r="Q600" s="294">
        <v>0</v>
      </c>
      <c r="R600" s="294">
        <f>Q600*H600</f>
        <v>0</v>
      </c>
      <c r="S600" s="294">
        <v>0</v>
      </c>
      <c r="T600" s="295">
        <f>S600*H600</f>
        <v>0</v>
      </c>
      <c r="AR600" s="196" t="s">
        <v>182</v>
      </c>
      <c r="AT600" s="196" t="s">
        <v>179</v>
      </c>
      <c r="AU600" s="196" t="s">
        <v>77</v>
      </c>
      <c r="AY600" s="196" t="s">
        <v>177</v>
      </c>
      <c r="BE600" s="296">
        <f>IF(N600="základní",J600,0)</f>
        <v>0</v>
      </c>
      <c r="BF600" s="296">
        <f>IF(N600="snížená",J600,0)</f>
        <v>0</v>
      </c>
      <c r="BG600" s="296">
        <f>IF(N600="zákl. přenesená",J600,0)</f>
        <v>0</v>
      </c>
      <c r="BH600" s="296">
        <f>IF(N600="sníž. přenesená",J600,0)</f>
        <v>0</v>
      </c>
      <c r="BI600" s="296">
        <f>IF(N600="nulová",J600,0)</f>
        <v>0</v>
      </c>
      <c r="BJ600" s="196" t="s">
        <v>75</v>
      </c>
      <c r="BK600" s="296">
        <f>ROUND(I600*H600,2)</f>
        <v>0</v>
      </c>
      <c r="BL600" s="196" t="s">
        <v>182</v>
      </c>
      <c r="BM600" s="196" t="s">
        <v>780</v>
      </c>
    </row>
    <row r="601" spans="2:65" s="916" customFormat="1" ht="27">
      <c r="B601" s="207"/>
      <c r="D601" s="297" t="s">
        <v>184</v>
      </c>
      <c r="F601" s="298" t="s">
        <v>774</v>
      </c>
      <c r="L601" s="207"/>
      <c r="M601" s="299"/>
      <c r="N601" s="920"/>
      <c r="O601" s="920"/>
      <c r="P601" s="920"/>
      <c r="Q601" s="920"/>
      <c r="R601" s="920"/>
      <c r="S601" s="920"/>
      <c r="T601" s="300"/>
      <c r="AT601" s="196" t="s">
        <v>184</v>
      </c>
      <c r="AU601" s="196" t="s">
        <v>77</v>
      </c>
    </row>
    <row r="602" spans="2:65" s="916" customFormat="1" ht="25.5" customHeight="1">
      <c r="B602" s="207"/>
      <c r="C602" s="286" t="s">
        <v>781</v>
      </c>
      <c r="D602" s="286" t="s">
        <v>179</v>
      </c>
      <c r="E602" s="287" t="s">
        <v>782</v>
      </c>
      <c r="F602" s="288" t="s">
        <v>783</v>
      </c>
      <c r="G602" s="289" t="s">
        <v>180</v>
      </c>
      <c r="H602" s="290">
        <v>21.824999999999999</v>
      </c>
      <c r="I602" s="921"/>
      <c r="J602" s="291">
        <f>ROUND(I602*H602,2)</f>
        <v>0</v>
      </c>
      <c r="K602" s="288" t="s">
        <v>181</v>
      </c>
      <c r="L602" s="207"/>
      <c r="M602" s="292" t="s">
        <v>5</v>
      </c>
      <c r="N602" s="293" t="s">
        <v>39</v>
      </c>
      <c r="O602" s="294">
        <v>0.2</v>
      </c>
      <c r="P602" s="294">
        <f>O602*H602</f>
        <v>4.3650000000000002</v>
      </c>
      <c r="Q602" s="294">
        <v>8.8000000000000003E-4</v>
      </c>
      <c r="R602" s="294">
        <f>Q602*H602</f>
        <v>1.9206000000000001E-2</v>
      </c>
      <c r="S602" s="294">
        <v>0</v>
      </c>
      <c r="T602" s="295">
        <f>S602*H602</f>
        <v>0</v>
      </c>
      <c r="AR602" s="196" t="s">
        <v>182</v>
      </c>
      <c r="AT602" s="196" t="s">
        <v>179</v>
      </c>
      <c r="AU602" s="196" t="s">
        <v>77</v>
      </c>
      <c r="AY602" s="196" t="s">
        <v>177</v>
      </c>
      <c r="BE602" s="296">
        <f>IF(N602="základní",J602,0)</f>
        <v>0</v>
      </c>
      <c r="BF602" s="296">
        <f>IF(N602="snížená",J602,0)</f>
        <v>0</v>
      </c>
      <c r="BG602" s="296">
        <f>IF(N602="zákl. přenesená",J602,0)</f>
        <v>0</v>
      </c>
      <c r="BH602" s="296">
        <f>IF(N602="sníž. přenesená",J602,0)</f>
        <v>0</v>
      </c>
      <c r="BI602" s="296">
        <f>IF(N602="nulová",J602,0)</f>
        <v>0</v>
      </c>
      <c r="BJ602" s="196" t="s">
        <v>75</v>
      </c>
      <c r="BK602" s="296">
        <f>ROUND(I602*H602,2)</f>
        <v>0</v>
      </c>
      <c r="BL602" s="196" t="s">
        <v>182</v>
      </c>
      <c r="BM602" s="196" t="s">
        <v>784</v>
      </c>
    </row>
    <row r="603" spans="2:65" s="916" customFormat="1" ht="27">
      <c r="B603" s="207"/>
      <c r="D603" s="297" t="s">
        <v>184</v>
      </c>
      <c r="F603" s="298" t="s">
        <v>774</v>
      </c>
      <c r="L603" s="207"/>
      <c r="M603" s="299"/>
      <c r="N603" s="920"/>
      <c r="O603" s="920"/>
      <c r="P603" s="920"/>
      <c r="Q603" s="920"/>
      <c r="R603" s="920"/>
      <c r="S603" s="920"/>
      <c r="T603" s="300"/>
      <c r="AT603" s="196" t="s">
        <v>184</v>
      </c>
      <c r="AU603" s="196" t="s">
        <v>77</v>
      </c>
    </row>
    <row r="604" spans="2:65" s="302" customFormat="1">
      <c r="B604" s="301"/>
      <c r="D604" s="297" t="s">
        <v>185</v>
      </c>
      <c r="E604" s="303" t="s">
        <v>5</v>
      </c>
      <c r="F604" s="304" t="s">
        <v>785</v>
      </c>
      <c r="H604" s="305">
        <v>21.824999999999999</v>
      </c>
      <c r="L604" s="301"/>
      <c r="M604" s="306"/>
      <c r="N604" s="307"/>
      <c r="O604" s="307"/>
      <c r="P604" s="307"/>
      <c r="Q604" s="307"/>
      <c r="R604" s="307"/>
      <c r="S604" s="307"/>
      <c r="T604" s="308"/>
      <c r="AT604" s="303" t="s">
        <v>185</v>
      </c>
      <c r="AU604" s="303" t="s">
        <v>77</v>
      </c>
      <c r="AV604" s="302" t="s">
        <v>77</v>
      </c>
      <c r="AW604" s="302" t="s">
        <v>31</v>
      </c>
      <c r="AX604" s="302" t="s">
        <v>68</v>
      </c>
      <c r="AY604" s="303" t="s">
        <v>177</v>
      </c>
    </row>
    <row r="605" spans="2:65" s="310" customFormat="1">
      <c r="B605" s="309"/>
      <c r="D605" s="297" t="s">
        <v>185</v>
      </c>
      <c r="E605" s="311" t="s">
        <v>5</v>
      </c>
      <c r="F605" s="312" t="s">
        <v>786</v>
      </c>
      <c r="H605" s="311" t="s">
        <v>5</v>
      </c>
      <c r="L605" s="309"/>
      <c r="M605" s="313"/>
      <c r="N605" s="314"/>
      <c r="O605" s="314"/>
      <c r="P605" s="314"/>
      <c r="Q605" s="314"/>
      <c r="R605" s="314"/>
      <c r="S605" s="314"/>
      <c r="T605" s="315"/>
      <c r="AT605" s="311" t="s">
        <v>185</v>
      </c>
      <c r="AU605" s="311" t="s">
        <v>77</v>
      </c>
      <c r="AV605" s="310" t="s">
        <v>75</v>
      </c>
      <c r="AW605" s="310" t="s">
        <v>31</v>
      </c>
      <c r="AX605" s="310" t="s">
        <v>68</v>
      </c>
      <c r="AY605" s="311" t="s">
        <v>177</v>
      </c>
    </row>
    <row r="606" spans="2:65" s="317" customFormat="1">
      <c r="B606" s="316"/>
      <c r="D606" s="297" t="s">
        <v>185</v>
      </c>
      <c r="E606" s="318" t="s">
        <v>5</v>
      </c>
      <c r="F606" s="319" t="s">
        <v>186</v>
      </c>
      <c r="H606" s="320">
        <v>21.824999999999999</v>
      </c>
      <c r="L606" s="316"/>
      <c r="M606" s="321"/>
      <c r="N606" s="322"/>
      <c r="O606" s="322"/>
      <c r="P606" s="322"/>
      <c r="Q606" s="322"/>
      <c r="R606" s="322"/>
      <c r="S606" s="322"/>
      <c r="T606" s="323"/>
      <c r="AT606" s="318" t="s">
        <v>185</v>
      </c>
      <c r="AU606" s="318" t="s">
        <v>77</v>
      </c>
      <c r="AV606" s="317" t="s">
        <v>182</v>
      </c>
      <c r="AW606" s="317" t="s">
        <v>31</v>
      </c>
      <c r="AX606" s="317" t="s">
        <v>75</v>
      </c>
      <c r="AY606" s="318" t="s">
        <v>177</v>
      </c>
    </row>
    <row r="607" spans="2:65" s="916" customFormat="1" ht="25.5" customHeight="1">
      <c r="B607" s="207"/>
      <c r="C607" s="286" t="s">
        <v>787</v>
      </c>
      <c r="D607" s="286" t="s">
        <v>179</v>
      </c>
      <c r="E607" s="287" t="s">
        <v>788</v>
      </c>
      <c r="F607" s="288" t="s">
        <v>789</v>
      </c>
      <c r="G607" s="289" t="s">
        <v>180</v>
      </c>
      <c r="H607" s="290">
        <v>21.824999999999999</v>
      </c>
      <c r="I607" s="921"/>
      <c r="J607" s="291">
        <f>ROUND(I607*H607,2)</f>
        <v>0</v>
      </c>
      <c r="K607" s="288" t="s">
        <v>181</v>
      </c>
      <c r="L607" s="207"/>
      <c r="M607" s="292" t="s">
        <v>5</v>
      </c>
      <c r="N607" s="293" t="s">
        <v>39</v>
      </c>
      <c r="O607" s="294">
        <v>0.105</v>
      </c>
      <c r="P607" s="294">
        <f>O607*H607</f>
        <v>2.2916249999999998</v>
      </c>
      <c r="Q607" s="294">
        <v>0</v>
      </c>
      <c r="R607" s="294">
        <f>Q607*H607</f>
        <v>0</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790</v>
      </c>
    </row>
    <row r="608" spans="2:65" s="916" customFormat="1" ht="27">
      <c r="B608" s="207"/>
      <c r="D608" s="297" t="s">
        <v>184</v>
      </c>
      <c r="F608" s="298" t="s">
        <v>774</v>
      </c>
      <c r="L608" s="207"/>
      <c r="M608" s="299"/>
      <c r="N608" s="920"/>
      <c r="O608" s="920"/>
      <c r="P608" s="920"/>
      <c r="Q608" s="920"/>
      <c r="R608" s="920"/>
      <c r="S608" s="920"/>
      <c r="T608" s="300"/>
      <c r="AT608" s="196" t="s">
        <v>184</v>
      </c>
      <c r="AU608" s="196" t="s">
        <v>77</v>
      </c>
    </row>
    <row r="609" spans="2:65" s="916" customFormat="1" ht="38.25" customHeight="1">
      <c r="B609" s="207"/>
      <c r="C609" s="286" t="s">
        <v>791</v>
      </c>
      <c r="D609" s="286" t="s">
        <v>179</v>
      </c>
      <c r="E609" s="287" t="s">
        <v>792</v>
      </c>
      <c r="F609" s="288" t="s">
        <v>793</v>
      </c>
      <c r="G609" s="289" t="s">
        <v>187</v>
      </c>
      <c r="H609" s="290">
        <v>7</v>
      </c>
      <c r="I609" s="921"/>
      <c r="J609" s="291">
        <f>ROUND(I609*H609,2)</f>
        <v>0</v>
      </c>
      <c r="K609" s="288" t="s">
        <v>181</v>
      </c>
      <c r="L609" s="207"/>
      <c r="M609" s="292" t="s">
        <v>5</v>
      </c>
      <c r="N609" s="293" t="s">
        <v>39</v>
      </c>
      <c r="O609" s="294">
        <v>1.8540000000000001</v>
      </c>
      <c r="P609" s="294">
        <f>O609*H609</f>
        <v>12.978000000000002</v>
      </c>
      <c r="Q609" s="294">
        <v>6.3769999999999993E-2</v>
      </c>
      <c r="R609" s="294">
        <f>Q609*H609</f>
        <v>0.44638999999999995</v>
      </c>
      <c r="S609" s="294">
        <v>0</v>
      </c>
      <c r="T609" s="295">
        <f>S609*H609</f>
        <v>0</v>
      </c>
      <c r="AR609" s="196" t="s">
        <v>182</v>
      </c>
      <c r="AT609" s="196" t="s">
        <v>179</v>
      </c>
      <c r="AU609" s="196" t="s">
        <v>77</v>
      </c>
      <c r="AY609" s="196" t="s">
        <v>177</v>
      </c>
      <c r="BE609" s="296">
        <f>IF(N609="základní",J609,0)</f>
        <v>0</v>
      </c>
      <c r="BF609" s="296">
        <f>IF(N609="snížená",J609,0)</f>
        <v>0</v>
      </c>
      <c r="BG609" s="296">
        <f>IF(N609="zákl. přenesená",J609,0)</f>
        <v>0</v>
      </c>
      <c r="BH609" s="296">
        <f>IF(N609="sníž. přenesená",J609,0)</f>
        <v>0</v>
      </c>
      <c r="BI609" s="296">
        <f>IF(N609="nulová",J609,0)</f>
        <v>0</v>
      </c>
      <c r="BJ609" s="196" t="s">
        <v>75</v>
      </c>
      <c r="BK609" s="296">
        <f>ROUND(I609*H609,2)</f>
        <v>0</v>
      </c>
      <c r="BL609" s="196" t="s">
        <v>182</v>
      </c>
      <c r="BM609" s="196" t="s">
        <v>794</v>
      </c>
    </row>
    <row r="610" spans="2:65" s="302" customFormat="1">
      <c r="B610" s="301"/>
      <c r="D610" s="297" t="s">
        <v>185</v>
      </c>
      <c r="E610" s="303" t="s">
        <v>5</v>
      </c>
      <c r="F610" s="304" t="s">
        <v>795</v>
      </c>
      <c r="H610" s="305">
        <v>7</v>
      </c>
      <c r="L610" s="301"/>
      <c r="M610" s="306"/>
      <c r="N610" s="307"/>
      <c r="O610" s="307"/>
      <c r="P610" s="307"/>
      <c r="Q610" s="307"/>
      <c r="R610" s="307"/>
      <c r="S610" s="307"/>
      <c r="T610" s="308"/>
      <c r="AT610" s="303" t="s">
        <v>185</v>
      </c>
      <c r="AU610" s="303" t="s">
        <v>77</v>
      </c>
      <c r="AV610" s="302" t="s">
        <v>77</v>
      </c>
      <c r="AW610" s="302" t="s">
        <v>31</v>
      </c>
      <c r="AX610" s="302" t="s">
        <v>68</v>
      </c>
      <c r="AY610" s="303" t="s">
        <v>177</v>
      </c>
    </row>
    <row r="611" spans="2:65" s="310" customFormat="1">
      <c r="B611" s="309"/>
      <c r="D611" s="297" t="s">
        <v>185</v>
      </c>
      <c r="E611" s="311" t="s">
        <v>5</v>
      </c>
      <c r="F611" s="312" t="s">
        <v>796</v>
      </c>
      <c r="H611" s="311" t="s">
        <v>5</v>
      </c>
      <c r="L611" s="309"/>
      <c r="M611" s="313"/>
      <c r="N611" s="314"/>
      <c r="O611" s="314"/>
      <c r="P611" s="314"/>
      <c r="Q611" s="314"/>
      <c r="R611" s="314"/>
      <c r="S611" s="314"/>
      <c r="T611" s="315"/>
      <c r="AT611" s="311" t="s">
        <v>185</v>
      </c>
      <c r="AU611" s="311" t="s">
        <v>77</v>
      </c>
      <c r="AV611" s="310" t="s">
        <v>75</v>
      </c>
      <c r="AW611" s="310" t="s">
        <v>31</v>
      </c>
      <c r="AX611" s="310" t="s">
        <v>68</v>
      </c>
      <c r="AY611" s="311" t="s">
        <v>177</v>
      </c>
    </row>
    <row r="612" spans="2:65" s="317" customFormat="1">
      <c r="B612" s="316"/>
      <c r="D612" s="297" t="s">
        <v>185</v>
      </c>
      <c r="E612" s="318" t="s">
        <v>5</v>
      </c>
      <c r="F612" s="319" t="s">
        <v>186</v>
      </c>
      <c r="H612" s="320">
        <v>7</v>
      </c>
      <c r="L612" s="316"/>
      <c r="M612" s="321"/>
      <c r="N612" s="322"/>
      <c r="O612" s="322"/>
      <c r="P612" s="322"/>
      <c r="Q612" s="322"/>
      <c r="R612" s="322"/>
      <c r="S612" s="322"/>
      <c r="T612" s="323"/>
      <c r="AT612" s="318" t="s">
        <v>185</v>
      </c>
      <c r="AU612" s="318" t="s">
        <v>77</v>
      </c>
      <c r="AV612" s="317" t="s">
        <v>182</v>
      </c>
      <c r="AW612" s="317" t="s">
        <v>31</v>
      </c>
      <c r="AX612" s="317" t="s">
        <v>75</v>
      </c>
      <c r="AY612" s="318" t="s">
        <v>177</v>
      </c>
    </row>
    <row r="613" spans="2:65" s="916" customFormat="1" ht="16.5" customHeight="1">
      <c r="B613" s="207"/>
      <c r="C613" s="324" t="s">
        <v>797</v>
      </c>
      <c r="D613" s="324" t="s">
        <v>425</v>
      </c>
      <c r="E613" s="325" t="s">
        <v>798</v>
      </c>
      <c r="F613" s="326" t="s">
        <v>799</v>
      </c>
      <c r="G613" s="327" t="s">
        <v>187</v>
      </c>
      <c r="H613" s="328">
        <v>7</v>
      </c>
      <c r="I613" s="923"/>
      <c r="J613" s="329">
        <f>ROUND(I613*H613,2)</f>
        <v>0</v>
      </c>
      <c r="K613" s="326" t="s">
        <v>5</v>
      </c>
      <c r="L613" s="330"/>
      <c r="M613" s="331" t="s">
        <v>5</v>
      </c>
      <c r="N613" s="332" t="s">
        <v>39</v>
      </c>
      <c r="O613" s="294">
        <v>0</v>
      </c>
      <c r="P613" s="294">
        <f>O613*H613</f>
        <v>0</v>
      </c>
      <c r="Q613" s="294">
        <v>0.1128</v>
      </c>
      <c r="R613" s="294">
        <f>Q613*H613</f>
        <v>0.78959999999999997</v>
      </c>
      <c r="S613" s="294">
        <v>0</v>
      </c>
      <c r="T613" s="295">
        <f>S613*H613</f>
        <v>0</v>
      </c>
      <c r="AR613" s="196" t="s">
        <v>207</v>
      </c>
      <c r="AT613" s="196" t="s">
        <v>425</v>
      </c>
      <c r="AU613" s="196" t="s">
        <v>77</v>
      </c>
      <c r="AY613" s="196" t="s">
        <v>177</v>
      </c>
      <c r="BE613" s="296">
        <f>IF(N613="základní",J613,0)</f>
        <v>0</v>
      </c>
      <c r="BF613" s="296">
        <f>IF(N613="snížená",J613,0)</f>
        <v>0</v>
      </c>
      <c r="BG613" s="296">
        <f>IF(N613="zákl. přenesená",J613,0)</f>
        <v>0</v>
      </c>
      <c r="BH613" s="296">
        <f>IF(N613="sníž. přenesená",J613,0)</f>
        <v>0</v>
      </c>
      <c r="BI613" s="296">
        <f>IF(N613="nulová",J613,0)</f>
        <v>0</v>
      </c>
      <c r="BJ613" s="196" t="s">
        <v>75</v>
      </c>
      <c r="BK613" s="296">
        <f>ROUND(I613*H613,2)</f>
        <v>0</v>
      </c>
      <c r="BL613" s="196" t="s">
        <v>182</v>
      </c>
      <c r="BM613" s="196" t="s">
        <v>800</v>
      </c>
    </row>
    <row r="614" spans="2:65" s="916" customFormat="1" ht="38.25" customHeight="1">
      <c r="B614" s="207"/>
      <c r="C614" s="286" t="s">
        <v>801</v>
      </c>
      <c r="D614" s="286" t="s">
        <v>179</v>
      </c>
      <c r="E614" s="287" t="s">
        <v>792</v>
      </c>
      <c r="F614" s="288" t="s">
        <v>793</v>
      </c>
      <c r="G614" s="289" t="s">
        <v>187</v>
      </c>
      <c r="H614" s="290">
        <v>10</v>
      </c>
      <c r="I614" s="921"/>
      <c r="J614" s="291">
        <f>ROUND(I614*H614,2)</f>
        <v>0</v>
      </c>
      <c r="K614" s="288" t="s">
        <v>181</v>
      </c>
      <c r="L614" s="207"/>
      <c r="M614" s="292" t="s">
        <v>5</v>
      </c>
      <c r="N614" s="293" t="s">
        <v>39</v>
      </c>
      <c r="O614" s="294">
        <v>1.8540000000000001</v>
      </c>
      <c r="P614" s="294">
        <f>O614*H614</f>
        <v>18.54</v>
      </c>
      <c r="Q614" s="294">
        <v>6.3769999999999993E-2</v>
      </c>
      <c r="R614" s="294">
        <f>Q614*H614</f>
        <v>0.63769999999999993</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802</v>
      </c>
    </row>
    <row r="615" spans="2:65" s="302" customFormat="1">
      <c r="B615" s="301"/>
      <c r="D615" s="297" t="s">
        <v>185</v>
      </c>
      <c r="E615" s="303" t="s">
        <v>5</v>
      </c>
      <c r="F615" s="304" t="s">
        <v>803</v>
      </c>
      <c r="H615" s="305">
        <v>10</v>
      </c>
      <c r="L615" s="301"/>
      <c r="M615" s="306"/>
      <c r="N615" s="307"/>
      <c r="O615" s="307"/>
      <c r="P615" s="307"/>
      <c r="Q615" s="307"/>
      <c r="R615" s="307"/>
      <c r="S615" s="307"/>
      <c r="T615" s="308"/>
      <c r="AT615" s="303" t="s">
        <v>185</v>
      </c>
      <c r="AU615" s="303" t="s">
        <v>77</v>
      </c>
      <c r="AV615" s="302" t="s">
        <v>77</v>
      </c>
      <c r="AW615" s="302" t="s">
        <v>31</v>
      </c>
      <c r="AX615" s="302" t="s">
        <v>68</v>
      </c>
      <c r="AY615" s="303" t="s">
        <v>177</v>
      </c>
    </row>
    <row r="616" spans="2:65" s="317" customFormat="1">
      <c r="B616" s="316"/>
      <c r="D616" s="297" t="s">
        <v>185</v>
      </c>
      <c r="E616" s="318" t="s">
        <v>5</v>
      </c>
      <c r="F616" s="319" t="s">
        <v>186</v>
      </c>
      <c r="H616" s="320">
        <v>10</v>
      </c>
      <c r="L616" s="316"/>
      <c r="M616" s="321"/>
      <c r="N616" s="322"/>
      <c r="O616" s="322"/>
      <c r="P616" s="322"/>
      <c r="Q616" s="322"/>
      <c r="R616" s="322"/>
      <c r="S616" s="322"/>
      <c r="T616" s="323"/>
      <c r="AT616" s="318" t="s">
        <v>185</v>
      </c>
      <c r="AU616" s="318" t="s">
        <v>77</v>
      </c>
      <c r="AV616" s="317" t="s">
        <v>182</v>
      </c>
      <c r="AW616" s="317" t="s">
        <v>31</v>
      </c>
      <c r="AX616" s="317" t="s">
        <v>75</v>
      </c>
      <c r="AY616" s="318" t="s">
        <v>177</v>
      </c>
    </row>
    <row r="617" spans="2:65" s="916" customFormat="1" ht="16.5" customHeight="1">
      <c r="B617" s="207"/>
      <c r="C617" s="324" t="s">
        <v>804</v>
      </c>
      <c r="D617" s="324" t="s">
        <v>425</v>
      </c>
      <c r="E617" s="325" t="s">
        <v>805</v>
      </c>
      <c r="F617" s="326" t="s">
        <v>806</v>
      </c>
      <c r="G617" s="327" t="s">
        <v>187</v>
      </c>
      <c r="H617" s="328">
        <v>8</v>
      </c>
      <c r="I617" s="923"/>
      <c r="J617" s="329">
        <f>ROUND(I617*H617,2)</f>
        <v>0</v>
      </c>
      <c r="K617" s="326" t="s">
        <v>5</v>
      </c>
      <c r="L617" s="330"/>
      <c r="M617" s="331" t="s">
        <v>5</v>
      </c>
      <c r="N617" s="332" t="s">
        <v>39</v>
      </c>
      <c r="O617" s="294">
        <v>0</v>
      </c>
      <c r="P617" s="294">
        <f>O617*H617</f>
        <v>0</v>
      </c>
      <c r="Q617" s="294">
        <v>0.1128</v>
      </c>
      <c r="R617" s="294">
        <f>Q617*H617</f>
        <v>0.90239999999999998</v>
      </c>
      <c r="S617" s="294">
        <v>0</v>
      </c>
      <c r="T617" s="295">
        <f>S617*H617</f>
        <v>0</v>
      </c>
      <c r="AR617" s="196" t="s">
        <v>207</v>
      </c>
      <c r="AT617" s="196" t="s">
        <v>425</v>
      </c>
      <c r="AU617" s="196" t="s">
        <v>77</v>
      </c>
      <c r="AY617" s="196" t="s">
        <v>177</v>
      </c>
      <c r="BE617" s="296">
        <f>IF(N617="základní",J617,0)</f>
        <v>0</v>
      </c>
      <c r="BF617" s="296">
        <f>IF(N617="snížená",J617,0)</f>
        <v>0</v>
      </c>
      <c r="BG617" s="296">
        <f>IF(N617="zákl. přenesená",J617,0)</f>
        <v>0</v>
      </c>
      <c r="BH617" s="296">
        <f>IF(N617="sníž. přenesená",J617,0)</f>
        <v>0</v>
      </c>
      <c r="BI617" s="296">
        <f>IF(N617="nulová",J617,0)</f>
        <v>0</v>
      </c>
      <c r="BJ617" s="196" t="s">
        <v>75</v>
      </c>
      <c r="BK617" s="296">
        <f>ROUND(I617*H617,2)</f>
        <v>0</v>
      </c>
      <c r="BL617" s="196" t="s">
        <v>182</v>
      </c>
      <c r="BM617" s="196" t="s">
        <v>807</v>
      </c>
    </row>
    <row r="618" spans="2:65" s="916" customFormat="1" ht="16.5" customHeight="1">
      <c r="B618" s="207"/>
      <c r="C618" s="324" t="s">
        <v>808</v>
      </c>
      <c r="D618" s="324" t="s">
        <v>425</v>
      </c>
      <c r="E618" s="325" t="s">
        <v>809</v>
      </c>
      <c r="F618" s="326" t="s">
        <v>810</v>
      </c>
      <c r="G618" s="327" t="s">
        <v>187</v>
      </c>
      <c r="H618" s="328">
        <v>2</v>
      </c>
      <c r="I618" s="923"/>
      <c r="J618" s="329">
        <f>ROUND(I618*H618,2)</f>
        <v>0</v>
      </c>
      <c r="K618" s="326" t="s">
        <v>5</v>
      </c>
      <c r="L618" s="330"/>
      <c r="M618" s="331" t="s">
        <v>5</v>
      </c>
      <c r="N618" s="332" t="s">
        <v>39</v>
      </c>
      <c r="O618" s="294">
        <v>0</v>
      </c>
      <c r="P618" s="294">
        <f>O618*H618</f>
        <v>0</v>
      </c>
      <c r="Q618" s="294">
        <v>0.1128</v>
      </c>
      <c r="R618" s="294">
        <f>Q618*H618</f>
        <v>0.22559999999999999</v>
      </c>
      <c r="S618" s="294">
        <v>0</v>
      </c>
      <c r="T618" s="295">
        <f>S618*H618</f>
        <v>0</v>
      </c>
      <c r="AR618" s="196" t="s">
        <v>207</v>
      </c>
      <c r="AT618" s="196" t="s">
        <v>425</v>
      </c>
      <c r="AU618" s="196" t="s">
        <v>77</v>
      </c>
      <c r="AY618" s="196" t="s">
        <v>177</v>
      </c>
      <c r="BE618" s="296">
        <f>IF(N618="základní",J618,0)</f>
        <v>0</v>
      </c>
      <c r="BF618" s="296">
        <f>IF(N618="snížená",J618,0)</f>
        <v>0</v>
      </c>
      <c r="BG618" s="296">
        <f>IF(N618="zákl. přenesená",J618,0)</f>
        <v>0</v>
      </c>
      <c r="BH618" s="296">
        <f>IF(N618="sníž. přenesená",J618,0)</f>
        <v>0</v>
      </c>
      <c r="BI618" s="296">
        <f>IF(N618="nulová",J618,0)</f>
        <v>0</v>
      </c>
      <c r="BJ618" s="196" t="s">
        <v>75</v>
      </c>
      <c r="BK618" s="296">
        <f>ROUND(I618*H618,2)</f>
        <v>0</v>
      </c>
      <c r="BL618" s="196" t="s">
        <v>182</v>
      </c>
      <c r="BM618" s="196" t="s">
        <v>811</v>
      </c>
    </row>
    <row r="619" spans="2:65" s="916" customFormat="1" ht="38.25" customHeight="1">
      <c r="B619" s="207"/>
      <c r="C619" s="286" t="s">
        <v>812</v>
      </c>
      <c r="D619" s="286" t="s">
        <v>179</v>
      </c>
      <c r="E619" s="287" t="s">
        <v>813</v>
      </c>
      <c r="F619" s="288" t="s">
        <v>814</v>
      </c>
      <c r="G619" s="289" t="s">
        <v>187</v>
      </c>
      <c r="H619" s="290">
        <v>16</v>
      </c>
      <c r="I619" s="921"/>
      <c r="J619" s="291">
        <f>ROUND(I619*H619,2)</f>
        <v>0</v>
      </c>
      <c r="K619" s="288" t="s">
        <v>181</v>
      </c>
      <c r="L619" s="207"/>
      <c r="M619" s="292" t="s">
        <v>5</v>
      </c>
      <c r="N619" s="293" t="s">
        <v>39</v>
      </c>
      <c r="O619" s="294">
        <v>2.34</v>
      </c>
      <c r="P619" s="294">
        <f>O619*H619</f>
        <v>37.44</v>
      </c>
      <c r="Q619" s="294">
        <v>8.029E-2</v>
      </c>
      <c r="R619" s="294">
        <f>Q619*H619</f>
        <v>1.28464</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815</v>
      </c>
    </row>
    <row r="620" spans="2:65" s="302" customFormat="1">
      <c r="B620" s="301"/>
      <c r="D620" s="297" t="s">
        <v>185</v>
      </c>
      <c r="E620" s="303" t="s">
        <v>5</v>
      </c>
      <c r="F620" s="304" t="s">
        <v>816</v>
      </c>
      <c r="H620" s="305">
        <v>16</v>
      </c>
      <c r="L620" s="301"/>
      <c r="M620" s="306"/>
      <c r="N620" s="307"/>
      <c r="O620" s="307"/>
      <c r="P620" s="307"/>
      <c r="Q620" s="307"/>
      <c r="R620" s="307"/>
      <c r="S620" s="307"/>
      <c r="T620" s="308"/>
      <c r="AT620" s="303" t="s">
        <v>185</v>
      </c>
      <c r="AU620" s="303" t="s">
        <v>77</v>
      </c>
      <c r="AV620" s="302" t="s">
        <v>77</v>
      </c>
      <c r="AW620" s="302" t="s">
        <v>31</v>
      </c>
      <c r="AX620" s="302" t="s">
        <v>68</v>
      </c>
      <c r="AY620" s="303" t="s">
        <v>177</v>
      </c>
    </row>
    <row r="621" spans="2:65" s="310" customFormat="1">
      <c r="B621" s="309"/>
      <c r="D621" s="297" t="s">
        <v>185</v>
      </c>
      <c r="E621" s="311" t="s">
        <v>5</v>
      </c>
      <c r="F621" s="312" t="s">
        <v>817</v>
      </c>
      <c r="H621" s="311" t="s">
        <v>5</v>
      </c>
      <c r="L621" s="309"/>
      <c r="M621" s="313"/>
      <c r="N621" s="314"/>
      <c r="O621" s="314"/>
      <c r="P621" s="314"/>
      <c r="Q621" s="314"/>
      <c r="R621" s="314"/>
      <c r="S621" s="314"/>
      <c r="T621" s="315"/>
      <c r="AT621" s="311" t="s">
        <v>185</v>
      </c>
      <c r="AU621" s="311" t="s">
        <v>77</v>
      </c>
      <c r="AV621" s="310" t="s">
        <v>75</v>
      </c>
      <c r="AW621" s="310" t="s">
        <v>31</v>
      </c>
      <c r="AX621" s="310" t="s">
        <v>68</v>
      </c>
      <c r="AY621" s="311" t="s">
        <v>177</v>
      </c>
    </row>
    <row r="622" spans="2:65" s="317" customFormat="1">
      <c r="B622" s="316"/>
      <c r="D622" s="297" t="s">
        <v>185</v>
      </c>
      <c r="E622" s="318" t="s">
        <v>5</v>
      </c>
      <c r="F622" s="319" t="s">
        <v>186</v>
      </c>
      <c r="H622" s="320">
        <v>16</v>
      </c>
      <c r="L622" s="316"/>
      <c r="M622" s="321"/>
      <c r="N622" s="322"/>
      <c r="O622" s="322"/>
      <c r="P622" s="322"/>
      <c r="Q622" s="322"/>
      <c r="R622" s="322"/>
      <c r="S622" s="322"/>
      <c r="T622" s="323"/>
      <c r="AT622" s="318" t="s">
        <v>185</v>
      </c>
      <c r="AU622" s="318" t="s">
        <v>77</v>
      </c>
      <c r="AV622" s="317" t="s">
        <v>182</v>
      </c>
      <c r="AW622" s="317" t="s">
        <v>31</v>
      </c>
      <c r="AX622" s="317" t="s">
        <v>75</v>
      </c>
      <c r="AY622" s="318" t="s">
        <v>177</v>
      </c>
    </row>
    <row r="623" spans="2:65" s="916" customFormat="1" ht="16.5" customHeight="1">
      <c r="B623" s="207"/>
      <c r="C623" s="324" t="s">
        <v>818</v>
      </c>
      <c r="D623" s="324" t="s">
        <v>425</v>
      </c>
      <c r="E623" s="325" t="s">
        <v>819</v>
      </c>
      <c r="F623" s="326" t="s">
        <v>820</v>
      </c>
      <c r="G623" s="327" t="s">
        <v>187</v>
      </c>
      <c r="H623" s="328">
        <v>16</v>
      </c>
      <c r="I623" s="923"/>
      <c r="J623" s="329">
        <f>ROUND(I623*H623,2)</f>
        <v>0</v>
      </c>
      <c r="K623" s="326" t="s">
        <v>5</v>
      </c>
      <c r="L623" s="330"/>
      <c r="M623" s="331" t="s">
        <v>5</v>
      </c>
      <c r="N623" s="332" t="s">
        <v>39</v>
      </c>
      <c r="O623" s="294">
        <v>0</v>
      </c>
      <c r="P623" s="294">
        <f>O623*H623</f>
        <v>0</v>
      </c>
      <c r="Q623" s="294">
        <v>0.1128</v>
      </c>
      <c r="R623" s="294">
        <f>Q623*H623</f>
        <v>1.8048</v>
      </c>
      <c r="S623" s="294">
        <v>0</v>
      </c>
      <c r="T623" s="295">
        <f>S623*H623</f>
        <v>0</v>
      </c>
      <c r="AR623" s="196" t="s">
        <v>207</v>
      </c>
      <c r="AT623" s="196" t="s">
        <v>425</v>
      </c>
      <c r="AU623" s="196" t="s">
        <v>77</v>
      </c>
      <c r="AY623" s="196" t="s">
        <v>177</v>
      </c>
      <c r="BE623" s="296">
        <f>IF(N623="základní",J623,0)</f>
        <v>0</v>
      </c>
      <c r="BF623" s="296">
        <f>IF(N623="snížená",J623,0)</f>
        <v>0</v>
      </c>
      <c r="BG623" s="296">
        <f>IF(N623="zákl. přenesená",J623,0)</f>
        <v>0</v>
      </c>
      <c r="BH623" s="296">
        <f>IF(N623="sníž. přenesená",J623,0)</f>
        <v>0</v>
      </c>
      <c r="BI623" s="296">
        <f>IF(N623="nulová",J623,0)</f>
        <v>0</v>
      </c>
      <c r="BJ623" s="196" t="s">
        <v>75</v>
      </c>
      <c r="BK623" s="296">
        <f>ROUND(I623*H623,2)</f>
        <v>0</v>
      </c>
      <c r="BL623" s="196" t="s">
        <v>182</v>
      </c>
      <c r="BM623" s="196" t="s">
        <v>821</v>
      </c>
    </row>
    <row r="624" spans="2:65" s="916" customFormat="1" ht="38.25" customHeight="1">
      <c r="B624" s="207"/>
      <c r="C624" s="286" t="s">
        <v>822</v>
      </c>
      <c r="D624" s="286" t="s">
        <v>179</v>
      </c>
      <c r="E624" s="287" t="s">
        <v>813</v>
      </c>
      <c r="F624" s="288" t="s">
        <v>814</v>
      </c>
      <c r="G624" s="289" t="s">
        <v>187</v>
      </c>
      <c r="H624" s="290">
        <v>1</v>
      </c>
      <c r="I624" s="921"/>
      <c r="J624" s="291">
        <f>ROUND(I624*H624,2)</f>
        <v>0</v>
      </c>
      <c r="K624" s="288" t="s">
        <v>181</v>
      </c>
      <c r="L624" s="207"/>
      <c r="M624" s="292" t="s">
        <v>5</v>
      </c>
      <c r="N624" s="293" t="s">
        <v>39</v>
      </c>
      <c r="O624" s="294">
        <v>2.34</v>
      </c>
      <c r="P624" s="294">
        <f>O624*H624</f>
        <v>2.34</v>
      </c>
      <c r="Q624" s="294">
        <v>8.029E-2</v>
      </c>
      <c r="R624" s="294">
        <f>Q624*H624</f>
        <v>8.029E-2</v>
      </c>
      <c r="S624" s="294">
        <v>0</v>
      </c>
      <c r="T624" s="295">
        <f>S624*H624</f>
        <v>0</v>
      </c>
      <c r="AR624" s="196" t="s">
        <v>182</v>
      </c>
      <c r="AT624" s="196" t="s">
        <v>179</v>
      </c>
      <c r="AU624" s="196" t="s">
        <v>77</v>
      </c>
      <c r="AY624" s="196" t="s">
        <v>177</v>
      </c>
      <c r="BE624" s="296">
        <f>IF(N624="základní",J624,0)</f>
        <v>0</v>
      </c>
      <c r="BF624" s="296">
        <f>IF(N624="snížená",J624,0)</f>
        <v>0</v>
      </c>
      <c r="BG624" s="296">
        <f>IF(N624="zákl. přenesená",J624,0)</f>
        <v>0</v>
      </c>
      <c r="BH624" s="296">
        <f>IF(N624="sníž. přenesená",J624,0)</f>
        <v>0</v>
      </c>
      <c r="BI624" s="296">
        <f>IF(N624="nulová",J624,0)</f>
        <v>0</v>
      </c>
      <c r="BJ624" s="196" t="s">
        <v>75</v>
      </c>
      <c r="BK624" s="296">
        <f>ROUND(I624*H624,2)</f>
        <v>0</v>
      </c>
      <c r="BL624" s="196" t="s">
        <v>182</v>
      </c>
      <c r="BM624" s="196" t="s">
        <v>823</v>
      </c>
    </row>
    <row r="625" spans="2:65" s="302" customFormat="1">
      <c r="B625" s="301"/>
      <c r="D625" s="297" t="s">
        <v>185</v>
      </c>
      <c r="E625" s="303" t="s">
        <v>5</v>
      </c>
      <c r="F625" s="304" t="s">
        <v>75</v>
      </c>
      <c r="H625" s="305">
        <v>1</v>
      </c>
      <c r="L625" s="301"/>
      <c r="M625" s="306"/>
      <c r="N625" s="307"/>
      <c r="O625" s="307"/>
      <c r="P625" s="307"/>
      <c r="Q625" s="307"/>
      <c r="R625" s="307"/>
      <c r="S625" s="307"/>
      <c r="T625" s="308"/>
      <c r="AT625" s="303" t="s">
        <v>185</v>
      </c>
      <c r="AU625" s="303" t="s">
        <v>77</v>
      </c>
      <c r="AV625" s="302" t="s">
        <v>77</v>
      </c>
      <c r="AW625" s="302" t="s">
        <v>31</v>
      </c>
      <c r="AX625" s="302" t="s">
        <v>68</v>
      </c>
      <c r="AY625" s="303" t="s">
        <v>177</v>
      </c>
    </row>
    <row r="626" spans="2:65" s="317" customFormat="1">
      <c r="B626" s="316"/>
      <c r="D626" s="297" t="s">
        <v>185</v>
      </c>
      <c r="E626" s="318" t="s">
        <v>5</v>
      </c>
      <c r="F626" s="319" t="s">
        <v>186</v>
      </c>
      <c r="H626" s="320">
        <v>1</v>
      </c>
      <c r="L626" s="316"/>
      <c r="M626" s="321"/>
      <c r="N626" s="322"/>
      <c r="O626" s="322"/>
      <c r="P626" s="322"/>
      <c r="Q626" s="322"/>
      <c r="R626" s="322"/>
      <c r="S626" s="322"/>
      <c r="T626" s="323"/>
      <c r="AT626" s="318" t="s">
        <v>185</v>
      </c>
      <c r="AU626" s="318" t="s">
        <v>77</v>
      </c>
      <c r="AV626" s="317" t="s">
        <v>182</v>
      </c>
      <c r="AW626" s="317" t="s">
        <v>31</v>
      </c>
      <c r="AX626" s="317" t="s">
        <v>75</v>
      </c>
      <c r="AY626" s="318" t="s">
        <v>177</v>
      </c>
    </row>
    <row r="627" spans="2:65" s="916" customFormat="1" ht="16.5" customHeight="1">
      <c r="B627" s="207"/>
      <c r="C627" s="324" t="s">
        <v>824</v>
      </c>
      <c r="D627" s="324" t="s">
        <v>425</v>
      </c>
      <c r="E627" s="325" t="s">
        <v>825</v>
      </c>
      <c r="F627" s="326" t="s">
        <v>826</v>
      </c>
      <c r="G627" s="327" t="s">
        <v>187</v>
      </c>
      <c r="H627" s="328">
        <v>1</v>
      </c>
      <c r="I627" s="923"/>
      <c r="J627" s="329">
        <f>ROUND(I627*H627,2)</f>
        <v>0</v>
      </c>
      <c r="K627" s="326" t="s">
        <v>5</v>
      </c>
      <c r="L627" s="330"/>
      <c r="M627" s="331" t="s">
        <v>5</v>
      </c>
      <c r="N627" s="332" t="s">
        <v>39</v>
      </c>
      <c r="O627" s="294">
        <v>0</v>
      </c>
      <c r="P627" s="294">
        <f>O627*H627</f>
        <v>0</v>
      </c>
      <c r="Q627" s="294">
        <v>0.1128</v>
      </c>
      <c r="R627" s="294">
        <f>Q627*H627</f>
        <v>0.1128</v>
      </c>
      <c r="S627" s="294">
        <v>0</v>
      </c>
      <c r="T627" s="295">
        <f>S627*H627</f>
        <v>0</v>
      </c>
      <c r="AR627" s="196" t="s">
        <v>207</v>
      </c>
      <c r="AT627" s="196" t="s">
        <v>425</v>
      </c>
      <c r="AU627" s="196" t="s">
        <v>77</v>
      </c>
      <c r="AY627" s="196" t="s">
        <v>177</v>
      </c>
      <c r="BE627" s="296">
        <f>IF(N627="základní",J627,0)</f>
        <v>0</v>
      </c>
      <c r="BF627" s="296">
        <f>IF(N627="snížená",J627,0)</f>
        <v>0</v>
      </c>
      <c r="BG627" s="296">
        <f>IF(N627="zákl. přenesená",J627,0)</f>
        <v>0</v>
      </c>
      <c r="BH627" s="296">
        <f>IF(N627="sníž. přenesená",J627,0)</f>
        <v>0</v>
      </c>
      <c r="BI627" s="296">
        <f>IF(N627="nulová",J627,0)</f>
        <v>0</v>
      </c>
      <c r="BJ627" s="196" t="s">
        <v>75</v>
      </c>
      <c r="BK627" s="296">
        <f>ROUND(I627*H627,2)</f>
        <v>0</v>
      </c>
      <c r="BL627" s="196" t="s">
        <v>182</v>
      </c>
      <c r="BM627" s="196" t="s">
        <v>827</v>
      </c>
    </row>
    <row r="628" spans="2:65" s="916" customFormat="1" ht="16.5" customHeight="1">
      <c r="B628" s="207"/>
      <c r="C628" s="286" t="s">
        <v>828</v>
      </c>
      <c r="D628" s="286" t="s">
        <v>179</v>
      </c>
      <c r="E628" s="287" t="s">
        <v>829</v>
      </c>
      <c r="F628" s="288" t="s">
        <v>830</v>
      </c>
      <c r="G628" s="289" t="s">
        <v>210</v>
      </c>
      <c r="H628" s="290">
        <v>9.4280000000000008</v>
      </c>
      <c r="I628" s="921"/>
      <c r="J628" s="291">
        <f>ROUND(I628*H628,2)</f>
        <v>0</v>
      </c>
      <c r="K628" s="288" t="s">
        <v>181</v>
      </c>
      <c r="L628" s="207"/>
      <c r="M628" s="292" t="s">
        <v>5</v>
      </c>
      <c r="N628" s="293" t="s">
        <v>39</v>
      </c>
      <c r="O628" s="294">
        <v>1.448</v>
      </c>
      <c r="P628" s="294">
        <f>O628*H628</f>
        <v>13.651744000000001</v>
      </c>
      <c r="Q628" s="294">
        <v>2.4533999999999998</v>
      </c>
      <c r="R628" s="294">
        <f>Q628*H628</f>
        <v>23.1306552</v>
      </c>
      <c r="S628" s="294">
        <v>0</v>
      </c>
      <c r="T628" s="295">
        <f>S628*H628</f>
        <v>0</v>
      </c>
      <c r="AR628" s="196" t="s">
        <v>182</v>
      </c>
      <c r="AT628" s="196" t="s">
        <v>179</v>
      </c>
      <c r="AU628" s="196" t="s">
        <v>77</v>
      </c>
      <c r="AY628" s="196" t="s">
        <v>177</v>
      </c>
      <c r="BE628" s="296">
        <f>IF(N628="základní",J628,0)</f>
        <v>0</v>
      </c>
      <c r="BF628" s="296">
        <f>IF(N628="snížená",J628,0)</f>
        <v>0</v>
      </c>
      <c r="BG628" s="296">
        <f>IF(N628="zákl. přenesená",J628,0)</f>
        <v>0</v>
      </c>
      <c r="BH628" s="296">
        <f>IF(N628="sníž. přenesená",J628,0)</f>
        <v>0</v>
      </c>
      <c r="BI628" s="296">
        <f>IF(N628="nulová",J628,0)</f>
        <v>0</v>
      </c>
      <c r="BJ628" s="196" t="s">
        <v>75</v>
      </c>
      <c r="BK628" s="296">
        <f>ROUND(I628*H628,2)</f>
        <v>0</v>
      </c>
      <c r="BL628" s="196" t="s">
        <v>182</v>
      </c>
      <c r="BM628" s="196" t="s">
        <v>831</v>
      </c>
    </row>
    <row r="629" spans="2:65" s="310" customFormat="1">
      <c r="B629" s="309"/>
      <c r="D629" s="297" t="s">
        <v>185</v>
      </c>
      <c r="E629" s="311" t="s">
        <v>5</v>
      </c>
      <c r="F629" s="312" t="s">
        <v>832</v>
      </c>
      <c r="H629" s="311" t="s">
        <v>5</v>
      </c>
      <c r="L629" s="309"/>
      <c r="M629" s="313"/>
      <c r="N629" s="314"/>
      <c r="O629" s="314"/>
      <c r="P629" s="314"/>
      <c r="Q629" s="314"/>
      <c r="R629" s="314"/>
      <c r="S629" s="314"/>
      <c r="T629" s="315"/>
      <c r="AT629" s="311" t="s">
        <v>185</v>
      </c>
      <c r="AU629" s="311" t="s">
        <v>77</v>
      </c>
      <c r="AV629" s="310" t="s">
        <v>75</v>
      </c>
      <c r="AW629" s="310" t="s">
        <v>31</v>
      </c>
      <c r="AX629" s="310" t="s">
        <v>68</v>
      </c>
      <c r="AY629" s="311" t="s">
        <v>177</v>
      </c>
    </row>
    <row r="630" spans="2:65" s="302" customFormat="1">
      <c r="B630" s="301"/>
      <c r="D630" s="297" t="s">
        <v>185</v>
      </c>
      <c r="E630" s="303" t="s">
        <v>5</v>
      </c>
      <c r="F630" s="304" t="s">
        <v>833</v>
      </c>
      <c r="H630" s="305">
        <v>9.4280000000000008</v>
      </c>
      <c r="L630" s="301"/>
      <c r="M630" s="306"/>
      <c r="N630" s="307"/>
      <c r="O630" s="307"/>
      <c r="P630" s="307"/>
      <c r="Q630" s="307"/>
      <c r="R630" s="307"/>
      <c r="S630" s="307"/>
      <c r="T630" s="308"/>
      <c r="AT630" s="303" t="s">
        <v>185</v>
      </c>
      <c r="AU630" s="303" t="s">
        <v>77</v>
      </c>
      <c r="AV630" s="302" t="s">
        <v>77</v>
      </c>
      <c r="AW630" s="302" t="s">
        <v>31</v>
      </c>
      <c r="AX630" s="302" t="s">
        <v>68</v>
      </c>
      <c r="AY630" s="303" t="s">
        <v>177</v>
      </c>
    </row>
    <row r="631" spans="2:65" s="317" customFormat="1">
      <c r="B631" s="316"/>
      <c r="D631" s="297" t="s">
        <v>185</v>
      </c>
      <c r="E631" s="318" t="s">
        <v>5</v>
      </c>
      <c r="F631" s="319" t="s">
        <v>186</v>
      </c>
      <c r="H631" s="320">
        <v>9.4280000000000008</v>
      </c>
      <c r="L631" s="316"/>
      <c r="M631" s="321"/>
      <c r="N631" s="322"/>
      <c r="O631" s="322"/>
      <c r="P631" s="322"/>
      <c r="Q631" s="322"/>
      <c r="R631" s="322"/>
      <c r="S631" s="322"/>
      <c r="T631" s="323"/>
      <c r="AT631" s="318" t="s">
        <v>185</v>
      </c>
      <c r="AU631" s="318" t="s">
        <v>77</v>
      </c>
      <c r="AV631" s="317" t="s">
        <v>182</v>
      </c>
      <c r="AW631" s="317" t="s">
        <v>31</v>
      </c>
      <c r="AX631" s="317" t="s">
        <v>75</v>
      </c>
      <c r="AY631" s="318" t="s">
        <v>177</v>
      </c>
    </row>
    <row r="632" spans="2:65" s="916" customFormat="1" ht="16.5" customHeight="1">
      <c r="B632" s="207"/>
      <c r="C632" s="286" t="s">
        <v>834</v>
      </c>
      <c r="D632" s="286" t="s">
        <v>179</v>
      </c>
      <c r="E632" s="287" t="s">
        <v>835</v>
      </c>
      <c r="F632" s="288" t="s">
        <v>836</v>
      </c>
      <c r="G632" s="289" t="s">
        <v>210</v>
      </c>
      <c r="H632" s="290">
        <v>7.4939999999999998</v>
      </c>
      <c r="I632" s="921"/>
      <c r="J632" s="291">
        <f>ROUND(I632*H632,2)</f>
        <v>0</v>
      </c>
      <c r="K632" s="288" t="s">
        <v>181</v>
      </c>
      <c r="L632" s="207"/>
      <c r="M632" s="292" t="s">
        <v>5</v>
      </c>
      <c r="N632" s="293" t="s">
        <v>39</v>
      </c>
      <c r="O632" s="294">
        <v>1.448</v>
      </c>
      <c r="P632" s="294">
        <f>O632*H632</f>
        <v>10.851312</v>
      </c>
      <c r="Q632" s="294">
        <v>2.4533999999999998</v>
      </c>
      <c r="R632" s="294">
        <f>Q632*H632</f>
        <v>18.385779599999999</v>
      </c>
      <c r="S632" s="294">
        <v>0</v>
      </c>
      <c r="T632" s="295">
        <f>S632*H632</f>
        <v>0</v>
      </c>
      <c r="AR632" s="196" t="s">
        <v>182</v>
      </c>
      <c r="AT632" s="196" t="s">
        <v>179</v>
      </c>
      <c r="AU632" s="196" t="s">
        <v>77</v>
      </c>
      <c r="AY632" s="196" t="s">
        <v>177</v>
      </c>
      <c r="BE632" s="296">
        <f>IF(N632="základní",J632,0)</f>
        <v>0</v>
      </c>
      <c r="BF632" s="296">
        <f>IF(N632="snížená",J632,0)</f>
        <v>0</v>
      </c>
      <c r="BG632" s="296">
        <f>IF(N632="zákl. přenesená",J632,0)</f>
        <v>0</v>
      </c>
      <c r="BH632" s="296">
        <f>IF(N632="sníž. přenesená",J632,0)</f>
        <v>0</v>
      </c>
      <c r="BI632" s="296">
        <f>IF(N632="nulová",J632,0)</f>
        <v>0</v>
      </c>
      <c r="BJ632" s="196" t="s">
        <v>75</v>
      </c>
      <c r="BK632" s="296">
        <f>ROUND(I632*H632,2)</f>
        <v>0</v>
      </c>
      <c r="BL632" s="196" t="s">
        <v>182</v>
      </c>
      <c r="BM632" s="196" t="s">
        <v>837</v>
      </c>
    </row>
    <row r="633" spans="2:65" s="302" customFormat="1">
      <c r="B633" s="301"/>
      <c r="D633" s="297" t="s">
        <v>185</v>
      </c>
      <c r="E633" s="303" t="s">
        <v>5</v>
      </c>
      <c r="F633" s="304" t="s">
        <v>838</v>
      </c>
      <c r="H633" s="305">
        <v>3.7559999999999998</v>
      </c>
      <c r="L633" s="301"/>
      <c r="M633" s="306"/>
      <c r="N633" s="307"/>
      <c r="O633" s="307"/>
      <c r="P633" s="307"/>
      <c r="Q633" s="307"/>
      <c r="R633" s="307"/>
      <c r="S633" s="307"/>
      <c r="T633" s="308"/>
      <c r="AT633" s="303" t="s">
        <v>185</v>
      </c>
      <c r="AU633" s="303" t="s">
        <v>77</v>
      </c>
      <c r="AV633" s="302" t="s">
        <v>77</v>
      </c>
      <c r="AW633" s="302" t="s">
        <v>31</v>
      </c>
      <c r="AX633" s="302" t="s">
        <v>68</v>
      </c>
      <c r="AY633" s="303" t="s">
        <v>177</v>
      </c>
    </row>
    <row r="634" spans="2:65" s="302" customFormat="1">
      <c r="B634" s="301"/>
      <c r="D634" s="297" t="s">
        <v>185</v>
      </c>
      <c r="E634" s="303" t="s">
        <v>5</v>
      </c>
      <c r="F634" s="304" t="s">
        <v>839</v>
      </c>
      <c r="H634" s="305">
        <v>3.738</v>
      </c>
      <c r="L634" s="301"/>
      <c r="M634" s="306"/>
      <c r="N634" s="307"/>
      <c r="O634" s="307"/>
      <c r="P634" s="307"/>
      <c r="Q634" s="307"/>
      <c r="R634" s="307"/>
      <c r="S634" s="307"/>
      <c r="T634" s="308"/>
      <c r="AT634" s="303" t="s">
        <v>185</v>
      </c>
      <c r="AU634" s="303" t="s">
        <v>77</v>
      </c>
      <c r="AV634" s="302" t="s">
        <v>77</v>
      </c>
      <c r="AW634" s="302" t="s">
        <v>31</v>
      </c>
      <c r="AX634" s="302" t="s">
        <v>68</v>
      </c>
      <c r="AY634" s="303" t="s">
        <v>177</v>
      </c>
    </row>
    <row r="635" spans="2:65" s="310" customFormat="1">
      <c r="B635" s="309"/>
      <c r="D635" s="297" t="s">
        <v>185</v>
      </c>
      <c r="E635" s="311" t="s">
        <v>5</v>
      </c>
      <c r="F635" s="312" t="s">
        <v>840</v>
      </c>
      <c r="H635" s="311" t="s">
        <v>5</v>
      </c>
      <c r="L635" s="309"/>
      <c r="M635" s="313"/>
      <c r="N635" s="314"/>
      <c r="O635" s="314"/>
      <c r="P635" s="314"/>
      <c r="Q635" s="314"/>
      <c r="R635" s="314"/>
      <c r="S635" s="314"/>
      <c r="T635" s="315"/>
      <c r="AT635" s="311" t="s">
        <v>185</v>
      </c>
      <c r="AU635" s="311" t="s">
        <v>77</v>
      </c>
      <c r="AV635" s="310" t="s">
        <v>75</v>
      </c>
      <c r="AW635" s="310" t="s">
        <v>31</v>
      </c>
      <c r="AX635" s="310" t="s">
        <v>68</v>
      </c>
      <c r="AY635" s="311" t="s">
        <v>177</v>
      </c>
    </row>
    <row r="636" spans="2:65" s="317" customFormat="1">
      <c r="B636" s="316"/>
      <c r="D636" s="297" t="s">
        <v>185</v>
      </c>
      <c r="E636" s="318" t="s">
        <v>5</v>
      </c>
      <c r="F636" s="319" t="s">
        <v>186</v>
      </c>
      <c r="H636" s="320">
        <v>7.4939999999999998</v>
      </c>
      <c r="L636" s="316"/>
      <c r="M636" s="321"/>
      <c r="N636" s="322"/>
      <c r="O636" s="322"/>
      <c r="P636" s="322"/>
      <c r="Q636" s="322"/>
      <c r="R636" s="322"/>
      <c r="S636" s="322"/>
      <c r="T636" s="323"/>
      <c r="AT636" s="318" t="s">
        <v>185</v>
      </c>
      <c r="AU636" s="318" t="s">
        <v>77</v>
      </c>
      <c r="AV636" s="317" t="s">
        <v>182</v>
      </c>
      <c r="AW636" s="317" t="s">
        <v>31</v>
      </c>
      <c r="AX636" s="317" t="s">
        <v>75</v>
      </c>
      <c r="AY636" s="318" t="s">
        <v>177</v>
      </c>
    </row>
    <row r="637" spans="2:65" s="916" customFormat="1" ht="16.5" customHeight="1">
      <c r="B637" s="207"/>
      <c r="C637" s="286" t="s">
        <v>841</v>
      </c>
      <c r="D637" s="286" t="s">
        <v>179</v>
      </c>
      <c r="E637" s="287" t="s">
        <v>842</v>
      </c>
      <c r="F637" s="288" t="s">
        <v>843</v>
      </c>
      <c r="G637" s="289" t="s">
        <v>180</v>
      </c>
      <c r="H637" s="290">
        <v>62.85</v>
      </c>
      <c r="I637" s="921"/>
      <c r="J637" s="291">
        <f>ROUND(I637*H637,2)</f>
        <v>0</v>
      </c>
      <c r="K637" s="288" t="s">
        <v>181</v>
      </c>
      <c r="L637" s="207"/>
      <c r="M637" s="292" t="s">
        <v>5</v>
      </c>
      <c r="N637" s="293" t="s">
        <v>39</v>
      </c>
      <c r="O637" s="294">
        <v>0.68100000000000005</v>
      </c>
      <c r="P637" s="294">
        <f>O637*H637</f>
        <v>42.800850000000004</v>
      </c>
      <c r="Q637" s="294">
        <v>5.1900000000000002E-3</v>
      </c>
      <c r="R637" s="294">
        <f>Q637*H637</f>
        <v>0.32619150000000002</v>
      </c>
      <c r="S637" s="294">
        <v>0</v>
      </c>
      <c r="T637" s="295">
        <f>S637*H637</f>
        <v>0</v>
      </c>
      <c r="AR637" s="196" t="s">
        <v>182</v>
      </c>
      <c r="AT637" s="196" t="s">
        <v>179</v>
      </c>
      <c r="AU637" s="196" t="s">
        <v>77</v>
      </c>
      <c r="AY637" s="196" t="s">
        <v>177</v>
      </c>
      <c r="BE637" s="296">
        <f>IF(N637="základní",J637,0)</f>
        <v>0</v>
      </c>
      <c r="BF637" s="296">
        <f>IF(N637="snížená",J637,0)</f>
        <v>0</v>
      </c>
      <c r="BG637" s="296">
        <f>IF(N637="zákl. přenesená",J637,0)</f>
        <v>0</v>
      </c>
      <c r="BH637" s="296">
        <f>IF(N637="sníž. přenesená",J637,0)</f>
        <v>0</v>
      </c>
      <c r="BI637" s="296">
        <f>IF(N637="nulová",J637,0)</f>
        <v>0</v>
      </c>
      <c r="BJ637" s="196" t="s">
        <v>75</v>
      </c>
      <c r="BK637" s="296">
        <f>ROUND(I637*H637,2)</f>
        <v>0</v>
      </c>
      <c r="BL637" s="196" t="s">
        <v>182</v>
      </c>
      <c r="BM637" s="196" t="s">
        <v>844</v>
      </c>
    </row>
    <row r="638" spans="2:65" s="302" customFormat="1">
      <c r="B638" s="301"/>
      <c r="D638" s="297" t="s">
        <v>185</v>
      </c>
      <c r="E638" s="303" t="s">
        <v>5</v>
      </c>
      <c r="F638" s="304" t="s">
        <v>845</v>
      </c>
      <c r="H638" s="305">
        <v>62.85</v>
      </c>
      <c r="L638" s="301"/>
      <c r="M638" s="306"/>
      <c r="N638" s="307"/>
      <c r="O638" s="307"/>
      <c r="P638" s="307"/>
      <c r="Q638" s="307"/>
      <c r="R638" s="307"/>
      <c r="S638" s="307"/>
      <c r="T638" s="308"/>
      <c r="AT638" s="303" t="s">
        <v>185</v>
      </c>
      <c r="AU638" s="303" t="s">
        <v>77</v>
      </c>
      <c r="AV638" s="302" t="s">
        <v>77</v>
      </c>
      <c r="AW638" s="302" t="s">
        <v>31</v>
      </c>
      <c r="AX638" s="302" t="s">
        <v>68</v>
      </c>
      <c r="AY638" s="303" t="s">
        <v>177</v>
      </c>
    </row>
    <row r="639" spans="2:65" s="317" customFormat="1">
      <c r="B639" s="316"/>
      <c r="D639" s="297" t="s">
        <v>185</v>
      </c>
      <c r="E639" s="318" t="s">
        <v>5</v>
      </c>
      <c r="F639" s="319" t="s">
        <v>186</v>
      </c>
      <c r="H639" s="320">
        <v>62.85</v>
      </c>
      <c r="L639" s="316"/>
      <c r="M639" s="321"/>
      <c r="N639" s="322"/>
      <c r="O639" s="322"/>
      <c r="P639" s="322"/>
      <c r="Q639" s="322"/>
      <c r="R639" s="322"/>
      <c r="S639" s="322"/>
      <c r="T639" s="323"/>
      <c r="AT639" s="318" t="s">
        <v>185</v>
      </c>
      <c r="AU639" s="318" t="s">
        <v>77</v>
      </c>
      <c r="AV639" s="317" t="s">
        <v>182</v>
      </c>
      <c r="AW639" s="317" t="s">
        <v>31</v>
      </c>
      <c r="AX639" s="317" t="s">
        <v>75</v>
      </c>
      <c r="AY639" s="318" t="s">
        <v>177</v>
      </c>
    </row>
    <row r="640" spans="2:65" s="916" customFormat="1" ht="16.5" customHeight="1">
      <c r="B640" s="207"/>
      <c r="C640" s="286" t="s">
        <v>846</v>
      </c>
      <c r="D640" s="286" t="s">
        <v>179</v>
      </c>
      <c r="E640" s="287" t="s">
        <v>847</v>
      </c>
      <c r="F640" s="288" t="s">
        <v>848</v>
      </c>
      <c r="G640" s="289" t="s">
        <v>180</v>
      </c>
      <c r="H640" s="290">
        <v>62.85</v>
      </c>
      <c r="I640" s="921"/>
      <c r="J640" s="291">
        <f>ROUND(I640*H640,2)</f>
        <v>0</v>
      </c>
      <c r="K640" s="288" t="s">
        <v>181</v>
      </c>
      <c r="L640" s="207"/>
      <c r="M640" s="292" t="s">
        <v>5</v>
      </c>
      <c r="N640" s="293" t="s">
        <v>39</v>
      </c>
      <c r="O640" s="294">
        <v>0.24</v>
      </c>
      <c r="P640" s="294">
        <f>O640*H640</f>
        <v>15.084</v>
      </c>
      <c r="Q640" s="294">
        <v>0</v>
      </c>
      <c r="R640" s="294">
        <f>Q640*H640</f>
        <v>0</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849</v>
      </c>
    </row>
    <row r="641" spans="2:65" s="916" customFormat="1" ht="25.5" customHeight="1">
      <c r="B641" s="207"/>
      <c r="C641" s="286" t="s">
        <v>850</v>
      </c>
      <c r="D641" s="286" t="s">
        <v>179</v>
      </c>
      <c r="E641" s="287" t="s">
        <v>851</v>
      </c>
      <c r="F641" s="288" t="s">
        <v>852</v>
      </c>
      <c r="G641" s="289" t="s">
        <v>407</v>
      </c>
      <c r="H641" s="290">
        <v>0.76800000000000002</v>
      </c>
      <c r="I641" s="921"/>
      <c r="J641" s="291">
        <f>ROUND(I641*H641,2)</f>
        <v>0</v>
      </c>
      <c r="K641" s="288" t="s">
        <v>181</v>
      </c>
      <c r="L641" s="207"/>
      <c r="M641" s="292" t="s">
        <v>5</v>
      </c>
      <c r="N641" s="293" t="s">
        <v>39</v>
      </c>
      <c r="O641" s="294">
        <v>37.704000000000001</v>
      </c>
      <c r="P641" s="294">
        <f>O641*H641</f>
        <v>28.956672000000001</v>
      </c>
      <c r="Q641" s="294">
        <v>1.0525599999999999</v>
      </c>
      <c r="R641" s="294">
        <f>Q641*H641</f>
        <v>0.80836607999999999</v>
      </c>
      <c r="S641" s="294">
        <v>0</v>
      </c>
      <c r="T641" s="295">
        <f>S641*H641</f>
        <v>0</v>
      </c>
      <c r="AR641" s="196" t="s">
        <v>182</v>
      </c>
      <c r="AT641" s="196" t="s">
        <v>179</v>
      </c>
      <c r="AU641" s="196" t="s">
        <v>77</v>
      </c>
      <c r="AY641" s="196" t="s">
        <v>177</v>
      </c>
      <c r="BE641" s="296">
        <f>IF(N641="základní",J641,0)</f>
        <v>0</v>
      </c>
      <c r="BF641" s="296">
        <f>IF(N641="snížená",J641,0)</f>
        <v>0</v>
      </c>
      <c r="BG641" s="296">
        <f>IF(N641="zákl. přenesená",J641,0)</f>
        <v>0</v>
      </c>
      <c r="BH641" s="296">
        <f>IF(N641="sníž. přenesená",J641,0)</f>
        <v>0</v>
      </c>
      <c r="BI641" s="296">
        <f>IF(N641="nulová",J641,0)</f>
        <v>0</v>
      </c>
      <c r="BJ641" s="196" t="s">
        <v>75</v>
      </c>
      <c r="BK641" s="296">
        <f>ROUND(I641*H641,2)</f>
        <v>0</v>
      </c>
      <c r="BL641" s="196" t="s">
        <v>182</v>
      </c>
      <c r="BM641" s="196" t="s">
        <v>853</v>
      </c>
    </row>
    <row r="642" spans="2:65" s="302" customFormat="1">
      <c r="B642" s="301"/>
      <c r="D642" s="297" t="s">
        <v>185</v>
      </c>
      <c r="E642" s="303" t="s">
        <v>5</v>
      </c>
      <c r="F642" s="304" t="s">
        <v>854</v>
      </c>
      <c r="H642" s="305">
        <v>0.60699999999999998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02" customFormat="1">
      <c r="B643" s="301"/>
      <c r="D643" s="297" t="s">
        <v>185</v>
      </c>
      <c r="E643" s="303" t="s">
        <v>5</v>
      </c>
      <c r="F643" s="304" t="s">
        <v>855</v>
      </c>
      <c r="H643" s="305">
        <v>0.161</v>
      </c>
      <c r="L643" s="301"/>
      <c r="M643" s="306"/>
      <c r="N643" s="307"/>
      <c r="O643" s="307"/>
      <c r="P643" s="307"/>
      <c r="Q643" s="307"/>
      <c r="R643" s="307"/>
      <c r="S643" s="307"/>
      <c r="T643" s="308"/>
      <c r="AT643" s="303" t="s">
        <v>185</v>
      </c>
      <c r="AU643" s="303" t="s">
        <v>77</v>
      </c>
      <c r="AV643" s="302" t="s">
        <v>77</v>
      </c>
      <c r="AW643" s="302" t="s">
        <v>31</v>
      </c>
      <c r="AX643" s="302" t="s">
        <v>68</v>
      </c>
      <c r="AY643" s="303" t="s">
        <v>177</v>
      </c>
    </row>
    <row r="644" spans="2:65" s="310" customFormat="1">
      <c r="B644" s="309"/>
      <c r="D644" s="297" t="s">
        <v>185</v>
      </c>
      <c r="E644" s="311" t="s">
        <v>5</v>
      </c>
      <c r="F644" s="312" t="s">
        <v>832</v>
      </c>
      <c r="H644" s="311" t="s">
        <v>5</v>
      </c>
      <c r="L644" s="309"/>
      <c r="M644" s="313"/>
      <c r="N644" s="314"/>
      <c r="O644" s="314"/>
      <c r="P644" s="314"/>
      <c r="Q644" s="314"/>
      <c r="R644" s="314"/>
      <c r="S644" s="314"/>
      <c r="T644" s="315"/>
      <c r="AT644" s="311" t="s">
        <v>185</v>
      </c>
      <c r="AU644" s="311" t="s">
        <v>77</v>
      </c>
      <c r="AV644" s="310" t="s">
        <v>75</v>
      </c>
      <c r="AW644" s="310" t="s">
        <v>31</v>
      </c>
      <c r="AX644" s="310" t="s">
        <v>68</v>
      </c>
      <c r="AY644" s="311" t="s">
        <v>177</v>
      </c>
    </row>
    <row r="645" spans="2:65" s="317" customFormat="1">
      <c r="B645" s="316"/>
      <c r="D645" s="297" t="s">
        <v>185</v>
      </c>
      <c r="E645" s="318" t="s">
        <v>5</v>
      </c>
      <c r="F645" s="319" t="s">
        <v>186</v>
      </c>
      <c r="H645" s="320">
        <v>0.76800000000000002</v>
      </c>
      <c r="L645" s="316"/>
      <c r="M645" s="321"/>
      <c r="N645" s="322"/>
      <c r="O645" s="322"/>
      <c r="P645" s="322"/>
      <c r="Q645" s="322"/>
      <c r="R645" s="322"/>
      <c r="S645" s="322"/>
      <c r="T645" s="323"/>
      <c r="AT645" s="318" t="s">
        <v>185</v>
      </c>
      <c r="AU645" s="318" t="s">
        <v>77</v>
      </c>
      <c r="AV645" s="317" t="s">
        <v>182</v>
      </c>
      <c r="AW645" s="317" t="s">
        <v>31</v>
      </c>
      <c r="AX645" s="317" t="s">
        <v>75</v>
      </c>
      <c r="AY645" s="318" t="s">
        <v>177</v>
      </c>
    </row>
    <row r="646" spans="2:65" s="916" customFormat="1" ht="25.5" customHeight="1">
      <c r="B646" s="207"/>
      <c r="C646" s="286" t="s">
        <v>856</v>
      </c>
      <c r="D646" s="286" t="s">
        <v>179</v>
      </c>
      <c r="E646" s="287" t="s">
        <v>857</v>
      </c>
      <c r="F646" s="288" t="s">
        <v>858</v>
      </c>
      <c r="G646" s="289" t="s">
        <v>210</v>
      </c>
      <c r="H646" s="290">
        <v>11.48</v>
      </c>
      <c r="I646" s="921"/>
      <c r="J646" s="291">
        <f>ROUND(I646*H646,2)</f>
        <v>0</v>
      </c>
      <c r="K646" s="288" t="s">
        <v>181</v>
      </c>
      <c r="L646" s="207"/>
      <c r="M646" s="292" t="s">
        <v>5</v>
      </c>
      <c r="N646" s="293" t="s">
        <v>39</v>
      </c>
      <c r="O646" s="294">
        <v>2.5129999999999999</v>
      </c>
      <c r="P646" s="294">
        <f>O646*H646</f>
        <v>28.849239999999998</v>
      </c>
      <c r="Q646" s="294">
        <v>2.4533700000000001</v>
      </c>
      <c r="R646" s="294">
        <f>Q646*H646</f>
        <v>28.164687600000001</v>
      </c>
      <c r="S646" s="294">
        <v>0</v>
      </c>
      <c r="T646" s="295">
        <f>S646*H646</f>
        <v>0</v>
      </c>
      <c r="AR646" s="196" t="s">
        <v>182</v>
      </c>
      <c r="AT646" s="196" t="s">
        <v>179</v>
      </c>
      <c r="AU646" s="196" t="s">
        <v>77</v>
      </c>
      <c r="AY646" s="196" t="s">
        <v>177</v>
      </c>
      <c r="BE646" s="296">
        <f>IF(N646="základní",J646,0)</f>
        <v>0</v>
      </c>
      <c r="BF646" s="296">
        <f>IF(N646="snížená",J646,0)</f>
        <v>0</v>
      </c>
      <c r="BG646" s="296">
        <f>IF(N646="zákl. přenesená",J646,0)</f>
        <v>0</v>
      </c>
      <c r="BH646" s="296">
        <f>IF(N646="sníž. přenesená",J646,0)</f>
        <v>0</v>
      </c>
      <c r="BI646" s="296">
        <f>IF(N646="nulová",J646,0)</f>
        <v>0</v>
      </c>
      <c r="BJ646" s="196" t="s">
        <v>75</v>
      </c>
      <c r="BK646" s="296">
        <f>ROUND(I646*H646,2)</f>
        <v>0</v>
      </c>
      <c r="BL646" s="196" t="s">
        <v>182</v>
      </c>
      <c r="BM646" s="196" t="s">
        <v>859</v>
      </c>
    </row>
    <row r="647" spans="2:65" s="302" customFormat="1">
      <c r="B647" s="301"/>
      <c r="D647" s="297" t="s">
        <v>185</v>
      </c>
      <c r="E647" s="303" t="s">
        <v>5</v>
      </c>
      <c r="F647" s="304" t="s">
        <v>860</v>
      </c>
      <c r="H647" s="305">
        <v>5.88</v>
      </c>
      <c r="L647" s="301"/>
      <c r="M647" s="306"/>
      <c r="N647" s="307"/>
      <c r="O647" s="307"/>
      <c r="P647" s="307"/>
      <c r="Q647" s="307"/>
      <c r="R647" s="307"/>
      <c r="S647" s="307"/>
      <c r="T647" s="308"/>
      <c r="AT647" s="303" t="s">
        <v>185</v>
      </c>
      <c r="AU647" s="303" t="s">
        <v>77</v>
      </c>
      <c r="AV647" s="302" t="s">
        <v>77</v>
      </c>
      <c r="AW647" s="302" t="s">
        <v>31</v>
      </c>
      <c r="AX647" s="302" t="s">
        <v>68</v>
      </c>
      <c r="AY647" s="303" t="s">
        <v>177</v>
      </c>
    </row>
    <row r="648" spans="2:65" s="302" customFormat="1">
      <c r="B648" s="301"/>
      <c r="D648" s="297" t="s">
        <v>185</v>
      </c>
      <c r="E648" s="303" t="s">
        <v>5</v>
      </c>
      <c r="F648" s="304" t="s">
        <v>861</v>
      </c>
      <c r="H648" s="305">
        <v>1.8480000000000001</v>
      </c>
      <c r="L648" s="301"/>
      <c r="M648" s="306"/>
      <c r="N648" s="307"/>
      <c r="O648" s="307"/>
      <c r="P648" s="307"/>
      <c r="Q648" s="307"/>
      <c r="R648" s="307"/>
      <c r="S648" s="307"/>
      <c r="T648" s="308"/>
      <c r="AT648" s="303" t="s">
        <v>185</v>
      </c>
      <c r="AU648" s="303" t="s">
        <v>77</v>
      </c>
      <c r="AV648" s="302" t="s">
        <v>77</v>
      </c>
      <c r="AW648" s="302" t="s">
        <v>31</v>
      </c>
      <c r="AX648" s="302" t="s">
        <v>68</v>
      </c>
      <c r="AY648" s="303" t="s">
        <v>177</v>
      </c>
    </row>
    <row r="649" spans="2:65" s="310" customFormat="1">
      <c r="B649" s="309"/>
      <c r="D649" s="297" t="s">
        <v>185</v>
      </c>
      <c r="E649" s="311" t="s">
        <v>5</v>
      </c>
      <c r="F649" s="312" t="s">
        <v>717</v>
      </c>
      <c r="H649" s="311" t="s">
        <v>5</v>
      </c>
      <c r="L649" s="309"/>
      <c r="M649" s="313"/>
      <c r="N649" s="314"/>
      <c r="O649" s="314"/>
      <c r="P649" s="314"/>
      <c r="Q649" s="314"/>
      <c r="R649" s="314"/>
      <c r="S649" s="314"/>
      <c r="T649" s="315"/>
      <c r="AT649" s="311" t="s">
        <v>185</v>
      </c>
      <c r="AU649" s="311" t="s">
        <v>77</v>
      </c>
      <c r="AV649" s="310" t="s">
        <v>75</v>
      </c>
      <c r="AW649" s="310" t="s">
        <v>31</v>
      </c>
      <c r="AX649" s="310" t="s">
        <v>68</v>
      </c>
      <c r="AY649" s="311" t="s">
        <v>177</v>
      </c>
    </row>
    <row r="650" spans="2:65" s="302" customFormat="1">
      <c r="B650" s="301"/>
      <c r="D650" s="297" t="s">
        <v>185</v>
      </c>
      <c r="E650" s="303" t="s">
        <v>5</v>
      </c>
      <c r="F650" s="304" t="s">
        <v>862</v>
      </c>
      <c r="H650" s="305">
        <v>2.8279999999999998</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02" customFormat="1">
      <c r="B651" s="301"/>
      <c r="D651" s="297" t="s">
        <v>185</v>
      </c>
      <c r="E651" s="303" t="s">
        <v>5</v>
      </c>
      <c r="F651" s="304" t="s">
        <v>863</v>
      </c>
      <c r="H651" s="305">
        <v>0.92400000000000004</v>
      </c>
      <c r="L651" s="301"/>
      <c r="M651" s="306"/>
      <c r="N651" s="307"/>
      <c r="O651" s="307"/>
      <c r="P651" s="307"/>
      <c r="Q651" s="307"/>
      <c r="R651" s="307"/>
      <c r="S651" s="307"/>
      <c r="T651" s="308"/>
      <c r="AT651" s="303" t="s">
        <v>185</v>
      </c>
      <c r="AU651" s="303" t="s">
        <v>77</v>
      </c>
      <c r="AV651" s="302" t="s">
        <v>77</v>
      </c>
      <c r="AW651" s="302" t="s">
        <v>31</v>
      </c>
      <c r="AX651" s="302" t="s">
        <v>68</v>
      </c>
      <c r="AY651" s="303" t="s">
        <v>177</v>
      </c>
    </row>
    <row r="652" spans="2:65" s="310" customFormat="1">
      <c r="B652" s="309"/>
      <c r="D652" s="297" t="s">
        <v>185</v>
      </c>
      <c r="E652" s="311" t="s">
        <v>5</v>
      </c>
      <c r="F652" s="312" t="s">
        <v>720</v>
      </c>
      <c r="H652" s="311" t="s">
        <v>5</v>
      </c>
      <c r="L652" s="309"/>
      <c r="M652" s="313"/>
      <c r="N652" s="314"/>
      <c r="O652" s="314"/>
      <c r="P652" s="314"/>
      <c r="Q652" s="314"/>
      <c r="R652" s="314"/>
      <c r="S652" s="314"/>
      <c r="T652" s="315"/>
      <c r="AT652" s="311" t="s">
        <v>185</v>
      </c>
      <c r="AU652" s="311" t="s">
        <v>77</v>
      </c>
      <c r="AV652" s="310" t="s">
        <v>75</v>
      </c>
      <c r="AW652" s="310" t="s">
        <v>31</v>
      </c>
      <c r="AX652" s="310" t="s">
        <v>68</v>
      </c>
      <c r="AY652" s="311" t="s">
        <v>177</v>
      </c>
    </row>
    <row r="653" spans="2:65" s="317" customFormat="1">
      <c r="B653" s="316"/>
      <c r="D653" s="297" t="s">
        <v>185</v>
      </c>
      <c r="E653" s="318" t="s">
        <v>5</v>
      </c>
      <c r="F653" s="319" t="s">
        <v>186</v>
      </c>
      <c r="H653" s="320">
        <v>11.48</v>
      </c>
      <c r="L653" s="316"/>
      <c r="M653" s="321"/>
      <c r="N653" s="322"/>
      <c r="O653" s="322"/>
      <c r="P653" s="322"/>
      <c r="Q653" s="322"/>
      <c r="R653" s="322"/>
      <c r="S653" s="322"/>
      <c r="T653" s="323"/>
      <c r="AT653" s="318" t="s">
        <v>185</v>
      </c>
      <c r="AU653" s="318" t="s">
        <v>77</v>
      </c>
      <c r="AV653" s="317" t="s">
        <v>182</v>
      </c>
      <c r="AW653" s="317" t="s">
        <v>31</v>
      </c>
      <c r="AX653" s="317" t="s">
        <v>75</v>
      </c>
      <c r="AY653" s="318" t="s">
        <v>177</v>
      </c>
    </row>
    <row r="654" spans="2:65" s="916" customFormat="1" ht="25.5" customHeight="1">
      <c r="B654" s="207"/>
      <c r="C654" s="286" t="s">
        <v>864</v>
      </c>
      <c r="D654" s="286" t="s">
        <v>179</v>
      </c>
      <c r="E654" s="287" t="s">
        <v>865</v>
      </c>
      <c r="F654" s="288" t="s">
        <v>866</v>
      </c>
      <c r="G654" s="289" t="s">
        <v>407</v>
      </c>
      <c r="H654" s="290">
        <v>1.55</v>
      </c>
      <c r="I654" s="921"/>
      <c r="J654" s="291">
        <f>ROUND(I654*H654,2)</f>
        <v>0</v>
      </c>
      <c r="K654" s="288" t="s">
        <v>181</v>
      </c>
      <c r="L654" s="207"/>
      <c r="M654" s="292" t="s">
        <v>5</v>
      </c>
      <c r="N654" s="293" t="s">
        <v>39</v>
      </c>
      <c r="O654" s="294">
        <v>52.156999999999996</v>
      </c>
      <c r="P654" s="294">
        <f>O654*H654</f>
        <v>80.843350000000001</v>
      </c>
      <c r="Q654" s="294">
        <v>1.04887</v>
      </c>
      <c r="R654" s="294">
        <f>Q654*H654</f>
        <v>1.6257485</v>
      </c>
      <c r="S654" s="294">
        <v>0</v>
      </c>
      <c r="T654" s="295">
        <f>S654*H654</f>
        <v>0</v>
      </c>
      <c r="AR654" s="196" t="s">
        <v>182</v>
      </c>
      <c r="AT654" s="196" t="s">
        <v>179</v>
      </c>
      <c r="AU654" s="196" t="s">
        <v>77</v>
      </c>
      <c r="AY654" s="196" t="s">
        <v>177</v>
      </c>
      <c r="BE654" s="296">
        <f>IF(N654="základní",J654,0)</f>
        <v>0</v>
      </c>
      <c r="BF654" s="296">
        <f>IF(N654="snížená",J654,0)</f>
        <v>0</v>
      </c>
      <c r="BG654" s="296">
        <f>IF(N654="zákl. přenesená",J654,0)</f>
        <v>0</v>
      </c>
      <c r="BH654" s="296">
        <f>IF(N654="sníž. přenesená",J654,0)</f>
        <v>0</v>
      </c>
      <c r="BI654" s="296">
        <f>IF(N654="nulová",J654,0)</f>
        <v>0</v>
      </c>
      <c r="BJ654" s="196" t="s">
        <v>75</v>
      </c>
      <c r="BK654" s="296">
        <f>ROUND(I654*H654,2)</f>
        <v>0</v>
      </c>
      <c r="BL654" s="196" t="s">
        <v>182</v>
      </c>
      <c r="BM654" s="196" t="s">
        <v>867</v>
      </c>
    </row>
    <row r="655" spans="2:65" s="302" customFormat="1">
      <c r="B655" s="301"/>
      <c r="D655" s="297" t="s">
        <v>185</v>
      </c>
      <c r="E655" s="303" t="s">
        <v>5</v>
      </c>
      <c r="F655" s="304" t="s">
        <v>868</v>
      </c>
      <c r="H655" s="305">
        <v>1.55</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869</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1.55</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16" customFormat="1" ht="25.5" customHeight="1">
      <c r="B658" s="207"/>
      <c r="C658" s="286" t="s">
        <v>870</v>
      </c>
      <c r="D658" s="286" t="s">
        <v>179</v>
      </c>
      <c r="E658" s="287" t="s">
        <v>871</v>
      </c>
      <c r="F658" s="288" t="s">
        <v>872</v>
      </c>
      <c r="G658" s="289" t="s">
        <v>180</v>
      </c>
      <c r="H658" s="290">
        <v>73.5</v>
      </c>
      <c r="I658" s="921"/>
      <c r="J658" s="291">
        <f>ROUND(I658*H658,2)</f>
        <v>0</v>
      </c>
      <c r="K658" s="288" t="s">
        <v>181</v>
      </c>
      <c r="L658" s="207"/>
      <c r="M658" s="292" t="s">
        <v>5</v>
      </c>
      <c r="N658" s="293" t="s">
        <v>39</v>
      </c>
      <c r="O658" s="294">
        <v>1.3420000000000001</v>
      </c>
      <c r="P658" s="294">
        <f>O658*H658</f>
        <v>98.637</v>
      </c>
      <c r="Q658" s="294">
        <v>1.282E-2</v>
      </c>
      <c r="R658" s="294">
        <f>Q658*H658</f>
        <v>0.94226999999999994</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873</v>
      </c>
    </row>
    <row r="659" spans="2:65" s="302" customFormat="1">
      <c r="B659" s="301"/>
      <c r="D659" s="297" t="s">
        <v>185</v>
      </c>
      <c r="E659" s="303" t="s">
        <v>5</v>
      </c>
      <c r="F659" s="304" t="s">
        <v>874</v>
      </c>
      <c r="H659" s="305">
        <v>29.4</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875</v>
      </c>
      <c r="H660" s="305">
        <v>8.4</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02" customFormat="1">
      <c r="B661" s="301"/>
      <c r="D661" s="297" t="s">
        <v>185</v>
      </c>
      <c r="E661" s="303" t="s">
        <v>5</v>
      </c>
      <c r="F661" s="304" t="s">
        <v>876</v>
      </c>
      <c r="H661" s="305">
        <v>9.24</v>
      </c>
      <c r="L661" s="301"/>
      <c r="M661" s="306"/>
      <c r="N661" s="307"/>
      <c r="O661" s="307"/>
      <c r="P661" s="307"/>
      <c r="Q661" s="307"/>
      <c r="R661" s="307"/>
      <c r="S661" s="307"/>
      <c r="T661" s="308"/>
      <c r="AT661" s="303" t="s">
        <v>185</v>
      </c>
      <c r="AU661" s="303" t="s">
        <v>77</v>
      </c>
      <c r="AV661" s="302" t="s">
        <v>77</v>
      </c>
      <c r="AW661" s="302" t="s">
        <v>31</v>
      </c>
      <c r="AX661" s="302" t="s">
        <v>68</v>
      </c>
      <c r="AY661" s="303" t="s">
        <v>177</v>
      </c>
    </row>
    <row r="662" spans="2:65" s="302" customFormat="1">
      <c r="B662" s="301"/>
      <c r="D662" s="297" t="s">
        <v>185</v>
      </c>
      <c r="E662" s="303" t="s">
        <v>5</v>
      </c>
      <c r="F662" s="304" t="s">
        <v>877</v>
      </c>
      <c r="H662" s="305">
        <v>2.44</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10" customFormat="1">
      <c r="B663" s="309"/>
      <c r="D663" s="297" t="s">
        <v>185</v>
      </c>
      <c r="E663" s="311" t="s">
        <v>5</v>
      </c>
      <c r="F663" s="312" t="s">
        <v>717</v>
      </c>
      <c r="H663" s="311" t="s">
        <v>5</v>
      </c>
      <c r="L663" s="309"/>
      <c r="M663" s="313"/>
      <c r="N663" s="314"/>
      <c r="O663" s="314"/>
      <c r="P663" s="314"/>
      <c r="Q663" s="314"/>
      <c r="R663" s="314"/>
      <c r="S663" s="314"/>
      <c r="T663" s="315"/>
      <c r="AT663" s="311" t="s">
        <v>185</v>
      </c>
      <c r="AU663" s="311" t="s">
        <v>77</v>
      </c>
      <c r="AV663" s="310" t="s">
        <v>75</v>
      </c>
      <c r="AW663" s="310" t="s">
        <v>31</v>
      </c>
      <c r="AX663" s="310" t="s">
        <v>68</v>
      </c>
      <c r="AY663" s="311" t="s">
        <v>177</v>
      </c>
    </row>
    <row r="664" spans="2:65" s="302" customFormat="1">
      <c r="B664" s="301"/>
      <c r="D664" s="297" t="s">
        <v>185</v>
      </c>
      <c r="E664" s="303" t="s">
        <v>5</v>
      </c>
      <c r="F664" s="304" t="s">
        <v>878</v>
      </c>
      <c r="H664" s="305">
        <v>18.18</v>
      </c>
      <c r="L664" s="301"/>
      <c r="M664" s="306"/>
      <c r="N664" s="307"/>
      <c r="O664" s="307"/>
      <c r="P664" s="307"/>
      <c r="Q664" s="307"/>
      <c r="R664" s="307"/>
      <c r="S664" s="307"/>
      <c r="T664" s="308"/>
      <c r="AT664" s="303" t="s">
        <v>185</v>
      </c>
      <c r="AU664" s="303" t="s">
        <v>77</v>
      </c>
      <c r="AV664" s="302" t="s">
        <v>77</v>
      </c>
      <c r="AW664" s="302" t="s">
        <v>31</v>
      </c>
      <c r="AX664" s="302" t="s">
        <v>68</v>
      </c>
      <c r="AY664" s="303" t="s">
        <v>177</v>
      </c>
    </row>
    <row r="665" spans="2:65" s="302" customFormat="1">
      <c r="B665" s="301"/>
      <c r="D665" s="297" t="s">
        <v>185</v>
      </c>
      <c r="E665" s="303" t="s">
        <v>5</v>
      </c>
      <c r="F665" s="304" t="s">
        <v>879</v>
      </c>
      <c r="H665" s="305">
        <v>5.84</v>
      </c>
      <c r="L665" s="301"/>
      <c r="M665" s="306"/>
      <c r="N665" s="307"/>
      <c r="O665" s="307"/>
      <c r="P665" s="307"/>
      <c r="Q665" s="307"/>
      <c r="R665" s="307"/>
      <c r="S665" s="307"/>
      <c r="T665" s="308"/>
      <c r="AT665" s="303" t="s">
        <v>185</v>
      </c>
      <c r="AU665" s="303" t="s">
        <v>77</v>
      </c>
      <c r="AV665" s="302" t="s">
        <v>77</v>
      </c>
      <c r="AW665" s="302" t="s">
        <v>31</v>
      </c>
      <c r="AX665" s="302" t="s">
        <v>68</v>
      </c>
      <c r="AY665" s="303" t="s">
        <v>177</v>
      </c>
    </row>
    <row r="666" spans="2:65" s="310" customFormat="1">
      <c r="B666" s="309"/>
      <c r="D666" s="297" t="s">
        <v>185</v>
      </c>
      <c r="E666" s="311" t="s">
        <v>5</v>
      </c>
      <c r="F666" s="312" t="s">
        <v>720</v>
      </c>
      <c r="H666" s="311" t="s">
        <v>5</v>
      </c>
      <c r="L666" s="309"/>
      <c r="M666" s="313"/>
      <c r="N666" s="314"/>
      <c r="O666" s="314"/>
      <c r="P666" s="314"/>
      <c r="Q666" s="314"/>
      <c r="R666" s="314"/>
      <c r="S666" s="314"/>
      <c r="T666" s="315"/>
      <c r="AT666" s="311" t="s">
        <v>185</v>
      </c>
      <c r="AU666" s="311" t="s">
        <v>77</v>
      </c>
      <c r="AV666" s="310" t="s">
        <v>75</v>
      </c>
      <c r="AW666" s="310" t="s">
        <v>31</v>
      </c>
      <c r="AX666" s="310" t="s">
        <v>68</v>
      </c>
      <c r="AY666" s="311" t="s">
        <v>177</v>
      </c>
    </row>
    <row r="667" spans="2:65" s="317" customFormat="1">
      <c r="B667" s="316"/>
      <c r="D667" s="297" t="s">
        <v>185</v>
      </c>
      <c r="E667" s="318" t="s">
        <v>5</v>
      </c>
      <c r="F667" s="319" t="s">
        <v>186</v>
      </c>
      <c r="H667" s="320">
        <v>73.5</v>
      </c>
      <c r="L667" s="316"/>
      <c r="M667" s="321"/>
      <c r="N667" s="322"/>
      <c r="O667" s="322"/>
      <c r="P667" s="322"/>
      <c r="Q667" s="322"/>
      <c r="R667" s="322"/>
      <c r="S667" s="322"/>
      <c r="T667" s="323"/>
      <c r="AT667" s="318" t="s">
        <v>185</v>
      </c>
      <c r="AU667" s="318" t="s">
        <v>77</v>
      </c>
      <c r="AV667" s="317" t="s">
        <v>182</v>
      </c>
      <c r="AW667" s="317" t="s">
        <v>31</v>
      </c>
      <c r="AX667" s="317" t="s">
        <v>75</v>
      </c>
      <c r="AY667" s="318" t="s">
        <v>177</v>
      </c>
    </row>
    <row r="668" spans="2:65" s="916" customFormat="1" ht="25.5" customHeight="1">
      <c r="B668" s="207"/>
      <c r="C668" s="286" t="s">
        <v>880</v>
      </c>
      <c r="D668" s="286" t="s">
        <v>179</v>
      </c>
      <c r="E668" s="287" t="s">
        <v>881</v>
      </c>
      <c r="F668" s="288" t="s">
        <v>882</v>
      </c>
      <c r="G668" s="289" t="s">
        <v>180</v>
      </c>
      <c r="H668" s="290">
        <v>73.5</v>
      </c>
      <c r="I668" s="921"/>
      <c r="J668" s="291">
        <f>ROUND(I668*H668,2)</f>
        <v>0</v>
      </c>
      <c r="K668" s="288" t="s">
        <v>181</v>
      </c>
      <c r="L668" s="207"/>
      <c r="M668" s="292" t="s">
        <v>5</v>
      </c>
      <c r="N668" s="293" t="s">
        <v>39</v>
      </c>
      <c r="O668" s="294">
        <v>0.33800000000000002</v>
      </c>
      <c r="P668" s="294">
        <f>O668*H668</f>
        <v>24.843</v>
      </c>
      <c r="Q668" s="294">
        <v>0</v>
      </c>
      <c r="R668" s="294">
        <f>Q668*H668</f>
        <v>0</v>
      </c>
      <c r="S668" s="294">
        <v>0</v>
      </c>
      <c r="T668" s="295">
        <f>S668*H668</f>
        <v>0</v>
      </c>
      <c r="AR668" s="196" t="s">
        <v>182</v>
      </c>
      <c r="AT668" s="196" t="s">
        <v>179</v>
      </c>
      <c r="AU668" s="196" t="s">
        <v>77</v>
      </c>
      <c r="AY668" s="196" t="s">
        <v>177</v>
      </c>
      <c r="BE668" s="296">
        <f>IF(N668="základní",J668,0)</f>
        <v>0</v>
      </c>
      <c r="BF668" s="296">
        <f>IF(N668="snížená",J668,0)</f>
        <v>0</v>
      </c>
      <c r="BG668" s="296">
        <f>IF(N668="zákl. přenesená",J668,0)</f>
        <v>0</v>
      </c>
      <c r="BH668" s="296">
        <f>IF(N668="sníž. přenesená",J668,0)</f>
        <v>0</v>
      </c>
      <c r="BI668" s="296">
        <f>IF(N668="nulová",J668,0)</f>
        <v>0</v>
      </c>
      <c r="BJ668" s="196" t="s">
        <v>75</v>
      </c>
      <c r="BK668" s="296">
        <f>ROUND(I668*H668,2)</f>
        <v>0</v>
      </c>
      <c r="BL668" s="196" t="s">
        <v>182</v>
      </c>
      <c r="BM668" s="196" t="s">
        <v>883</v>
      </c>
    </row>
    <row r="669" spans="2:65" s="916" customFormat="1" ht="25.5" customHeight="1">
      <c r="B669" s="207"/>
      <c r="C669" s="286" t="s">
        <v>884</v>
      </c>
      <c r="D669" s="286" t="s">
        <v>179</v>
      </c>
      <c r="E669" s="287" t="s">
        <v>885</v>
      </c>
      <c r="F669" s="288" t="s">
        <v>886</v>
      </c>
      <c r="G669" s="289" t="s">
        <v>887</v>
      </c>
      <c r="H669" s="290">
        <v>112.4</v>
      </c>
      <c r="I669" s="921"/>
      <c r="J669" s="291">
        <f>ROUND(I669*H669,2)</f>
        <v>0</v>
      </c>
      <c r="K669" s="288" t="s">
        <v>181</v>
      </c>
      <c r="L669" s="207"/>
      <c r="M669" s="292" t="s">
        <v>5</v>
      </c>
      <c r="N669" s="293" t="s">
        <v>39</v>
      </c>
      <c r="O669" s="294">
        <v>0.379</v>
      </c>
      <c r="P669" s="294">
        <f>O669*H669</f>
        <v>42.599600000000002</v>
      </c>
      <c r="Q669" s="294">
        <v>0.11046</v>
      </c>
      <c r="R669" s="294">
        <f>Q669*H669</f>
        <v>12.415704000000002</v>
      </c>
      <c r="S669" s="294">
        <v>0</v>
      </c>
      <c r="T669" s="295">
        <f>S669*H669</f>
        <v>0</v>
      </c>
      <c r="AR669" s="196" t="s">
        <v>182</v>
      </c>
      <c r="AT669" s="196" t="s">
        <v>179</v>
      </c>
      <c r="AU669" s="196" t="s">
        <v>77</v>
      </c>
      <c r="AY669" s="196" t="s">
        <v>177</v>
      </c>
      <c r="BE669" s="296">
        <f>IF(N669="základní",J669,0)</f>
        <v>0</v>
      </c>
      <c r="BF669" s="296">
        <f>IF(N669="snížená",J669,0)</f>
        <v>0</v>
      </c>
      <c r="BG669" s="296">
        <f>IF(N669="zákl. přenesená",J669,0)</f>
        <v>0</v>
      </c>
      <c r="BH669" s="296">
        <f>IF(N669="sníž. přenesená",J669,0)</f>
        <v>0</v>
      </c>
      <c r="BI669" s="296">
        <f>IF(N669="nulová",J669,0)</f>
        <v>0</v>
      </c>
      <c r="BJ669" s="196" t="s">
        <v>75</v>
      </c>
      <c r="BK669" s="296">
        <f>ROUND(I669*H669,2)</f>
        <v>0</v>
      </c>
      <c r="BL669" s="196" t="s">
        <v>182</v>
      </c>
      <c r="BM669" s="196" t="s">
        <v>888</v>
      </c>
    </row>
    <row r="670" spans="2:65" s="302" customFormat="1">
      <c r="B670" s="301"/>
      <c r="D670" s="297" t="s">
        <v>185</v>
      </c>
      <c r="E670" s="303" t="s">
        <v>5</v>
      </c>
      <c r="F670" s="304" t="s">
        <v>889</v>
      </c>
      <c r="H670" s="305">
        <v>109.2</v>
      </c>
      <c r="L670" s="301"/>
      <c r="M670" s="306"/>
      <c r="N670" s="307"/>
      <c r="O670" s="307"/>
      <c r="P670" s="307"/>
      <c r="Q670" s="307"/>
      <c r="R670" s="307"/>
      <c r="S670" s="307"/>
      <c r="T670" s="308"/>
      <c r="AT670" s="303" t="s">
        <v>185</v>
      </c>
      <c r="AU670" s="303" t="s">
        <v>77</v>
      </c>
      <c r="AV670" s="302" t="s">
        <v>77</v>
      </c>
      <c r="AW670" s="302" t="s">
        <v>31</v>
      </c>
      <c r="AX670" s="302" t="s">
        <v>68</v>
      </c>
      <c r="AY670" s="303" t="s">
        <v>177</v>
      </c>
    </row>
    <row r="671" spans="2:65" s="310" customFormat="1">
      <c r="B671" s="309"/>
      <c r="D671" s="297" t="s">
        <v>185</v>
      </c>
      <c r="E671" s="311" t="s">
        <v>5</v>
      </c>
      <c r="F671" s="312" t="s">
        <v>890</v>
      </c>
      <c r="H671" s="311" t="s">
        <v>5</v>
      </c>
      <c r="L671" s="309"/>
      <c r="M671" s="313"/>
      <c r="N671" s="314"/>
      <c r="O671" s="314"/>
      <c r="P671" s="314"/>
      <c r="Q671" s="314"/>
      <c r="R671" s="314"/>
      <c r="S671" s="314"/>
      <c r="T671" s="315"/>
      <c r="AT671" s="311" t="s">
        <v>185</v>
      </c>
      <c r="AU671" s="311" t="s">
        <v>77</v>
      </c>
      <c r="AV671" s="310" t="s">
        <v>75</v>
      </c>
      <c r="AW671" s="310" t="s">
        <v>31</v>
      </c>
      <c r="AX671" s="310" t="s">
        <v>68</v>
      </c>
      <c r="AY671" s="311" t="s">
        <v>177</v>
      </c>
    </row>
    <row r="672" spans="2:65" s="302" customFormat="1">
      <c r="B672" s="301"/>
      <c r="D672" s="297" t="s">
        <v>185</v>
      </c>
      <c r="E672" s="303" t="s">
        <v>5</v>
      </c>
      <c r="F672" s="304" t="s">
        <v>891</v>
      </c>
      <c r="H672" s="305">
        <v>3.2</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10" customFormat="1">
      <c r="B673" s="309"/>
      <c r="D673" s="297" t="s">
        <v>185</v>
      </c>
      <c r="E673" s="311" t="s">
        <v>5</v>
      </c>
      <c r="F673" s="312" t="s">
        <v>593</v>
      </c>
      <c r="H673" s="311" t="s">
        <v>5</v>
      </c>
      <c r="L673" s="309"/>
      <c r="M673" s="313"/>
      <c r="N673" s="314"/>
      <c r="O673" s="314"/>
      <c r="P673" s="314"/>
      <c r="Q673" s="314"/>
      <c r="R673" s="314"/>
      <c r="S673" s="314"/>
      <c r="T673" s="315"/>
      <c r="AT673" s="311" t="s">
        <v>185</v>
      </c>
      <c r="AU673" s="311" t="s">
        <v>77</v>
      </c>
      <c r="AV673" s="310" t="s">
        <v>75</v>
      </c>
      <c r="AW673" s="310" t="s">
        <v>31</v>
      </c>
      <c r="AX673" s="310" t="s">
        <v>68</v>
      </c>
      <c r="AY673" s="311" t="s">
        <v>177</v>
      </c>
    </row>
    <row r="674" spans="2:65" s="317" customFormat="1">
      <c r="B674" s="316"/>
      <c r="D674" s="297" t="s">
        <v>185</v>
      </c>
      <c r="E674" s="318" t="s">
        <v>5</v>
      </c>
      <c r="F674" s="319" t="s">
        <v>186</v>
      </c>
      <c r="H674" s="320">
        <v>112.4</v>
      </c>
      <c r="L674" s="316"/>
      <c r="M674" s="321"/>
      <c r="N674" s="322"/>
      <c r="O674" s="322"/>
      <c r="P674" s="322"/>
      <c r="Q674" s="322"/>
      <c r="R674" s="322"/>
      <c r="S674" s="322"/>
      <c r="T674" s="323"/>
      <c r="AT674" s="318" t="s">
        <v>185</v>
      </c>
      <c r="AU674" s="318" t="s">
        <v>77</v>
      </c>
      <c r="AV674" s="317" t="s">
        <v>182</v>
      </c>
      <c r="AW674" s="317" t="s">
        <v>31</v>
      </c>
      <c r="AX674" s="317" t="s">
        <v>75</v>
      </c>
      <c r="AY674" s="318" t="s">
        <v>177</v>
      </c>
    </row>
    <row r="675" spans="2:65" s="916" customFormat="1" ht="25.5" customHeight="1">
      <c r="B675" s="207"/>
      <c r="C675" s="286" t="s">
        <v>892</v>
      </c>
      <c r="D675" s="286" t="s">
        <v>179</v>
      </c>
      <c r="E675" s="287" t="s">
        <v>893</v>
      </c>
      <c r="F675" s="288" t="s">
        <v>894</v>
      </c>
      <c r="G675" s="289" t="s">
        <v>180</v>
      </c>
      <c r="H675" s="290">
        <v>23.88</v>
      </c>
      <c r="I675" s="921"/>
      <c r="J675" s="291">
        <f>ROUND(I675*H675,2)</f>
        <v>0</v>
      </c>
      <c r="K675" s="288" t="s">
        <v>181</v>
      </c>
      <c r="L675" s="207"/>
      <c r="M675" s="292" t="s">
        <v>5</v>
      </c>
      <c r="N675" s="293" t="s">
        <v>39</v>
      </c>
      <c r="O675" s="294">
        <v>0.83899999999999997</v>
      </c>
      <c r="P675" s="294">
        <f>O675*H675</f>
        <v>20.035319999999999</v>
      </c>
      <c r="Q675" s="294">
        <v>6.5799999999999999E-3</v>
      </c>
      <c r="R675" s="294">
        <f>Q675*H675</f>
        <v>0.1571304</v>
      </c>
      <c r="S675" s="294">
        <v>0</v>
      </c>
      <c r="T675" s="295">
        <f>S675*H675</f>
        <v>0</v>
      </c>
      <c r="AR675" s="196" t="s">
        <v>182</v>
      </c>
      <c r="AT675" s="196" t="s">
        <v>179</v>
      </c>
      <c r="AU675" s="196" t="s">
        <v>77</v>
      </c>
      <c r="AY675" s="196" t="s">
        <v>177</v>
      </c>
      <c r="BE675" s="296">
        <f>IF(N675="základní",J675,0)</f>
        <v>0</v>
      </c>
      <c r="BF675" s="296">
        <f>IF(N675="snížená",J675,0)</f>
        <v>0</v>
      </c>
      <c r="BG675" s="296">
        <f>IF(N675="zákl. přenesená",J675,0)</f>
        <v>0</v>
      </c>
      <c r="BH675" s="296">
        <f>IF(N675="sníž. přenesená",J675,0)</f>
        <v>0</v>
      </c>
      <c r="BI675" s="296">
        <f>IF(N675="nulová",J675,0)</f>
        <v>0</v>
      </c>
      <c r="BJ675" s="196" t="s">
        <v>75</v>
      </c>
      <c r="BK675" s="296">
        <f>ROUND(I675*H675,2)</f>
        <v>0</v>
      </c>
      <c r="BL675" s="196" t="s">
        <v>182</v>
      </c>
      <c r="BM675" s="196" t="s">
        <v>895</v>
      </c>
    </row>
    <row r="676" spans="2:65" s="916" customFormat="1" ht="27">
      <c r="B676" s="207"/>
      <c r="D676" s="297" t="s">
        <v>184</v>
      </c>
      <c r="F676" s="298" t="s">
        <v>896</v>
      </c>
      <c r="L676" s="207"/>
      <c r="M676" s="299"/>
      <c r="N676" s="920"/>
      <c r="O676" s="920"/>
      <c r="P676" s="920"/>
      <c r="Q676" s="920"/>
      <c r="R676" s="920"/>
      <c r="S676" s="920"/>
      <c r="T676" s="300"/>
      <c r="AT676" s="196" t="s">
        <v>184</v>
      </c>
      <c r="AU676" s="196" t="s">
        <v>77</v>
      </c>
    </row>
    <row r="677" spans="2:65" s="302" customFormat="1">
      <c r="B677" s="301"/>
      <c r="D677" s="297" t="s">
        <v>185</v>
      </c>
      <c r="E677" s="303" t="s">
        <v>5</v>
      </c>
      <c r="F677" s="304" t="s">
        <v>897</v>
      </c>
      <c r="H677" s="305">
        <v>23.4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02" customFormat="1">
      <c r="B678" s="301"/>
      <c r="D678" s="297" t="s">
        <v>185</v>
      </c>
      <c r="E678" s="303" t="s">
        <v>5</v>
      </c>
      <c r="F678" s="304" t="s">
        <v>898</v>
      </c>
      <c r="H678" s="305">
        <v>0.48</v>
      </c>
      <c r="L678" s="301"/>
      <c r="M678" s="306"/>
      <c r="N678" s="307"/>
      <c r="O678" s="307"/>
      <c r="P678" s="307"/>
      <c r="Q678" s="307"/>
      <c r="R678" s="307"/>
      <c r="S678" s="307"/>
      <c r="T678" s="308"/>
      <c r="AT678" s="303" t="s">
        <v>185</v>
      </c>
      <c r="AU678" s="303" t="s">
        <v>77</v>
      </c>
      <c r="AV678" s="302" t="s">
        <v>77</v>
      </c>
      <c r="AW678" s="302" t="s">
        <v>31</v>
      </c>
      <c r="AX678" s="302" t="s">
        <v>68</v>
      </c>
      <c r="AY678" s="303" t="s">
        <v>177</v>
      </c>
    </row>
    <row r="679" spans="2:65" s="317" customFormat="1">
      <c r="B679" s="316"/>
      <c r="D679" s="297" t="s">
        <v>185</v>
      </c>
      <c r="E679" s="318" t="s">
        <v>5</v>
      </c>
      <c r="F679" s="319" t="s">
        <v>186</v>
      </c>
      <c r="H679" s="320">
        <v>23.88</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16" customFormat="1" ht="25.5" customHeight="1">
      <c r="B680" s="207"/>
      <c r="C680" s="286" t="s">
        <v>899</v>
      </c>
      <c r="D680" s="286" t="s">
        <v>179</v>
      </c>
      <c r="E680" s="287" t="s">
        <v>900</v>
      </c>
      <c r="F680" s="288" t="s">
        <v>901</v>
      </c>
      <c r="G680" s="289" t="s">
        <v>180</v>
      </c>
      <c r="H680" s="290">
        <v>23.88</v>
      </c>
      <c r="I680" s="921"/>
      <c r="J680" s="291">
        <f>ROUND(I680*H680,2)</f>
        <v>0</v>
      </c>
      <c r="K680" s="288" t="s">
        <v>181</v>
      </c>
      <c r="L680" s="207"/>
      <c r="M680" s="292" t="s">
        <v>5</v>
      </c>
      <c r="N680" s="293" t="s">
        <v>39</v>
      </c>
      <c r="O680" s="294">
        <v>0.26</v>
      </c>
      <c r="P680" s="294">
        <f>O680*H680</f>
        <v>6.2088000000000001</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902</v>
      </c>
    </row>
    <row r="681" spans="2:65" s="916" customFormat="1" ht="27">
      <c r="B681" s="207"/>
      <c r="D681" s="297" t="s">
        <v>184</v>
      </c>
      <c r="F681" s="298" t="s">
        <v>896</v>
      </c>
      <c r="L681" s="207"/>
      <c r="M681" s="299"/>
      <c r="N681" s="920"/>
      <c r="O681" s="920"/>
      <c r="P681" s="920"/>
      <c r="Q681" s="920"/>
      <c r="R681" s="920"/>
      <c r="S681" s="920"/>
      <c r="T681" s="300"/>
      <c r="AT681" s="196" t="s">
        <v>184</v>
      </c>
      <c r="AU681" s="196" t="s">
        <v>77</v>
      </c>
    </row>
    <row r="682" spans="2:65" s="274" customFormat="1" ht="29.85" customHeight="1">
      <c r="B682" s="273"/>
      <c r="D682" s="275" t="s">
        <v>67</v>
      </c>
      <c r="E682" s="284" t="s">
        <v>196</v>
      </c>
      <c r="F682" s="284" t="s">
        <v>903</v>
      </c>
      <c r="J682" s="285">
        <f>BK682</f>
        <v>0</v>
      </c>
      <c r="L682" s="273"/>
      <c r="M682" s="278"/>
      <c r="N682" s="279"/>
      <c r="O682" s="279"/>
      <c r="P682" s="280">
        <f>SUM(P683:P850)</f>
        <v>3363.2128959999995</v>
      </c>
      <c r="Q682" s="279"/>
      <c r="R682" s="280">
        <f>SUM(R683:R850)</f>
        <v>768.18829091999987</v>
      </c>
      <c r="S682" s="279"/>
      <c r="T682" s="281">
        <f>SUM(T683:T850)</f>
        <v>0</v>
      </c>
      <c r="AR682" s="275" t="s">
        <v>75</v>
      </c>
      <c r="AT682" s="282" t="s">
        <v>67</v>
      </c>
      <c r="AU682" s="282" t="s">
        <v>75</v>
      </c>
      <c r="AY682" s="275" t="s">
        <v>177</v>
      </c>
      <c r="BK682" s="283">
        <f>SUM(BK683:BK850)</f>
        <v>0</v>
      </c>
    </row>
    <row r="683" spans="2:65" s="916" customFormat="1" ht="38.25" customHeight="1">
      <c r="B683" s="207"/>
      <c r="C683" s="286" t="s">
        <v>904</v>
      </c>
      <c r="D683" s="286" t="s">
        <v>179</v>
      </c>
      <c r="E683" s="287" t="s">
        <v>905</v>
      </c>
      <c r="F683" s="288" t="s">
        <v>906</v>
      </c>
      <c r="G683" s="289" t="s">
        <v>180</v>
      </c>
      <c r="H683" s="290">
        <v>68.430000000000007</v>
      </c>
      <c r="I683" s="921"/>
      <c r="J683" s="291">
        <f>ROUND(I683*H683,2)</f>
        <v>0</v>
      </c>
      <c r="K683" s="288" t="s">
        <v>181</v>
      </c>
      <c r="L683" s="207"/>
      <c r="M683" s="292" t="s">
        <v>5</v>
      </c>
      <c r="N683" s="293" t="s">
        <v>39</v>
      </c>
      <c r="O683" s="294">
        <v>0.56999999999999995</v>
      </c>
      <c r="P683" s="294">
        <f>O683*H683</f>
        <v>39.005099999999999</v>
      </c>
      <c r="Q683" s="294">
        <v>1.8380000000000001E-2</v>
      </c>
      <c r="R683" s="294">
        <f>Q683*H683</f>
        <v>1.2577434000000001</v>
      </c>
      <c r="S683" s="294">
        <v>0</v>
      </c>
      <c r="T683" s="295">
        <f>S683*H683</f>
        <v>0</v>
      </c>
      <c r="AR683" s="196" t="s">
        <v>182</v>
      </c>
      <c r="AT683" s="196" t="s">
        <v>179</v>
      </c>
      <c r="AU683" s="196" t="s">
        <v>77</v>
      </c>
      <c r="AY683" s="196" t="s">
        <v>177</v>
      </c>
      <c r="BE683" s="296">
        <f>IF(N683="základní",J683,0)</f>
        <v>0</v>
      </c>
      <c r="BF683" s="296">
        <f>IF(N683="snížená",J683,0)</f>
        <v>0</v>
      </c>
      <c r="BG683" s="296">
        <f>IF(N683="zákl. přenesená",J683,0)</f>
        <v>0</v>
      </c>
      <c r="BH683" s="296">
        <f>IF(N683="sníž. přenesená",J683,0)</f>
        <v>0</v>
      </c>
      <c r="BI683" s="296">
        <f>IF(N683="nulová",J683,0)</f>
        <v>0</v>
      </c>
      <c r="BJ683" s="196" t="s">
        <v>75</v>
      </c>
      <c r="BK683" s="296">
        <f>ROUND(I683*H683,2)</f>
        <v>0</v>
      </c>
      <c r="BL683" s="196" t="s">
        <v>182</v>
      </c>
      <c r="BM683" s="196" t="s">
        <v>907</v>
      </c>
    </row>
    <row r="684" spans="2:65" s="916" customFormat="1" ht="67.5">
      <c r="B684" s="207"/>
      <c r="D684" s="297" t="s">
        <v>184</v>
      </c>
      <c r="F684" s="298" t="s">
        <v>908</v>
      </c>
      <c r="L684" s="207"/>
      <c r="M684" s="299"/>
      <c r="N684" s="920"/>
      <c r="O684" s="920"/>
      <c r="P684" s="920"/>
      <c r="Q684" s="920"/>
      <c r="R684" s="920"/>
      <c r="S684" s="920"/>
      <c r="T684" s="300"/>
      <c r="AT684" s="196" t="s">
        <v>184</v>
      </c>
      <c r="AU684" s="196" t="s">
        <v>77</v>
      </c>
    </row>
    <row r="685" spans="2:65" s="302" customFormat="1">
      <c r="B685" s="301"/>
      <c r="D685" s="297" t="s">
        <v>185</v>
      </c>
      <c r="E685" s="303" t="s">
        <v>5</v>
      </c>
      <c r="F685" s="304" t="s">
        <v>909</v>
      </c>
      <c r="H685" s="305">
        <v>45.5</v>
      </c>
      <c r="L685" s="301"/>
      <c r="M685" s="306"/>
      <c r="N685" s="307"/>
      <c r="O685" s="307"/>
      <c r="P685" s="307"/>
      <c r="Q685" s="307"/>
      <c r="R685" s="307"/>
      <c r="S685" s="307"/>
      <c r="T685" s="308"/>
      <c r="AT685" s="303" t="s">
        <v>185</v>
      </c>
      <c r="AU685" s="303" t="s">
        <v>77</v>
      </c>
      <c r="AV685" s="302" t="s">
        <v>77</v>
      </c>
      <c r="AW685" s="302" t="s">
        <v>31</v>
      </c>
      <c r="AX685" s="302" t="s">
        <v>68</v>
      </c>
      <c r="AY685" s="303" t="s">
        <v>177</v>
      </c>
    </row>
    <row r="686" spans="2:65" s="310" customFormat="1">
      <c r="B686" s="309"/>
      <c r="D686" s="297" t="s">
        <v>185</v>
      </c>
      <c r="E686" s="311" t="s">
        <v>5</v>
      </c>
      <c r="F686" s="312" t="s">
        <v>717</v>
      </c>
      <c r="H686" s="311" t="s">
        <v>5</v>
      </c>
      <c r="L686" s="309"/>
      <c r="M686" s="313"/>
      <c r="N686" s="314"/>
      <c r="O686" s="314"/>
      <c r="P686" s="314"/>
      <c r="Q686" s="314"/>
      <c r="R686" s="314"/>
      <c r="S686" s="314"/>
      <c r="T686" s="315"/>
      <c r="AT686" s="311" t="s">
        <v>185</v>
      </c>
      <c r="AU686" s="311" t="s">
        <v>77</v>
      </c>
      <c r="AV686" s="310" t="s">
        <v>75</v>
      </c>
      <c r="AW686" s="310" t="s">
        <v>31</v>
      </c>
      <c r="AX686" s="310" t="s">
        <v>68</v>
      </c>
      <c r="AY686" s="311" t="s">
        <v>177</v>
      </c>
    </row>
    <row r="687" spans="2:65" s="302" customFormat="1">
      <c r="B687" s="301"/>
      <c r="D687" s="297" t="s">
        <v>185</v>
      </c>
      <c r="E687" s="303" t="s">
        <v>5</v>
      </c>
      <c r="F687" s="304" t="s">
        <v>910</v>
      </c>
      <c r="H687" s="305">
        <v>14.35</v>
      </c>
      <c r="L687" s="301"/>
      <c r="M687" s="306"/>
      <c r="N687" s="307"/>
      <c r="O687" s="307"/>
      <c r="P687" s="307"/>
      <c r="Q687" s="307"/>
      <c r="R687" s="307"/>
      <c r="S687" s="307"/>
      <c r="T687" s="308"/>
      <c r="AT687" s="303" t="s">
        <v>185</v>
      </c>
      <c r="AU687" s="303" t="s">
        <v>77</v>
      </c>
      <c r="AV687" s="302" t="s">
        <v>77</v>
      </c>
      <c r="AW687" s="302" t="s">
        <v>31</v>
      </c>
      <c r="AX687" s="302" t="s">
        <v>68</v>
      </c>
      <c r="AY687" s="303" t="s">
        <v>177</v>
      </c>
    </row>
    <row r="688" spans="2:65" s="310" customFormat="1">
      <c r="B688" s="309"/>
      <c r="D688" s="297" t="s">
        <v>185</v>
      </c>
      <c r="E688" s="311" t="s">
        <v>5</v>
      </c>
      <c r="F688" s="312" t="s">
        <v>720</v>
      </c>
      <c r="H688" s="311" t="s">
        <v>5</v>
      </c>
      <c r="L688" s="309"/>
      <c r="M688" s="313"/>
      <c r="N688" s="314"/>
      <c r="O688" s="314"/>
      <c r="P688" s="314"/>
      <c r="Q688" s="314"/>
      <c r="R688" s="314"/>
      <c r="S688" s="314"/>
      <c r="T688" s="315"/>
      <c r="AT688" s="311" t="s">
        <v>185</v>
      </c>
      <c r="AU688" s="311" t="s">
        <v>77</v>
      </c>
      <c r="AV688" s="310" t="s">
        <v>75</v>
      </c>
      <c r="AW688" s="310" t="s">
        <v>31</v>
      </c>
      <c r="AX688" s="310" t="s">
        <v>68</v>
      </c>
      <c r="AY688" s="311" t="s">
        <v>177</v>
      </c>
    </row>
    <row r="689" spans="2:65" s="302" customFormat="1">
      <c r="B689" s="301"/>
      <c r="D689" s="297" t="s">
        <v>185</v>
      </c>
      <c r="E689" s="303" t="s">
        <v>5</v>
      </c>
      <c r="F689" s="304" t="s">
        <v>911</v>
      </c>
      <c r="H689" s="305">
        <v>8.58</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10" customFormat="1">
      <c r="B690" s="309"/>
      <c r="D690" s="297" t="s">
        <v>185</v>
      </c>
      <c r="E690" s="311" t="s">
        <v>5</v>
      </c>
      <c r="F690" s="312" t="s">
        <v>912</v>
      </c>
      <c r="H690" s="311" t="s">
        <v>5</v>
      </c>
      <c r="L690" s="309"/>
      <c r="M690" s="313"/>
      <c r="N690" s="314"/>
      <c r="O690" s="314"/>
      <c r="P690" s="314"/>
      <c r="Q690" s="314"/>
      <c r="R690" s="314"/>
      <c r="S690" s="314"/>
      <c r="T690" s="315"/>
      <c r="AT690" s="311" t="s">
        <v>185</v>
      </c>
      <c r="AU690" s="311" t="s">
        <v>77</v>
      </c>
      <c r="AV690" s="310" t="s">
        <v>75</v>
      </c>
      <c r="AW690" s="310" t="s">
        <v>31</v>
      </c>
      <c r="AX690" s="310" t="s">
        <v>68</v>
      </c>
      <c r="AY690" s="311" t="s">
        <v>177</v>
      </c>
    </row>
    <row r="691" spans="2:65" s="317" customFormat="1">
      <c r="B691" s="316"/>
      <c r="D691" s="297" t="s">
        <v>185</v>
      </c>
      <c r="E691" s="318" t="s">
        <v>5</v>
      </c>
      <c r="F691" s="319" t="s">
        <v>186</v>
      </c>
      <c r="H691" s="320">
        <v>68.430000000000007</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16" customFormat="1" ht="25.5" customHeight="1">
      <c r="B692" s="207"/>
      <c r="C692" s="286" t="s">
        <v>913</v>
      </c>
      <c r="D692" s="286" t="s">
        <v>179</v>
      </c>
      <c r="E692" s="287" t="s">
        <v>914</v>
      </c>
      <c r="F692" s="288" t="s">
        <v>915</v>
      </c>
      <c r="G692" s="289" t="s">
        <v>180</v>
      </c>
      <c r="H692" s="290">
        <v>68.430000000000007</v>
      </c>
      <c r="I692" s="921"/>
      <c r="J692" s="291">
        <f>ROUND(I692*H692,2)</f>
        <v>0</v>
      </c>
      <c r="K692" s="288" t="s">
        <v>181</v>
      </c>
      <c r="L692" s="207"/>
      <c r="M692" s="292" t="s">
        <v>5</v>
      </c>
      <c r="N692" s="293" t="s">
        <v>39</v>
      </c>
      <c r="O692" s="294">
        <v>0.1</v>
      </c>
      <c r="P692" s="294">
        <f>O692*H692</f>
        <v>6.8430000000000009</v>
      </c>
      <c r="Q692" s="294">
        <v>7.9000000000000008E-3</v>
      </c>
      <c r="R692" s="294">
        <f>Q692*H692</f>
        <v>0.54059700000000011</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916</v>
      </c>
    </row>
    <row r="693" spans="2:65" s="916" customFormat="1" ht="67.5">
      <c r="B693" s="207"/>
      <c r="D693" s="297" t="s">
        <v>184</v>
      </c>
      <c r="F693" s="298" t="s">
        <v>908</v>
      </c>
      <c r="L693" s="207"/>
      <c r="M693" s="299"/>
      <c r="N693" s="920"/>
      <c r="O693" s="920"/>
      <c r="P693" s="920"/>
      <c r="Q693" s="920"/>
      <c r="R693" s="920"/>
      <c r="S693" s="920"/>
      <c r="T693" s="300"/>
      <c r="AT693" s="196" t="s">
        <v>184</v>
      </c>
      <c r="AU693" s="196" t="s">
        <v>77</v>
      </c>
    </row>
    <row r="694" spans="2:65" s="916" customFormat="1" ht="38.25" customHeight="1">
      <c r="B694" s="207"/>
      <c r="C694" s="286" t="s">
        <v>917</v>
      </c>
      <c r="D694" s="286" t="s">
        <v>179</v>
      </c>
      <c r="E694" s="287" t="s">
        <v>918</v>
      </c>
      <c r="F694" s="288" t="s">
        <v>919</v>
      </c>
      <c r="G694" s="289" t="s">
        <v>180</v>
      </c>
      <c r="H694" s="290">
        <v>1653.5740000000001</v>
      </c>
      <c r="I694" s="921"/>
      <c r="J694" s="291">
        <f>ROUND(I694*H694,2)</f>
        <v>0</v>
      </c>
      <c r="K694" s="288" t="s">
        <v>181</v>
      </c>
      <c r="L694" s="207"/>
      <c r="M694" s="292" t="s">
        <v>5</v>
      </c>
      <c r="N694" s="293" t="s">
        <v>39</v>
      </c>
      <c r="O694" s="294">
        <v>0.47</v>
      </c>
      <c r="P694" s="294">
        <f>O694*H694</f>
        <v>777.17977999999994</v>
      </c>
      <c r="Q694" s="294">
        <v>1.8380000000000001E-2</v>
      </c>
      <c r="R694" s="294">
        <f>Q694*H694</f>
        <v>30.392690120000001</v>
      </c>
      <c r="S694" s="294">
        <v>0</v>
      </c>
      <c r="T694" s="295">
        <f>S694*H694</f>
        <v>0</v>
      </c>
      <c r="AR694" s="196" t="s">
        <v>182</v>
      </c>
      <c r="AT694" s="196" t="s">
        <v>179</v>
      </c>
      <c r="AU694" s="196" t="s">
        <v>77</v>
      </c>
      <c r="AY694" s="196" t="s">
        <v>177</v>
      </c>
      <c r="BE694" s="296">
        <f>IF(N694="základní",J694,0)</f>
        <v>0</v>
      </c>
      <c r="BF694" s="296">
        <f>IF(N694="snížená",J694,0)</f>
        <v>0</v>
      </c>
      <c r="BG694" s="296">
        <f>IF(N694="zákl. přenesená",J694,0)</f>
        <v>0</v>
      </c>
      <c r="BH694" s="296">
        <f>IF(N694="sníž. přenesená",J694,0)</f>
        <v>0</v>
      </c>
      <c r="BI694" s="296">
        <f>IF(N694="nulová",J694,0)</f>
        <v>0</v>
      </c>
      <c r="BJ694" s="196" t="s">
        <v>75</v>
      </c>
      <c r="BK694" s="296">
        <f>ROUND(I694*H694,2)</f>
        <v>0</v>
      </c>
      <c r="BL694" s="196" t="s">
        <v>182</v>
      </c>
      <c r="BM694" s="196" t="s">
        <v>920</v>
      </c>
    </row>
    <row r="695" spans="2:65" s="916" customFormat="1" ht="67.5">
      <c r="B695" s="207"/>
      <c r="D695" s="297" t="s">
        <v>184</v>
      </c>
      <c r="F695" s="298" t="s">
        <v>908</v>
      </c>
      <c r="L695" s="207"/>
      <c r="M695" s="299"/>
      <c r="N695" s="920"/>
      <c r="O695" s="920"/>
      <c r="P695" s="920"/>
      <c r="Q695" s="920"/>
      <c r="R695" s="920"/>
      <c r="S695" s="920"/>
      <c r="T695" s="300"/>
      <c r="AT695" s="196" t="s">
        <v>184</v>
      </c>
      <c r="AU695" s="196" t="s">
        <v>77</v>
      </c>
    </row>
    <row r="696" spans="2:65" s="302" customFormat="1">
      <c r="B696" s="301"/>
      <c r="D696" s="297" t="s">
        <v>185</v>
      </c>
      <c r="E696" s="303" t="s">
        <v>5</v>
      </c>
      <c r="F696" s="304" t="s">
        <v>921</v>
      </c>
      <c r="H696" s="305">
        <v>-349.20100000000002</v>
      </c>
      <c r="L696" s="301"/>
      <c r="M696" s="306"/>
      <c r="N696" s="307"/>
      <c r="O696" s="307"/>
      <c r="P696" s="307"/>
      <c r="Q696" s="307"/>
      <c r="R696" s="307"/>
      <c r="S696" s="307"/>
      <c r="T696" s="308"/>
      <c r="AT696" s="303" t="s">
        <v>185</v>
      </c>
      <c r="AU696" s="303" t="s">
        <v>77</v>
      </c>
      <c r="AV696" s="302" t="s">
        <v>77</v>
      </c>
      <c r="AW696" s="302" t="s">
        <v>31</v>
      </c>
      <c r="AX696" s="302" t="s">
        <v>68</v>
      </c>
      <c r="AY696" s="303" t="s">
        <v>177</v>
      </c>
    </row>
    <row r="697" spans="2:65" s="310" customFormat="1">
      <c r="B697" s="309"/>
      <c r="D697" s="297" t="s">
        <v>185</v>
      </c>
      <c r="E697" s="311" t="s">
        <v>5</v>
      </c>
      <c r="F697" s="312" t="s">
        <v>922</v>
      </c>
      <c r="H697" s="311" t="s">
        <v>5</v>
      </c>
      <c r="L697" s="309"/>
      <c r="M697" s="313"/>
      <c r="N697" s="314"/>
      <c r="O697" s="314"/>
      <c r="P697" s="314"/>
      <c r="Q697" s="314"/>
      <c r="R697" s="314"/>
      <c r="S697" s="314"/>
      <c r="T697" s="315"/>
      <c r="AT697" s="311" t="s">
        <v>185</v>
      </c>
      <c r="AU697" s="311" t="s">
        <v>77</v>
      </c>
      <c r="AV697" s="310" t="s">
        <v>75</v>
      </c>
      <c r="AW697" s="310" t="s">
        <v>31</v>
      </c>
      <c r="AX697" s="310" t="s">
        <v>68</v>
      </c>
      <c r="AY697" s="311" t="s">
        <v>177</v>
      </c>
    </row>
    <row r="698" spans="2:65" s="302" customFormat="1">
      <c r="B698" s="301"/>
      <c r="D698" s="297" t="s">
        <v>185</v>
      </c>
      <c r="E698" s="303" t="s">
        <v>5</v>
      </c>
      <c r="F698" s="304" t="s">
        <v>923</v>
      </c>
      <c r="H698" s="305">
        <v>251.58</v>
      </c>
      <c r="L698" s="301"/>
      <c r="M698" s="306"/>
      <c r="N698" s="307"/>
      <c r="O698" s="307"/>
      <c r="P698" s="307"/>
      <c r="Q698" s="307"/>
      <c r="R698" s="307"/>
      <c r="S698" s="307"/>
      <c r="T698" s="308"/>
      <c r="AT698" s="303" t="s">
        <v>185</v>
      </c>
      <c r="AU698" s="303" t="s">
        <v>77</v>
      </c>
      <c r="AV698" s="302" t="s">
        <v>77</v>
      </c>
      <c r="AW698" s="302" t="s">
        <v>31</v>
      </c>
      <c r="AX698" s="302" t="s">
        <v>68</v>
      </c>
      <c r="AY698" s="303" t="s">
        <v>177</v>
      </c>
    </row>
    <row r="699" spans="2:65" s="302" customFormat="1">
      <c r="B699" s="301"/>
      <c r="D699" s="297" t="s">
        <v>185</v>
      </c>
      <c r="E699" s="303" t="s">
        <v>5</v>
      </c>
      <c r="F699" s="304" t="s">
        <v>924</v>
      </c>
      <c r="H699" s="305">
        <v>-24.15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912</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925</v>
      </c>
      <c r="H701" s="305">
        <v>127.92</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926</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02" customFormat="1">
      <c r="B703" s="301"/>
      <c r="D703" s="297" t="s">
        <v>185</v>
      </c>
      <c r="E703" s="303" t="s">
        <v>5</v>
      </c>
      <c r="F703" s="304" t="s">
        <v>927</v>
      </c>
      <c r="H703" s="305">
        <v>72.239999999999995</v>
      </c>
      <c r="L703" s="301"/>
      <c r="M703" s="306"/>
      <c r="N703" s="307"/>
      <c r="O703" s="307"/>
      <c r="P703" s="307"/>
      <c r="Q703" s="307"/>
      <c r="R703" s="307"/>
      <c r="S703" s="307"/>
      <c r="T703" s="308"/>
      <c r="AT703" s="303" t="s">
        <v>185</v>
      </c>
      <c r="AU703" s="303" t="s">
        <v>77</v>
      </c>
      <c r="AV703" s="302" t="s">
        <v>77</v>
      </c>
      <c r="AW703" s="302" t="s">
        <v>31</v>
      </c>
      <c r="AX703" s="302" t="s">
        <v>68</v>
      </c>
      <c r="AY703" s="303" t="s">
        <v>177</v>
      </c>
    </row>
    <row r="704" spans="2:65" s="310" customFormat="1">
      <c r="B704" s="309"/>
      <c r="D704" s="297" t="s">
        <v>185</v>
      </c>
      <c r="E704" s="311" t="s">
        <v>5</v>
      </c>
      <c r="F704" s="312" t="s">
        <v>928</v>
      </c>
      <c r="H704" s="311" t="s">
        <v>5</v>
      </c>
      <c r="L704" s="309"/>
      <c r="M704" s="313"/>
      <c r="N704" s="314"/>
      <c r="O704" s="314"/>
      <c r="P704" s="314"/>
      <c r="Q704" s="314"/>
      <c r="R704" s="314"/>
      <c r="S704" s="314"/>
      <c r="T704" s="315"/>
      <c r="AT704" s="311" t="s">
        <v>185</v>
      </c>
      <c r="AU704" s="311" t="s">
        <v>77</v>
      </c>
      <c r="AV704" s="310" t="s">
        <v>75</v>
      </c>
      <c r="AW704" s="310" t="s">
        <v>31</v>
      </c>
      <c r="AX704" s="310" t="s">
        <v>68</v>
      </c>
      <c r="AY704" s="311" t="s">
        <v>177</v>
      </c>
    </row>
    <row r="705" spans="2:51" s="302" customFormat="1" ht="27">
      <c r="B705" s="301"/>
      <c r="D705" s="297" t="s">
        <v>185</v>
      </c>
      <c r="E705" s="303" t="s">
        <v>5</v>
      </c>
      <c r="F705" s="304" t="s">
        <v>929</v>
      </c>
      <c r="H705" s="305">
        <v>285.01900000000001</v>
      </c>
      <c r="L705" s="301"/>
      <c r="M705" s="306"/>
      <c r="N705" s="307"/>
      <c r="O705" s="307"/>
      <c r="P705" s="307"/>
      <c r="Q705" s="307"/>
      <c r="R705" s="307"/>
      <c r="S705" s="307"/>
      <c r="T705" s="308"/>
      <c r="AT705" s="303" t="s">
        <v>185</v>
      </c>
      <c r="AU705" s="303" t="s">
        <v>77</v>
      </c>
      <c r="AV705" s="302" t="s">
        <v>77</v>
      </c>
      <c r="AW705" s="302" t="s">
        <v>31</v>
      </c>
      <c r="AX705" s="302" t="s">
        <v>68</v>
      </c>
      <c r="AY705" s="303" t="s">
        <v>177</v>
      </c>
    </row>
    <row r="706" spans="2:51" s="302" customFormat="1">
      <c r="B706" s="301"/>
      <c r="D706" s="297" t="s">
        <v>185</v>
      </c>
      <c r="E706" s="303" t="s">
        <v>5</v>
      </c>
      <c r="F706" s="304" t="s">
        <v>930</v>
      </c>
      <c r="H706" s="305">
        <v>213</v>
      </c>
      <c r="L706" s="301"/>
      <c r="M706" s="306"/>
      <c r="N706" s="307"/>
      <c r="O706" s="307"/>
      <c r="P706" s="307"/>
      <c r="Q706" s="307"/>
      <c r="R706" s="307"/>
      <c r="S706" s="307"/>
      <c r="T706" s="308"/>
      <c r="AT706" s="303" t="s">
        <v>185</v>
      </c>
      <c r="AU706" s="303" t="s">
        <v>77</v>
      </c>
      <c r="AV706" s="302" t="s">
        <v>77</v>
      </c>
      <c r="AW706" s="302" t="s">
        <v>31</v>
      </c>
      <c r="AX706" s="302" t="s">
        <v>68</v>
      </c>
      <c r="AY706" s="303" t="s">
        <v>177</v>
      </c>
    </row>
    <row r="707" spans="2:51" s="302" customFormat="1">
      <c r="B707" s="301"/>
      <c r="D707" s="297" t="s">
        <v>185</v>
      </c>
      <c r="E707" s="303" t="s">
        <v>5</v>
      </c>
      <c r="F707" s="304" t="s">
        <v>931</v>
      </c>
      <c r="H707" s="305">
        <v>292.5</v>
      </c>
      <c r="L707" s="301"/>
      <c r="M707" s="306"/>
      <c r="N707" s="307"/>
      <c r="O707" s="307"/>
      <c r="P707" s="307"/>
      <c r="Q707" s="307"/>
      <c r="R707" s="307"/>
      <c r="S707" s="307"/>
      <c r="T707" s="308"/>
      <c r="AT707" s="303" t="s">
        <v>185</v>
      </c>
      <c r="AU707" s="303" t="s">
        <v>77</v>
      </c>
      <c r="AV707" s="302" t="s">
        <v>77</v>
      </c>
      <c r="AW707" s="302" t="s">
        <v>31</v>
      </c>
      <c r="AX707" s="302" t="s">
        <v>68</v>
      </c>
      <c r="AY707" s="303" t="s">
        <v>177</v>
      </c>
    </row>
    <row r="708" spans="2:51" s="302" customFormat="1">
      <c r="B708" s="301"/>
      <c r="D708" s="297" t="s">
        <v>185</v>
      </c>
      <c r="E708" s="303" t="s">
        <v>5</v>
      </c>
      <c r="F708" s="304" t="s">
        <v>932</v>
      </c>
      <c r="H708" s="305">
        <v>51.375</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51" s="310" customFormat="1">
      <c r="B709" s="309"/>
      <c r="D709" s="297" t="s">
        <v>185</v>
      </c>
      <c r="E709" s="311" t="s">
        <v>5</v>
      </c>
      <c r="F709" s="312" t="s">
        <v>717</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51" s="302" customFormat="1">
      <c r="B710" s="301"/>
      <c r="D710" s="297" t="s">
        <v>185</v>
      </c>
      <c r="E710" s="303" t="s">
        <v>5</v>
      </c>
      <c r="F710" s="304" t="s">
        <v>933</v>
      </c>
      <c r="H710" s="305">
        <v>-26.2</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51" s="310" customFormat="1">
      <c r="B711" s="309"/>
      <c r="D711" s="297" t="s">
        <v>185</v>
      </c>
      <c r="E711" s="311" t="s">
        <v>5</v>
      </c>
      <c r="F711" s="312" t="s">
        <v>934</v>
      </c>
      <c r="H711" s="311" t="s">
        <v>5</v>
      </c>
      <c r="L711" s="309"/>
      <c r="M711" s="313"/>
      <c r="N711" s="314"/>
      <c r="O711" s="314"/>
      <c r="P711" s="314"/>
      <c r="Q711" s="314"/>
      <c r="R711" s="314"/>
      <c r="S711" s="314"/>
      <c r="T711" s="315"/>
      <c r="AT711" s="311" t="s">
        <v>185</v>
      </c>
      <c r="AU711" s="311" t="s">
        <v>77</v>
      </c>
      <c r="AV711" s="310" t="s">
        <v>75</v>
      </c>
      <c r="AW711" s="310" t="s">
        <v>31</v>
      </c>
      <c r="AX711" s="310" t="s">
        <v>68</v>
      </c>
      <c r="AY711" s="311" t="s">
        <v>177</v>
      </c>
    </row>
    <row r="712" spans="2:51" s="302" customFormat="1">
      <c r="B712" s="301"/>
      <c r="D712" s="297" t="s">
        <v>185</v>
      </c>
      <c r="E712" s="303" t="s">
        <v>5</v>
      </c>
      <c r="F712" s="304" t="s">
        <v>935</v>
      </c>
      <c r="H712" s="305">
        <v>155.13499999999999</v>
      </c>
      <c r="L712" s="301"/>
      <c r="M712" s="306"/>
      <c r="N712" s="307"/>
      <c r="O712" s="307"/>
      <c r="P712" s="307"/>
      <c r="Q712" s="307"/>
      <c r="R712" s="307"/>
      <c r="S712" s="307"/>
      <c r="T712" s="308"/>
      <c r="AT712" s="303" t="s">
        <v>185</v>
      </c>
      <c r="AU712" s="303" t="s">
        <v>77</v>
      </c>
      <c r="AV712" s="302" t="s">
        <v>77</v>
      </c>
      <c r="AW712" s="302" t="s">
        <v>31</v>
      </c>
      <c r="AX712" s="302" t="s">
        <v>68</v>
      </c>
      <c r="AY712" s="303" t="s">
        <v>177</v>
      </c>
    </row>
    <row r="713" spans="2:51" s="302" customFormat="1" ht="27">
      <c r="B713" s="301"/>
      <c r="D713" s="297" t="s">
        <v>185</v>
      </c>
      <c r="E713" s="303" t="s">
        <v>5</v>
      </c>
      <c r="F713" s="304" t="s">
        <v>936</v>
      </c>
      <c r="H713" s="305">
        <v>366.50299999999999</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51" s="310" customFormat="1">
      <c r="B714" s="309"/>
      <c r="D714" s="297" t="s">
        <v>185</v>
      </c>
      <c r="E714" s="311" t="s">
        <v>5</v>
      </c>
      <c r="F714" s="312" t="s">
        <v>720</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51" s="302" customFormat="1">
      <c r="B715" s="301"/>
      <c r="D715" s="297" t="s">
        <v>185</v>
      </c>
      <c r="E715" s="303" t="s">
        <v>5</v>
      </c>
      <c r="F715" s="304" t="s">
        <v>937</v>
      </c>
      <c r="H715" s="305">
        <v>-21.7</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51" s="310" customFormat="1">
      <c r="B716" s="309"/>
      <c r="D716" s="297" t="s">
        <v>185</v>
      </c>
      <c r="E716" s="311" t="s">
        <v>5</v>
      </c>
      <c r="F716" s="312" t="s">
        <v>938</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51" s="302" customFormat="1">
      <c r="B717" s="301"/>
      <c r="D717" s="297" t="s">
        <v>185</v>
      </c>
      <c r="E717" s="303" t="s">
        <v>5</v>
      </c>
      <c r="F717" s="304" t="s">
        <v>939</v>
      </c>
      <c r="H717" s="305">
        <v>281.45299999999997</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51" s="310" customFormat="1">
      <c r="B718" s="309"/>
      <c r="D718" s="297" t="s">
        <v>185</v>
      </c>
      <c r="E718" s="311" t="s">
        <v>5</v>
      </c>
      <c r="F718" s="312" t="s">
        <v>593</v>
      </c>
      <c r="H718" s="311" t="s">
        <v>5</v>
      </c>
      <c r="L718" s="309"/>
      <c r="M718" s="313"/>
      <c r="N718" s="314"/>
      <c r="O718" s="314"/>
      <c r="P718" s="314"/>
      <c r="Q718" s="314"/>
      <c r="R718" s="314"/>
      <c r="S718" s="314"/>
      <c r="T718" s="315"/>
      <c r="AT718" s="311" t="s">
        <v>185</v>
      </c>
      <c r="AU718" s="311" t="s">
        <v>77</v>
      </c>
      <c r="AV718" s="310" t="s">
        <v>75</v>
      </c>
      <c r="AW718" s="310" t="s">
        <v>31</v>
      </c>
      <c r="AX718" s="310" t="s">
        <v>68</v>
      </c>
      <c r="AY718" s="311" t="s">
        <v>177</v>
      </c>
    </row>
    <row r="719" spans="2:51" s="302" customFormat="1">
      <c r="B719" s="301"/>
      <c r="D719" s="297" t="s">
        <v>185</v>
      </c>
      <c r="E719" s="303" t="s">
        <v>5</v>
      </c>
      <c r="F719" s="304" t="s">
        <v>940</v>
      </c>
      <c r="H719" s="305">
        <v>-21.9</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51" s="310" customFormat="1">
      <c r="B720" s="309"/>
      <c r="D720" s="297" t="s">
        <v>185</v>
      </c>
      <c r="E720" s="311" t="s">
        <v>5</v>
      </c>
      <c r="F720" s="312" t="s">
        <v>941</v>
      </c>
      <c r="H720" s="311" t="s">
        <v>5</v>
      </c>
      <c r="L720" s="309"/>
      <c r="M720" s="313"/>
      <c r="N720" s="314"/>
      <c r="O720" s="314"/>
      <c r="P720" s="314"/>
      <c r="Q720" s="314"/>
      <c r="R720" s="314"/>
      <c r="S720" s="314"/>
      <c r="T720" s="315"/>
      <c r="AT720" s="311" t="s">
        <v>185</v>
      </c>
      <c r="AU720" s="311" t="s">
        <v>77</v>
      </c>
      <c r="AV720" s="310" t="s">
        <v>75</v>
      </c>
      <c r="AW720" s="310" t="s">
        <v>31</v>
      </c>
      <c r="AX720" s="310" t="s">
        <v>68</v>
      </c>
      <c r="AY720" s="311" t="s">
        <v>177</v>
      </c>
    </row>
    <row r="721" spans="2:65" s="302" customFormat="1">
      <c r="B721" s="301"/>
      <c r="D721" s="297" t="s">
        <v>185</v>
      </c>
      <c r="E721" s="303" t="s">
        <v>5</v>
      </c>
      <c r="F721" s="304" t="s">
        <v>5</v>
      </c>
      <c r="H721" s="305">
        <v>0</v>
      </c>
      <c r="L721" s="301"/>
      <c r="M721" s="306"/>
      <c r="N721" s="307"/>
      <c r="O721" s="307"/>
      <c r="P721" s="307"/>
      <c r="Q721" s="307"/>
      <c r="R721" s="307"/>
      <c r="S721" s="307"/>
      <c r="T721" s="308"/>
      <c r="AT721" s="303" t="s">
        <v>185</v>
      </c>
      <c r="AU721" s="303" t="s">
        <v>77</v>
      </c>
      <c r="AV721" s="302" t="s">
        <v>77</v>
      </c>
      <c r="AW721" s="302" t="s">
        <v>31</v>
      </c>
      <c r="AX721" s="302" t="s">
        <v>68</v>
      </c>
      <c r="AY721" s="303" t="s">
        <v>177</v>
      </c>
    </row>
    <row r="722" spans="2:65" s="317" customFormat="1">
      <c r="B722" s="316"/>
      <c r="D722" s="297" t="s">
        <v>185</v>
      </c>
      <c r="E722" s="318" t="s">
        <v>5</v>
      </c>
      <c r="F722" s="319" t="s">
        <v>186</v>
      </c>
      <c r="H722" s="320">
        <v>1653.5740000000001</v>
      </c>
      <c r="L722" s="316"/>
      <c r="M722" s="321"/>
      <c r="N722" s="322"/>
      <c r="O722" s="322"/>
      <c r="P722" s="322"/>
      <c r="Q722" s="322"/>
      <c r="R722" s="322"/>
      <c r="S722" s="322"/>
      <c r="T722" s="323"/>
      <c r="AT722" s="318" t="s">
        <v>185</v>
      </c>
      <c r="AU722" s="318" t="s">
        <v>77</v>
      </c>
      <c r="AV722" s="317" t="s">
        <v>182</v>
      </c>
      <c r="AW722" s="317" t="s">
        <v>31</v>
      </c>
      <c r="AX722" s="317" t="s">
        <v>75</v>
      </c>
      <c r="AY722" s="318" t="s">
        <v>177</v>
      </c>
    </row>
    <row r="723" spans="2:65" s="916" customFormat="1" ht="25.5" customHeight="1">
      <c r="B723" s="207"/>
      <c r="C723" s="286" t="s">
        <v>942</v>
      </c>
      <c r="D723" s="286" t="s">
        <v>179</v>
      </c>
      <c r="E723" s="287" t="s">
        <v>943</v>
      </c>
      <c r="F723" s="288" t="s">
        <v>944</v>
      </c>
      <c r="G723" s="289" t="s">
        <v>180</v>
      </c>
      <c r="H723" s="290">
        <v>1653.5740000000001</v>
      </c>
      <c r="I723" s="921"/>
      <c r="J723" s="291">
        <f>ROUND(I723*H723,2)</f>
        <v>0</v>
      </c>
      <c r="K723" s="288" t="s">
        <v>181</v>
      </c>
      <c r="L723" s="207"/>
      <c r="M723" s="292" t="s">
        <v>5</v>
      </c>
      <c r="N723" s="293" t="s">
        <v>39</v>
      </c>
      <c r="O723" s="294">
        <v>0.09</v>
      </c>
      <c r="P723" s="294">
        <f>O723*H723</f>
        <v>148.82166000000001</v>
      </c>
      <c r="Q723" s="294">
        <v>7.9000000000000008E-3</v>
      </c>
      <c r="R723" s="294">
        <f>Q723*H723</f>
        <v>13.063234600000001</v>
      </c>
      <c r="S723" s="294">
        <v>0</v>
      </c>
      <c r="T723" s="295">
        <f>S723*H723</f>
        <v>0</v>
      </c>
      <c r="AR723" s="196" t="s">
        <v>182</v>
      </c>
      <c r="AT723" s="196" t="s">
        <v>179</v>
      </c>
      <c r="AU723" s="196" t="s">
        <v>77</v>
      </c>
      <c r="AY723" s="196" t="s">
        <v>177</v>
      </c>
      <c r="BE723" s="296">
        <f>IF(N723="základní",J723,0)</f>
        <v>0</v>
      </c>
      <c r="BF723" s="296">
        <f>IF(N723="snížená",J723,0)</f>
        <v>0</v>
      </c>
      <c r="BG723" s="296">
        <f>IF(N723="zákl. přenesená",J723,0)</f>
        <v>0</v>
      </c>
      <c r="BH723" s="296">
        <f>IF(N723="sníž. přenesená",J723,0)</f>
        <v>0</v>
      </c>
      <c r="BI723" s="296">
        <f>IF(N723="nulová",J723,0)</f>
        <v>0</v>
      </c>
      <c r="BJ723" s="196" t="s">
        <v>75</v>
      </c>
      <c r="BK723" s="296">
        <f>ROUND(I723*H723,2)</f>
        <v>0</v>
      </c>
      <c r="BL723" s="196" t="s">
        <v>182</v>
      </c>
      <c r="BM723" s="196" t="s">
        <v>945</v>
      </c>
    </row>
    <row r="724" spans="2:65" s="916" customFormat="1" ht="67.5">
      <c r="B724" s="207"/>
      <c r="D724" s="297" t="s">
        <v>184</v>
      </c>
      <c r="F724" s="298" t="s">
        <v>908</v>
      </c>
      <c r="L724" s="207"/>
      <c r="M724" s="299"/>
      <c r="N724" s="920"/>
      <c r="O724" s="920"/>
      <c r="P724" s="920"/>
      <c r="Q724" s="920"/>
      <c r="R724" s="920"/>
      <c r="S724" s="920"/>
      <c r="T724" s="300"/>
      <c r="AT724" s="196" t="s">
        <v>184</v>
      </c>
      <c r="AU724" s="196" t="s">
        <v>77</v>
      </c>
    </row>
    <row r="725" spans="2:65" s="302" customFormat="1">
      <c r="B725" s="301"/>
      <c r="D725" s="297" t="s">
        <v>185</v>
      </c>
      <c r="E725" s="303" t="s">
        <v>5</v>
      </c>
      <c r="F725" s="304" t="s">
        <v>946</v>
      </c>
      <c r="H725" s="305">
        <v>1653.5740000000001</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7" customFormat="1">
      <c r="B726" s="316"/>
      <c r="D726" s="297" t="s">
        <v>185</v>
      </c>
      <c r="E726" s="318" t="s">
        <v>5</v>
      </c>
      <c r="F726" s="319" t="s">
        <v>186</v>
      </c>
      <c r="H726" s="320">
        <v>1653.5740000000001</v>
      </c>
      <c r="L726" s="316"/>
      <c r="M726" s="321"/>
      <c r="N726" s="322"/>
      <c r="O726" s="322"/>
      <c r="P726" s="322"/>
      <c r="Q726" s="322"/>
      <c r="R726" s="322"/>
      <c r="S726" s="322"/>
      <c r="T726" s="323"/>
      <c r="AT726" s="318" t="s">
        <v>185</v>
      </c>
      <c r="AU726" s="318" t="s">
        <v>77</v>
      </c>
      <c r="AV726" s="317" t="s">
        <v>182</v>
      </c>
      <c r="AW726" s="317" t="s">
        <v>31</v>
      </c>
      <c r="AX726" s="317" t="s">
        <v>75</v>
      </c>
      <c r="AY726" s="318" t="s">
        <v>177</v>
      </c>
    </row>
    <row r="727" spans="2:65" s="916" customFormat="1" ht="25.5" customHeight="1">
      <c r="B727" s="207"/>
      <c r="C727" s="286" t="s">
        <v>947</v>
      </c>
      <c r="D727" s="286" t="s">
        <v>179</v>
      </c>
      <c r="E727" s="287" t="s">
        <v>948</v>
      </c>
      <c r="F727" s="288" t="s">
        <v>949</v>
      </c>
      <c r="G727" s="289" t="s">
        <v>180</v>
      </c>
      <c r="H727" s="290">
        <v>144.875</v>
      </c>
      <c r="I727" s="921"/>
      <c r="J727" s="291">
        <f>ROUND(I727*H727,2)</f>
        <v>0</v>
      </c>
      <c r="K727" s="288" t="s">
        <v>181</v>
      </c>
      <c r="L727" s="207"/>
      <c r="M727" s="292" t="s">
        <v>5</v>
      </c>
      <c r="N727" s="293" t="s">
        <v>39</v>
      </c>
      <c r="O727" s="294">
        <v>1.04</v>
      </c>
      <c r="P727" s="294">
        <f>O727*H727</f>
        <v>150.67000000000002</v>
      </c>
      <c r="Q727" s="294">
        <v>8.3199999999999993E-3</v>
      </c>
      <c r="R727" s="294">
        <f>Q727*H727</f>
        <v>1.20536</v>
      </c>
      <c r="S727" s="294">
        <v>0</v>
      </c>
      <c r="T727" s="295">
        <f>S727*H727</f>
        <v>0</v>
      </c>
      <c r="AR727" s="196" t="s">
        <v>182</v>
      </c>
      <c r="AT727" s="196" t="s">
        <v>179</v>
      </c>
      <c r="AU727" s="196" t="s">
        <v>77</v>
      </c>
      <c r="AY727" s="196" t="s">
        <v>177</v>
      </c>
      <c r="BE727" s="296">
        <f>IF(N727="základní",J727,0)</f>
        <v>0</v>
      </c>
      <c r="BF727" s="296">
        <f>IF(N727="snížená",J727,0)</f>
        <v>0</v>
      </c>
      <c r="BG727" s="296">
        <f>IF(N727="zákl. přenesená",J727,0)</f>
        <v>0</v>
      </c>
      <c r="BH727" s="296">
        <f>IF(N727="sníž. přenesená",J727,0)</f>
        <v>0</v>
      </c>
      <c r="BI727" s="296">
        <f>IF(N727="nulová",J727,0)</f>
        <v>0</v>
      </c>
      <c r="BJ727" s="196" t="s">
        <v>75</v>
      </c>
      <c r="BK727" s="296">
        <f>ROUND(I727*H727,2)</f>
        <v>0</v>
      </c>
      <c r="BL727" s="196" t="s">
        <v>182</v>
      </c>
      <c r="BM727" s="196" t="s">
        <v>950</v>
      </c>
    </row>
    <row r="728" spans="2:65" s="916" customFormat="1" ht="162">
      <c r="B728" s="207"/>
      <c r="D728" s="297" t="s">
        <v>184</v>
      </c>
      <c r="F728" s="298" t="s">
        <v>951</v>
      </c>
      <c r="L728" s="207"/>
      <c r="M728" s="299"/>
      <c r="N728" s="920"/>
      <c r="O728" s="920"/>
      <c r="P728" s="920"/>
      <c r="Q728" s="920"/>
      <c r="R728" s="920"/>
      <c r="S728" s="920"/>
      <c r="T728" s="300"/>
      <c r="AT728" s="196" t="s">
        <v>184</v>
      </c>
      <c r="AU728" s="196" t="s">
        <v>77</v>
      </c>
    </row>
    <row r="729" spans="2:65" s="302" customFormat="1">
      <c r="B729" s="301"/>
      <c r="D729" s="297" t="s">
        <v>185</v>
      </c>
      <c r="E729" s="303" t="s">
        <v>5</v>
      </c>
      <c r="F729" s="304" t="s">
        <v>952</v>
      </c>
      <c r="H729" s="305">
        <v>144.875</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953</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17" customFormat="1">
      <c r="B731" s="316"/>
      <c r="D731" s="297" t="s">
        <v>185</v>
      </c>
      <c r="E731" s="318" t="s">
        <v>5</v>
      </c>
      <c r="F731" s="319" t="s">
        <v>186</v>
      </c>
      <c r="H731" s="320">
        <v>144.875</v>
      </c>
      <c r="L731" s="316"/>
      <c r="M731" s="321"/>
      <c r="N731" s="322"/>
      <c r="O731" s="322"/>
      <c r="P731" s="322"/>
      <c r="Q731" s="322"/>
      <c r="R731" s="322"/>
      <c r="S731" s="322"/>
      <c r="T731" s="323"/>
      <c r="AT731" s="318" t="s">
        <v>185</v>
      </c>
      <c r="AU731" s="318" t="s">
        <v>77</v>
      </c>
      <c r="AV731" s="317" t="s">
        <v>182</v>
      </c>
      <c r="AW731" s="317" t="s">
        <v>31</v>
      </c>
      <c r="AX731" s="317" t="s">
        <v>75</v>
      </c>
      <c r="AY731" s="318" t="s">
        <v>177</v>
      </c>
    </row>
    <row r="732" spans="2:65" s="916" customFormat="1" ht="25.5" customHeight="1">
      <c r="B732" s="207"/>
      <c r="C732" s="324" t="s">
        <v>954</v>
      </c>
      <c r="D732" s="324" t="s">
        <v>425</v>
      </c>
      <c r="E732" s="325" t="s">
        <v>955</v>
      </c>
      <c r="F732" s="326" t="s">
        <v>956</v>
      </c>
      <c r="G732" s="327" t="s">
        <v>180</v>
      </c>
      <c r="H732" s="328">
        <v>147.773</v>
      </c>
      <c r="I732" s="923"/>
      <c r="J732" s="329">
        <f>ROUND(I732*H732,2)</f>
        <v>0</v>
      </c>
      <c r="K732" s="326" t="s">
        <v>181</v>
      </c>
      <c r="L732" s="330"/>
      <c r="M732" s="331" t="s">
        <v>5</v>
      </c>
      <c r="N732" s="332" t="s">
        <v>39</v>
      </c>
      <c r="O732" s="294">
        <v>0</v>
      </c>
      <c r="P732" s="294">
        <f>O732*H732</f>
        <v>0</v>
      </c>
      <c r="Q732" s="294">
        <v>4.1999999999999997E-3</v>
      </c>
      <c r="R732" s="294">
        <f>Q732*H732</f>
        <v>0.62064659999999994</v>
      </c>
      <c r="S732" s="294">
        <v>0</v>
      </c>
      <c r="T732" s="295">
        <f>S732*H732</f>
        <v>0</v>
      </c>
      <c r="AR732" s="196" t="s">
        <v>207</v>
      </c>
      <c r="AT732" s="196" t="s">
        <v>425</v>
      </c>
      <c r="AU732" s="196" t="s">
        <v>77</v>
      </c>
      <c r="AY732" s="196" t="s">
        <v>177</v>
      </c>
      <c r="BE732" s="296">
        <f>IF(N732="základní",J732,0)</f>
        <v>0</v>
      </c>
      <c r="BF732" s="296">
        <f>IF(N732="snížená",J732,0)</f>
        <v>0</v>
      </c>
      <c r="BG732" s="296">
        <f>IF(N732="zákl. přenesená",J732,0)</f>
        <v>0</v>
      </c>
      <c r="BH732" s="296">
        <f>IF(N732="sníž. přenesená",J732,0)</f>
        <v>0</v>
      </c>
      <c r="BI732" s="296">
        <f>IF(N732="nulová",J732,0)</f>
        <v>0</v>
      </c>
      <c r="BJ732" s="196" t="s">
        <v>75</v>
      </c>
      <c r="BK732" s="296">
        <f>ROUND(I732*H732,2)</f>
        <v>0</v>
      </c>
      <c r="BL732" s="196" t="s">
        <v>182</v>
      </c>
      <c r="BM732" s="196" t="s">
        <v>957</v>
      </c>
    </row>
    <row r="733" spans="2:65" s="302" customFormat="1">
      <c r="B733" s="301"/>
      <c r="D733" s="297" t="s">
        <v>185</v>
      </c>
      <c r="F733" s="304" t="s">
        <v>958</v>
      </c>
      <c r="H733" s="305">
        <v>147.773</v>
      </c>
      <c r="L733" s="301"/>
      <c r="M733" s="306"/>
      <c r="N733" s="307"/>
      <c r="O733" s="307"/>
      <c r="P733" s="307"/>
      <c r="Q733" s="307"/>
      <c r="R733" s="307"/>
      <c r="S733" s="307"/>
      <c r="T733" s="308"/>
      <c r="AT733" s="303" t="s">
        <v>185</v>
      </c>
      <c r="AU733" s="303" t="s">
        <v>77</v>
      </c>
      <c r="AV733" s="302" t="s">
        <v>77</v>
      </c>
      <c r="AW733" s="302" t="s">
        <v>6</v>
      </c>
      <c r="AX733" s="302" t="s">
        <v>75</v>
      </c>
      <c r="AY733" s="303" t="s">
        <v>177</v>
      </c>
    </row>
    <row r="734" spans="2:65" s="916" customFormat="1" ht="25.5" customHeight="1">
      <c r="B734" s="207"/>
      <c r="C734" s="286" t="s">
        <v>959</v>
      </c>
      <c r="D734" s="286" t="s">
        <v>179</v>
      </c>
      <c r="E734" s="287" t="s">
        <v>960</v>
      </c>
      <c r="F734" s="288" t="s">
        <v>961</v>
      </c>
      <c r="G734" s="289" t="s">
        <v>180</v>
      </c>
      <c r="H734" s="290">
        <v>129.68899999999999</v>
      </c>
      <c r="I734" s="921"/>
      <c r="J734" s="291">
        <f>ROUND(I734*H734,2)</f>
        <v>0</v>
      </c>
      <c r="K734" s="288" t="s">
        <v>181</v>
      </c>
      <c r="L734" s="207"/>
      <c r="M734" s="292" t="s">
        <v>5</v>
      </c>
      <c r="N734" s="293" t="s">
        <v>39</v>
      </c>
      <c r="O734" s="294">
        <v>1.08</v>
      </c>
      <c r="P734" s="294">
        <f>O734*H734</f>
        <v>140.06412</v>
      </c>
      <c r="Q734" s="294">
        <v>8.5000000000000006E-3</v>
      </c>
      <c r="R734" s="294">
        <f>Q734*H734</f>
        <v>1.1023565</v>
      </c>
      <c r="S734" s="294">
        <v>0</v>
      </c>
      <c r="T734" s="295">
        <f>S734*H734</f>
        <v>0</v>
      </c>
      <c r="AR734" s="196" t="s">
        <v>182</v>
      </c>
      <c r="AT734" s="196" t="s">
        <v>179</v>
      </c>
      <c r="AU734" s="196" t="s">
        <v>77</v>
      </c>
      <c r="AY734" s="196" t="s">
        <v>177</v>
      </c>
      <c r="BE734" s="296">
        <f>IF(N734="základní",J734,0)</f>
        <v>0</v>
      </c>
      <c r="BF734" s="296">
        <f>IF(N734="snížená",J734,0)</f>
        <v>0</v>
      </c>
      <c r="BG734" s="296">
        <f>IF(N734="zákl. přenesená",J734,0)</f>
        <v>0</v>
      </c>
      <c r="BH734" s="296">
        <f>IF(N734="sníž. přenesená",J734,0)</f>
        <v>0</v>
      </c>
      <c r="BI734" s="296">
        <f>IF(N734="nulová",J734,0)</f>
        <v>0</v>
      </c>
      <c r="BJ734" s="196" t="s">
        <v>75</v>
      </c>
      <c r="BK734" s="296">
        <f>ROUND(I734*H734,2)</f>
        <v>0</v>
      </c>
      <c r="BL734" s="196" t="s">
        <v>182</v>
      </c>
      <c r="BM734" s="196" t="s">
        <v>962</v>
      </c>
    </row>
    <row r="735" spans="2:65" s="916" customFormat="1" ht="162">
      <c r="B735" s="207"/>
      <c r="D735" s="297" t="s">
        <v>184</v>
      </c>
      <c r="F735" s="298" t="s">
        <v>951</v>
      </c>
      <c r="L735" s="207"/>
      <c r="M735" s="299"/>
      <c r="N735" s="920"/>
      <c r="O735" s="920"/>
      <c r="P735" s="920"/>
      <c r="Q735" s="920"/>
      <c r="R735" s="920"/>
      <c r="S735" s="920"/>
      <c r="T735" s="300"/>
      <c r="AT735" s="196" t="s">
        <v>184</v>
      </c>
      <c r="AU735" s="196" t="s">
        <v>77</v>
      </c>
    </row>
    <row r="736" spans="2:65" s="916" customFormat="1" ht="25.5" customHeight="1">
      <c r="B736" s="207"/>
      <c r="C736" s="324" t="s">
        <v>963</v>
      </c>
      <c r="D736" s="324" t="s">
        <v>425</v>
      </c>
      <c r="E736" s="325" t="s">
        <v>964</v>
      </c>
      <c r="F736" s="326" t="s">
        <v>965</v>
      </c>
      <c r="G736" s="327" t="s">
        <v>210</v>
      </c>
      <c r="H736" s="328">
        <v>26.457000000000001</v>
      </c>
      <c r="I736" s="923"/>
      <c r="J736" s="329">
        <f>ROUND(I736*H736,2)</f>
        <v>0</v>
      </c>
      <c r="K736" s="326" t="s">
        <v>181</v>
      </c>
      <c r="L736" s="330"/>
      <c r="M736" s="331" t="s">
        <v>5</v>
      </c>
      <c r="N736" s="332" t="s">
        <v>39</v>
      </c>
      <c r="O736" s="294">
        <v>0</v>
      </c>
      <c r="P736" s="294">
        <f>O736*H736</f>
        <v>0</v>
      </c>
      <c r="Q736" s="294">
        <v>3.2000000000000001E-2</v>
      </c>
      <c r="R736" s="294">
        <f>Q736*H736</f>
        <v>0.84662400000000004</v>
      </c>
      <c r="S736" s="294">
        <v>0</v>
      </c>
      <c r="T736" s="295">
        <f>S736*H736</f>
        <v>0</v>
      </c>
      <c r="AR736" s="196" t="s">
        <v>207</v>
      </c>
      <c r="AT736" s="196" t="s">
        <v>425</v>
      </c>
      <c r="AU736" s="196" t="s">
        <v>77</v>
      </c>
      <c r="AY736" s="196" t="s">
        <v>177</v>
      </c>
      <c r="BE736" s="296">
        <f>IF(N736="základní",J736,0)</f>
        <v>0</v>
      </c>
      <c r="BF736" s="296">
        <f>IF(N736="snížená",J736,0)</f>
        <v>0</v>
      </c>
      <c r="BG736" s="296">
        <f>IF(N736="zákl. přenesená",J736,0)</f>
        <v>0</v>
      </c>
      <c r="BH736" s="296">
        <f>IF(N736="sníž. přenesená",J736,0)</f>
        <v>0</v>
      </c>
      <c r="BI736" s="296">
        <f>IF(N736="nulová",J736,0)</f>
        <v>0</v>
      </c>
      <c r="BJ736" s="196" t="s">
        <v>75</v>
      </c>
      <c r="BK736" s="296">
        <f>ROUND(I736*H736,2)</f>
        <v>0</v>
      </c>
      <c r="BL736" s="196" t="s">
        <v>182</v>
      </c>
      <c r="BM736" s="196" t="s">
        <v>966</v>
      </c>
    </row>
    <row r="737" spans="2:65" s="302" customFormat="1">
      <c r="B737" s="301"/>
      <c r="D737" s="297" t="s">
        <v>185</v>
      </c>
      <c r="E737" s="303" t="s">
        <v>5</v>
      </c>
      <c r="F737" s="304" t="s">
        <v>967</v>
      </c>
      <c r="H737" s="305">
        <v>26.457000000000001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26.457000000000001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16" customFormat="1" ht="25.5" customHeight="1">
      <c r="B739" s="207"/>
      <c r="C739" s="286" t="s">
        <v>968</v>
      </c>
      <c r="D739" s="286" t="s">
        <v>179</v>
      </c>
      <c r="E739" s="287" t="s">
        <v>969</v>
      </c>
      <c r="F739" s="288" t="s">
        <v>970</v>
      </c>
      <c r="G739" s="289" t="s">
        <v>180</v>
      </c>
      <c r="H739" s="290">
        <v>638.6</v>
      </c>
      <c r="I739" s="921"/>
      <c r="J739" s="291">
        <f>ROUND(I739*H739,2)</f>
        <v>0</v>
      </c>
      <c r="K739" s="288" t="s">
        <v>181</v>
      </c>
      <c r="L739" s="207"/>
      <c r="M739" s="292" t="s">
        <v>5</v>
      </c>
      <c r="N739" s="293" t="s">
        <v>39</v>
      </c>
      <c r="O739" s="294">
        <v>1.1000000000000001</v>
      </c>
      <c r="P739" s="294">
        <f>O739*H739</f>
        <v>702.46</v>
      </c>
      <c r="Q739" s="294">
        <v>9.4999999999999998E-3</v>
      </c>
      <c r="R739" s="294">
        <f>Q739*H739</f>
        <v>6.0667</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971</v>
      </c>
    </row>
    <row r="740" spans="2:65" s="916" customFormat="1" ht="162">
      <c r="B740" s="207"/>
      <c r="D740" s="297" t="s">
        <v>184</v>
      </c>
      <c r="F740" s="298" t="s">
        <v>951</v>
      </c>
      <c r="L740" s="207"/>
      <c r="M740" s="299"/>
      <c r="N740" s="920"/>
      <c r="O740" s="920"/>
      <c r="P740" s="920"/>
      <c r="Q740" s="920"/>
      <c r="R740" s="920"/>
      <c r="S740" s="920"/>
      <c r="T740" s="300"/>
      <c r="AT740" s="196" t="s">
        <v>184</v>
      </c>
      <c r="AU740" s="196" t="s">
        <v>77</v>
      </c>
    </row>
    <row r="741" spans="2:65" s="302" customFormat="1">
      <c r="B741" s="301"/>
      <c r="D741" s="297" t="s">
        <v>185</v>
      </c>
      <c r="E741" s="303" t="s">
        <v>5</v>
      </c>
      <c r="F741" s="304" t="s">
        <v>972</v>
      </c>
      <c r="H741" s="305">
        <v>638.6</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695</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638.6</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16" customFormat="1" ht="16.5" customHeight="1">
      <c r="B744" s="207"/>
      <c r="C744" s="324" t="s">
        <v>973</v>
      </c>
      <c r="D744" s="324" t="s">
        <v>425</v>
      </c>
      <c r="E744" s="325" t="s">
        <v>974</v>
      </c>
      <c r="F744" s="326" t="s">
        <v>975</v>
      </c>
      <c r="G744" s="327" t="s">
        <v>180</v>
      </c>
      <c r="H744" s="328">
        <v>651.37199999999996</v>
      </c>
      <c r="I744" s="923"/>
      <c r="J744" s="329">
        <f>ROUND(I744*H744,2)</f>
        <v>0</v>
      </c>
      <c r="K744" s="326" t="s">
        <v>181</v>
      </c>
      <c r="L744" s="330"/>
      <c r="M744" s="331" t="s">
        <v>5</v>
      </c>
      <c r="N744" s="332" t="s">
        <v>39</v>
      </c>
      <c r="O744" s="294">
        <v>0</v>
      </c>
      <c r="P744" s="294">
        <f>O744*H744</f>
        <v>0</v>
      </c>
      <c r="Q744" s="294">
        <v>2.1000000000000001E-2</v>
      </c>
      <c r="R744" s="294">
        <f>Q744*H744</f>
        <v>13.678812000000001</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976</v>
      </c>
    </row>
    <row r="745" spans="2:65" s="302" customFormat="1">
      <c r="B745" s="301"/>
      <c r="D745" s="297" t="s">
        <v>185</v>
      </c>
      <c r="F745" s="304" t="s">
        <v>977</v>
      </c>
      <c r="H745" s="305">
        <v>651.37199999999996</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16" customFormat="1" ht="25.5" customHeight="1">
      <c r="B746" s="207"/>
      <c r="C746" s="286" t="s">
        <v>978</v>
      </c>
      <c r="D746" s="286" t="s">
        <v>179</v>
      </c>
      <c r="E746" s="287" t="s">
        <v>979</v>
      </c>
      <c r="F746" s="288" t="s">
        <v>980</v>
      </c>
      <c r="G746" s="289" t="s">
        <v>180</v>
      </c>
      <c r="H746" s="290">
        <v>63.744999999999997</v>
      </c>
      <c r="I746" s="921"/>
      <c r="J746" s="291">
        <f>ROUND(I746*H746,2)</f>
        <v>0</v>
      </c>
      <c r="K746" s="288" t="s">
        <v>181</v>
      </c>
      <c r="L746" s="207"/>
      <c r="M746" s="292" t="s">
        <v>5</v>
      </c>
      <c r="N746" s="293" t="s">
        <v>39</v>
      </c>
      <c r="O746" s="294">
        <v>0.29399999999999998</v>
      </c>
      <c r="P746" s="294">
        <f>O746*H746</f>
        <v>18.741029999999999</v>
      </c>
      <c r="Q746" s="294">
        <v>6.28E-3</v>
      </c>
      <c r="R746" s="294">
        <f>Q746*H746</f>
        <v>0.40031859999999997</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981</v>
      </c>
    </row>
    <row r="747" spans="2:65" s="302" customFormat="1">
      <c r="B747" s="301"/>
      <c r="D747" s="297" t="s">
        <v>185</v>
      </c>
      <c r="E747" s="303" t="s">
        <v>5</v>
      </c>
      <c r="F747" s="304" t="s">
        <v>982</v>
      </c>
      <c r="H747" s="305">
        <v>63.744999999999997</v>
      </c>
      <c r="L747" s="301"/>
      <c r="M747" s="306"/>
      <c r="N747" s="307"/>
      <c r="O747" s="307"/>
      <c r="P747" s="307"/>
      <c r="Q747" s="307"/>
      <c r="R747" s="307"/>
      <c r="S747" s="307"/>
      <c r="T747" s="308"/>
      <c r="AT747" s="303" t="s">
        <v>185</v>
      </c>
      <c r="AU747" s="303" t="s">
        <v>77</v>
      </c>
      <c r="AV747" s="302" t="s">
        <v>77</v>
      </c>
      <c r="AW747" s="302" t="s">
        <v>31</v>
      </c>
      <c r="AX747" s="302" t="s">
        <v>68</v>
      </c>
      <c r="AY747" s="303" t="s">
        <v>177</v>
      </c>
    </row>
    <row r="748" spans="2:65" s="317" customFormat="1">
      <c r="B748" s="316"/>
      <c r="D748" s="297" t="s">
        <v>185</v>
      </c>
      <c r="E748" s="318" t="s">
        <v>5</v>
      </c>
      <c r="F748" s="319" t="s">
        <v>186</v>
      </c>
      <c r="H748" s="320">
        <v>63.744999999999997</v>
      </c>
      <c r="L748" s="316"/>
      <c r="M748" s="321"/>
      <c r="N748" s="322"/>
      <c r="O748" s="322"/>
      <c r="P748" s="322"/>
      <c r="Q748" s="322"/>
      <c r="R748" s="322"/>
      <c r="S748" s="322"/>
      <c r="T748" s="323"/>
      <c r="AT748" s="318" t="s">
        <v>185</v>
      </c>
      <c r="AU748" s="318" t="s">
        <v>77</v>
      </c>
      <c r="AV748" s="317" t="s">
        <v>182</v>
      </c>
      <c r="AW748" s="317" t="s">
        <v>31</v>
      </c>
      <c r="AX748" s="317" t="s">
        <v>75</v>
      </c>
      <c r="AY748" s="318" t="s">
        <v>177</v>
      </c>
    </row>
    <row r="749" spans="2:65" s="916" customFormat="1" ht="25.5" customHeight="1">
      <c r="B749" s="207"/>
      <c r="C749" s="286" t="s">
        <v>983</v>
      </c>
      <c r="D749" s="286" t="s">
        <v>179</v>
      </c>
      <c r="E749" s="287" t="s">
        <v>984</v>
      </c>
      <c r="F749" s="288" t="s">
        <v>985</v>
      </c>
      <c r="G749" s="289" t="s">
        <v>180</v>
      </c>
      <c r="H749" s="290">
        <v>638.6</v>
      </c>
      <c r="I749" s="921"/>
      <c r="J749" s="291">
        <f>ROUND(I749*H749,2)</f>
        <v>0</v>
      </c>
      <c r="K749" s="288" t="s">
        <v>181</v>
      </c>
      <c r="L749" s="207"/>
      <c r="M749" s="292" t="s">
        <v>5</v>
      </c>
      <c r="N749" s="293" t="s">
        <v>39</v>
      </c>
      <c r="O749" s="294">
        <v>0.245</v>
      </c>
      <c r="P749" s="294">
        <f>O749*H749</f>
        <v>156.45699999999999</v>
      </c>
      <c r="Q749" s="294">
        <v>3.48E-3</v>
      </c>
      <c r="R749" s="294">
        <f>Q749*H749</f>
        <v>2.2223280000000001</v>
      </c>
      <c r="S749" s="294">
        <v>0</v>
      </c>
      <c r="T749" s="295">
        <f>S749*H749</f>
        <v>0</v>
      </c>
      <c r="AR749" s="196" t="s">
        <v>182</v>
      </c>
      <c r="AT749" s="196" t="s">
        <v>179</v>
      </c>
      <c r="AU749" s="196" t="s">
        <v>77</v>
      </c>
      <c r="AY749" s="196" t="s">
        <v>177</v>
      </c>
      <c r="BE749" s="296">
        <f>IF(N749="základní",J749,0)</f>
        <v>0</v>
      </c>
      <c r="BF749" s="296">
        <f>IF(N749="snížená",J749,0)</f>
        <v>0</v>
      </c>
      <c r="BG749" s="296">
        <f>IF(N749="zákl. přenesená",J749,0)</f>
        <v>0</v>
      </c>
      <c r="BH749" s="296">
        <f>IF(N749="sníž. přenesená",J749,0)</f>
        <v>0</v>
      </c>
      <c r="BI749" s="296">
        <f>IF(N749="nulová",J749,0)</f>
        <v>0</v>
      </c>
      <c r="BJ749" s="196" t="s">
        <v>75</v>
      </c>
      <c r="BK749" s="296">
        <f>ROUND(I749*H749,2)</f>
        <v>0</v>
      </c>
      <c r="BL749" s="196" t="s">
        <v>182</v>
      </c>
      <c r="BM749" s="196" t="s">
        <v>986</v>
      </c>
    </row>
    <row r="750" spans="2:65" s="916" customFormat="1" ht="25.5" customHeight="1">
      <c r="B750" s="207"/>
      <c r="C750" s="286" t="s">
        <v>987</v>
      </c>
      <c r="D750" s="286" t="s">
        <v>179</v>
      </c>
      <c r="E750" s="287" t="s">
        <v>988</v>
      </c>
      <c r="F750" s="288" t="s">
        <v>989</v>
      </c>
      <c r="G750" s="289" t="s">
        <v>180</v>
      </c>
      <c r="H750" s="290">
        <v>349.20100000000002</v>
      </c>
      <c r="I750" s="921"/>
      <c r="J750" s="291">
        <f>ROUND(I750*H750,2)</f>
        <v>0</v>
      </c>
      <c r="K750" s="288" t="s">
        <v>181</v>
      </c>
      <c r="L750" s="207"/>
      <c r="M750" s="292" t="s">
        <v>5</v>
      </c>
      <c r="N750" s="293" t="s">
        <v>39</v>
      </c>
      <c r="O750" s="294">
        <v>0.06</v>
      </c>
      <c r="P750" s="294">
        <f>O750*H750</f>
        <v>20.952059999999999</v>
      </c>
      <c r="Q750" s="294">
        <v>1.2E-4</v>
      </c>
      <c r="R750" s="294">
        <f>Q750*H750</f>
        <v>4.1904120000000003E-2</v>
      </c>
      <c r="S750" s="294">
        <v>0</v>
      </c>
      <c r="T750" s="295">
        <f>S750*H750</f>
        <v>0</v>
      </c>
      <c r="AR750" s="196" t="s">
        <v>182</v>
      </c>
      <c r="AT750" s="196" t="s">
        <v>179</v>
      </c>
      <c r="AU750" s="196" t="s">
        <v>77</v>
      </c>
      <c r="AY750" s="196" t="s">
        <v>177</v>
      </c>
      <c r="BE750" s="296">
        <f>IF(N750="základní",J750,0)</f>
        <v>0</v>
      </c>
      <c r="BF750" s="296">
        <f>IF(N750="snížená",J750,0)</f>
        <v>0</v>
      </c>
      <c r="BG750" s="296">
        <f>IF(N750="zákl. přenesená",J750,0)</f>
        <v>0</v>
      </c>
      <c r="BH750" s="296">
        <f>IF(N750="sníž. přenesená",J750,0)</f>
        <v>0</v>
      </c>
      <c r="BI750" s="296">
        <f>IF(N750="nulová",J750,0)</f>
        <v>0</v>
      </c>
      <c r="BJ750" s="196" t="s">
        <v>75</v>
      </c>
      <c r="BK750" s="296">
        <f>ROUND(I750*H750,2)</f>
        <v>0</v>
      </c>
      <c r="BL750" s="196" t="s">
        <v>182</v>
      </c>
      <c r="BM750" s="196" t="s">
        <v>990</v>
      </c>
    </row>
    <row r="751" spans="2:65" s="916" customFormat="1" ht="40.5">
      <c r="B751" s="207"/>
      <c r="D751" s="297" t="s">
        <v>184</v>
      </c>
      <c r="F751" s="298" t="s">
        <v>991</v>
      </c>
      <c r="L751" s="207"/>
      <c r="M751" s="299"/>
      <c r="N751" s="920"/>
      <c r="O751" s="920"/>
      <c r="P751" s="920"/>
      <c r="Q751" s="920"/>
      <c r="R751" s="920"/>
      <c r="S751" s="920"/>
      <c r="T751" s="300"/>
      <c r="AT751" s="196" t="s">
        <v>184</v>
      </c>
      <c r="AU751" s="196" t="s">
        <v>77</v>
      </c>
    </row>
    <row r="752" spans="2:65" s="302" customFormat="1">
      <c r="B752" s="301"/>
      <c r="D752" s="297" t="s">
        <v>185</v>
      </c>
      <c r="E752" s="303" t="s">
        <v>5</v>
      </c>
      <c r="F752" s="304" t="s">
        <v>992</v>
      </c>
      <c r="H752" s="305">
        <v>88.596000000000004</v>
      </c>
      <c r="L752" s="301"/>
      <c r="M752" s="306"/>
      <c r="N752" s="307"/>
      <c r="O752" s="307"/>
      <c r="P752" s="307"/>
      <c r="Q752" s="307"/>
      <c r="R752" s="307"/>
      <c r="S752" s="307"/>
      <c r="T752" s="308"/>
      <c r="AT752" s="303" t="s">
        <v>185</v>
      </c>
      <c r="AU752" s="303" t="s">
        <v>77</v>
      </c>
      <c r="AV752" s="302" t="s">
        <v>77</v>
      </c>
      <c r="AW752" s="302" t="s">
        <v>31</v>
      </c>
      <c r="AX752" s="302" t="s">
        <v>68</v>
      </c>
      <c r="AY752" s="303" t="s">
        <v>177</v>
      </c>
    </row>
    <row r="753" spans="2:65" s="302" customFormat="1">
      <c r="B753" s="301"/>
      <c r="D753" s="297" t="s">
        <v>185</v>
      </c>
      <c r="E753" s="303" t="s">
        <v>5</v>
      </c>
      <c r="F753" s="304" t="s">
        <v>993</v>
      </c>
      <c r="H753" s="305">
        <v>132.86500000000001</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02" customFormat="1">
      <c r="B754" s="301"/>
      <c r="D754" s="297" t="s">
        <v>185</v>
      </c>
      <c r="E754" s="303" t="s">
        <v>5</v>
      </c>
      <c r="F754" s="304" t="s">
        <v>994</v>
      </c>
      <c r="H754" s="305">
        <v>75.819999999999993</v>
      </c>
      <c r="L754" s="301"/>
      <c r="M754" s="306"/>
      <c r="N754" s="307"/>
      <c r="O754" s="307"/>
      <c r="P754" s="307"/>
      <c r="Q754" s="307"/>
      <c r="R754" s="307"/>
      <c r="S754" s="307"/>
      <c r="T754" s="308"/>
      <c r="AT754" s="303" t="s">
        <v>185</v>
      </c>
      <c r="AU754" s="303" t="s">
        <v>77</v>
      </c>
      <c r="AV754" s="302" t="s">
        <v>77</v>
      </c>
      <c r="AW754" s="302" t="s">
        <v>31</v>
      </c>
      <c r="AX754" s="302" t="s">
        <v>68</v>
      </c>
      <c r="AY754" s="303" t="s">
        <v>177</v>
      </c>
    </row>
    <row r="755" spans="2:65" s="302" customFormat="1">
      <c r="B755" s="301"/>
      <c r="D755" s="297" t="s">
        <v>185</v>
      </c>
      <c r="E755" s="303" t="s">
        <v>5</v>
      </c>
      <c r="F755" s="304" t="s">
        <v>995</v>
      </c>
      <c r="H755" s="305">
        <v>11.4</v>
      </c>
      <c r="L755" s="301"/>
      <c r="M755" s="306"/>
      <c r="N755" s="307"/>
      <c r="O755" s="307"/>
      <c r="P755" s="307"/>
      <c r="Q755" s="307"/>
      <c r="R755" s="307"/>
      <c r="S755" s="307"/>
      <c r="T755" s="308"/>
      <c r="AT755" s="303" t="s">
        <v>185</v>
      </c>
      <c r="AU755" s="303" t="s">
        <v>77</v>
      </c>
      <c r="AV755" s="302" t="s">
        <v>77</v>
      </c>
      <c r="AW755" s="302" t="s">
        <v>31</v>
      </c>
      <c r="AX755" s="302" t="s">
        <v>68</v>
      </c>
      <c r="AY755" s="303" t="s">
        <v>177</v>
      </c>
    </row>
    <row r="756" spans="2:65" s="302" customFormat="1">
      <c r="B756" s="301"/>
      <c r="D756" s="297" t="s">
        <v>185</v>
      </c>
      <c r="E756" s="303" t="s">
        <v>5</v>
      </c>
      <c r="F756" s="304" t="s">
        <v>996</v>
      </c>
      <c r="H756" s="305">
        <v>27.52</v>
      </c>
      <c r="L756" s="301"/>
      <c r="M756" s="306"/>
      <c r="N756" s="307"/>
      <c r="O756" s="307"/>
      <c r="P756" s="307"/>
      <c r="Q756" s="307"/>
      <c r="R756" s="307"/>
      <c r="S756" s="307"/>
      <c r="T756" s="308"/>
      <c r="AT756" s="303" t="s">
        <v>185</v>
      </c>
      <c r="AU756" s="303" t="s">
        <v>77</v>
      </c>
      <c r="AV756" s="302" t="s">
        <v>77</v>
      </c>
      <c r="AW756" s="302" t="s">
        <v>31</v>
      </c>
      <c r="AX756" s="302" t="s">
        <v>68</v>
      </c>
      <c r="AY756" s="303" t="s">
        <v>177</v>
      </c>
    </row>
    <row r="757" spans="2:65" s="302" customFormat="1">
      <c r="B757" s="301"/>
      <c r="D757" s="297" t="s">
        <v>185</v>
      </c>
      <c r="E757" s="303" t="s">
        <v>5</v>
      </c>
      <c r="F757" s="304" t="s">
        <v>997</v>
      </c>
      <c r="H757" s="305">
        <v>13</v>
      </c>
      <c r="L757" s="301"/>
      <c r="M757" s="306"/>
      <c r="N757" s="307"/>
      <c r="O757" s="307"/>
      <c r="P757" s="307"/>
      <c r="Q757" s="307"/>
      <c r="R757" s="307"/>
      <c r="S757" s="307"/>
      <c r="T757" s="308"/>
      <c r="AT757" s="303" t="s">
        <v>185</v>
      </c>
      <c r="AU757" s="303" t="s">
        <v>77</v>
      </c>
      <c r="AV757" s="302" t="s">
        <v>77</v>
      </c>
      <c r="AW757" s="302" t="s">
        <v>31</v>
      </c>
      <c r="AX757" s="302" t="s">
        <v>68</v>
      </c>
      <c r="AY757" s="303" t="s">
        <v>177</v>
      </c>
    </row>
    <row r="758" spans="2:65" s="317" customFormat="1">
      <c r="B758" s="316"/>
      <c r="D758" s="297" t="s">
        <v>185</v>
      </c>
      <c r="E758" s="318" t="s">
        <v>5</v>
      </c>
      <c r="F758" s="319" t="s">
        <v>186</v>
      </c>
      <c r="H758" s="320">
        <v>349.20100000000002</v>
      </c>
      <c r="L758" s="316"/>
      <c r="M758" s="321"/>
      <c r="N758" s="322"/>
      <c r="O758" s="322"/>
      <c r="P758" s="322"/>
      <c r="Q758" s="322"/>
      <c r="R758" s="322"/>
      <c r="S758" s="322"/>
      <c r="T758" s="323"/>
      <c r="AT758" s="318" t="s">
        <v>185</v>
      </c>
      <c r="AU758" s="318" t="s">
        <v>77</v>
      </c>
      <c r="AV758" s="317" t="s">
        <v>182</v>
      </c>
      <c r="AW758" s="317" t="s">
        <v>31</v>
      </c>
      <c r="AX758" s="317" t="s">
        <v>75</v>
      </c>
      <c r="AY758" s="318" t="s">
        <v>177</v>
      </c>
    </row>
    <row r="759" spans="2:65" s="916" customFormat="1" ht="25.5" customHeight="1">
      <c r="B759" s="207"/>
      <c r="C759" s="286" t="s">
        <v>998</v>
      </c>
      <c r="D759" s="286" t="s">
        <v>179</v>
      </c>
      <c r="E759" s="287" t="s">
        <v>999</v>
      </c>
      <c r="F759" s="288" t="s">
        <v>1000</v>
      </c>
      <c r="G759" s="289" t="s">
        <v>210</v>
      </c>
      <c r="H759" s="290">
        <v>32</v>
      </c>
      <c r="I759" s="921"/>
      <c r="J759" s="291">
        <f>ROUND(I759*H759,2)</f>
        <v>0</v>
      </c>
      <c r="K759" s="288" t="s">
        <v>181</v>
      </c>
      <c r="L759" s="207"/>
      <c r="M759" s="292" t="s">
        <v>5</v>
      </c>
      <c r="N759" s="293" t="s">
        <v>39</v>
      </c>
      <c r="O759" s="294">
        <v>3.2130000000000001</v>
      </c>
      <c r="P759" s="294">
        <f>O759*H759</f>
        <v>102.816</v>
      </c>
      <c r="Q759" s="294">
        <v>2.45329</v>
      </c>
      <c r="R759" s="294">
        <f>Q759*H759</f>
        <v>78.505279999999999</v>
      </c>
      <c r="S759" s="294">
        <v>0</v>
      </c>
      <c r="T759" s="295">
        <f>S759*H759</f>
        <v>0</v>
      </c>
      <c r="AR759" s="196" t="s">
        <v>182</v>
      </c>
      <c r="AT759" s="196" t="s">
        <v>179</v>
      </c>
      <c r="AU759" s="196" t="s">
        <v>77</v>
      </c>
      <c r="AY759" s="196" t="s">
        <v>177</v>
      </c>
      <c r="BE759" s="296">
        <f>IF(N759="základní",J759,0)</f>
        <v>0</v>
      </c>
      <c r="BF759" s="296">
        <f>IF(N759="snížená",J759,0)</f>
        <v>0</v>
      </c>
      <c r="BG759" s="296">
        <f>IF(N759="zákl. přenesená",J759,0)</f>
        <v>0</v>
      </c>
      <c r="BH759" s="296">
        <f>IF(N759="sníž. přenesená",J759,0)</f>
        <v>0</v>
      </c>
      <c r="BI759" s="296">
        <f>IF(N759="nulová",J759,0)</f>
        <v>0</v>
      </c>
      <c r="BJ759" s="196" t="s">
        <v>75</v>
      </c>
      <c r="BK759" s="296">
        <f>ROUND(I759*H759,2)</f>
        <v>0</v>
      </c>
      <c r="BL759" s="196" t="s">
        <v>182</v>
      </c>
      <c r="BM759" s="196" t="s">
        <v>1001</v>
      </c>
    </row>
    <row r="760" spans="2:65" s="916" customFormat="1" ht="175.5">
      <c r="B760" s="207"/>
      <c r="D760" s="297" t="s">
        <v>184</v>
      </c>
      <c r="F760" s="298" t="s">
        <v>1002</v>
      </c>
      <c r="L760" s="207"/>
      <c r="M760" s="299"/>
      <c r="N760" s="920"/>
      <c r="O760" s="920"/>
      <c r="P760" s="920"/>
      <c r="Q760" s="920"/>
      <c r="R760" s="920"/>
      <c r="S760" s="920"/>
      <c r="T760" s="300"/>
      <c r="AT760" s="196" t="s">
        <v>184</v>
      </c>
      <c r="AU760" s="196" t="s">
        <v>77</v>
      </c>
    </row>
    <row r="761" spans="2:65" s="310" customFormat="1">
      <c r="B761" s="309"/>
      <c r="D761" s="297" t="s">
        <v>185</v>
      </c>
      <c r="E761" s="311" t="s">
        <v>5</v>
      </c>
      <c r="F761" s="312" t="s">
        <v>1003</v>
      </c>
      <c r="H761" s="311" t="s">
        <v>5</v>
      </c>
      <c r="L761" s="309"/>
      <c r="M761" s="313"/>
      <c r="N761" s="314"/>
      <c r="O761" s="314"/>
      <c r="P761" s="314"/>
      <c r="Q761" s="314"/>
      <c r="R761" s="314"/>
      <c r="S761" s="314"/>
      <c r="T761" s="315"/>
      <c r="AT761" s="311" t="s">
        <v>185</v>
      </c>
      <c r="AU761" s="311" t="s">
        <v>77</v>
      </c>
      <c r="AV761" s="310" t="s">
        <v>75</v>
      </c>
      <c r="AW761" s="310" t="s">
        <v>31</v>
      </c>
      <c r="AX761" s="310" t="s">
        <v>68</v>
      </c>
      <c r="AY761" s="311" t="s">
        <v>177</v>
      </c>
    </row>
    <row r="762" spans="2:65" s="302" customFormat="1">
      <c r="B762" s="301"/>
      <c r="D762" s="297" t="s">
        <v>185</v>
      </c>
      <c r="E762" s="303" t="s">
        <v>5</v>
      </c>
      <c r="F762" s="304" t="s">
        <v>1004</v>
      </c>
      <c r="H762" s="305">
        <v>32</v>
      </c>
      <c r="L762" s="301"/>
      <c r="M762" s="306"/>
      <c r="N762" s="307"/>
      <c r="O762" s="307"/>
      <c r="P762" s="307"/>
      <c r="Q762" s="307"/>
      <c r="R762" s="307"/>
      <c r="S762" s="307"/>
      <c r="T762" s="308"/>
      <c r="AT762" s="303" t="s">
        <v>185</v>
      </c>
      <c r="AU762" s="303" t="s">
        <v>77</v>
      </c>
      <c r="AV762" s="302" t="s">
        <v>77</v>
      </c>
      <c r="AW762" s="302" t="s">
        <v>31</v>
      </c>
      <c r="AX762" s="302" t="s">
        <v>68</v>
      </c>
      <c r="AY762" s="303" t="s">
        <v>177</v>
      </c>
    </row>
    <row r="763" spans="2:65" s="317" customFormat="1">
      <c r="B763" s="316"/>
      <c r="D763" s="297" t="s">
        <v>185</v>
      </c>
      <c r="E763" s="318" t="s">
        <v>5</v>
      </c>
      <c r="F763" s="319" t="s">
        <v>186</v>
      </c>
      <c r="H763" s="320">
        <v>32</v>
      </c>
      <c r="L763" s="316"/>
      <c r="M763" s="321"/>
      <c r="N763" s="322"/>
      <c r="O763" s="322"/>
      <c r="P763" s="322"/>
      <c r="Q763" s="322"/>
      <c r="R763" s="322"/>
      <c r="S763" s="322"/>
      <c r="T763" s="323"/>
      <c r="AT763" s="318" t="s">
        <v>185</v>
      </c>
      <c r="AU763" s="318" t="s">
        <v>77</v>
      </c>
      <c r="AV763" s="317" t="s">
        <v>182</v>
      </c>
      <c r="AW763" s="317" t="s">
        <v>31</v>
      </c>
      <c r="AX763" s="317" t="s">
        <v>75</v>
      </c>
      <c r="AY763" s="318" t="s">
        <v>177</v>
      </c>
    </row>
    <row r="764" spans="2:65" s="916" customFormat="1" ht="25.5" customHeight="1">
      <c r="B764" s="207"/>
      <c r="C764" s="286" t="s">
        <v>1005</v>
      </c>
      <c r="D764" s="286" t="s">
        <v>179</v>
      </c>
      <c r="E764" s="287" t="s">
        <v>1006</v>
      </c>
      <c r="F764" s="288" t="s">
        <v>1007</v>
      </c>
      <c r="G764" s="289" t="s">
        <v>210</v>
      </c>
      <c r="H764" s="290">
        <v>80.007999999999996</v>
      </c>
      <c r="I764" s="921"/>
      <c r="J764" s="291">
        <f>ROUND(I764*H764,2)</f>
        <v>0</v>
      </c>
      <c r="K764" s="288" t="s">
        <v>181</v>
      </c>
      <c r="L764" s="207"/>
      <c r="M764" s="292" t="s">
        <v>5</v>
      </c>
      <c r="N764" s="293" t="s">
        <v>39</v>
      </c>
      <c r="O764" s="294">
        <v>2.3170000000000002</v>
      </c>
      <c r="P764" s="294">
        <f>O764*H764</f>
        <v>185.378536</v>
      </c>
      <c r="Q764" s="294">
        <v>2.45329</v>
      </c>
      <c r="R764" s="294">
        <f>Q764*H764</f>
        <v>196.28282632</v>
      </c>
      <c r="S764" s="294">
        <v>0</v>
      </c>
      <c r="T764" s="295">
        <f>S764*H764</f>
        <v>0</v>
      </c>
      <c r="AR764" s="196" t="s">
        <v>182</v>
      </c>
      <c r="AT764" s="196" t="s">
        <v>179</v>
      </c>
      <c r="AU764" s="196" t="s">
        <v>77</v>
      </c>
      <c r="AY764" s="196" t="s">
        <v>177</v>
      </c>
      <c r="BE764" s="296">
        <f>IF(N764="základní",J764,0)</f>
        <v>0</v>
      </c>
      <c r="BF764" s="296">
        <f>IF(N764="snížená",J764,0)</f>
        <v>0</v>
      </c>
      <c r="BG764" s="296">
        <f>IF(N764="zákl. přenesená",J764,0)</f>
        <v>0</v>
      </c>
      <c r="BH764" s="296">
        <f>IF(N764="sníž. přenesená",J764,0)</f>
        <v>0</v>
      </c>
      <c r="BI764" s="296">
        <f>IF(N764="nulová",J764,0)</f>
        <v>0</v>
      </c>
      <c r="BJ764" s="196" t="s">
        <v>75</v>
      </c>
      <c r="BK764" s="296">
        <f>ROUND(I764*H764,2)</f>
        <v>0</v>
      </c>
      <c r="BL764" s="196" t="s">
        <v>182</v>
      </c>
      <c r="BM764" s="196" t="s">
        <v>1008</v>
      </c>
    </row>
    <row r="765" spans="2:65" s="916" customFormat="1" ht="175.5">
      <c r="B765" s="207"/>
      <c r="D765" s="297" t="s">
        <v>184</v>
      </c>
      <c r="F765" s="298" t="s">
        <v>1002</v>
      </c>
      <c r="L765" s="207"/>
      <c r="M765" s="299"/>
      <c r="N765" s="920"/>
      <c r="O765" s="920"/>
      <c r="P765" s="920"/>
      <c r="Q765" s="920"/>
      <c r="R765" s="920"/>
      <c r="S765" s="920"/>
      <c r="T765" s="300"/>
      <c r="AT765" s="196" t="s">
        <v>184</v>
      </c>
      <c r="AU765" s="196" t="s">
        <v>77</v>
      </c>
    </row>
    <row r="766" spans="2:65" s="302" customFormat="1">
      <c r="B766" s="301"/>
      <c r="D766" s="297" t="s">
        <v>185</v>
      </c>
      <c r="E766" s="303" t="s">
        <v>5</v>
      </c>
      <c r="F766" s="304" t="s">
        <v>1009</v>
      </c>
      <c r="H766" s="305">
        <v>23.91</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10" customFormat="1">
      <c r="B767" s="309"/>
      <c r="D767" s="297" t="s">
        <v>185</v>
      </c>
      <c r="E767" s="311" t="s">
        <v>5</v>
      </c>
      <c r="F767" s="312" t="s">
        <v>1010</v>
      </c>
      <c r="H767" s="311" t="s">
        <v>5</v>
      </c>
      <c r="L767" s="309"/>
      <c r="M767" s="313"/>
      <c r="N767" s="314"/>
      <c r="O767" s="314"/>
      <c r="P767" s="314"/>
      <c r="Q767" s="314"/>
      <c r="R767" s="314"/>
      <c r="S767" s="314"/>
      <c r="T767" s="315"/>
      <c r="AT767" s="311" t="s">
        <v>185</v>
      </c>
      <c r="AU767" s="311" t="s">
        <v>77</v>
      </c>
      <c r="AV767" s="310" t="s">
        <v>75</v>
      </c>
      <c r="AW767" s="310" t="s">
        <v>31</v>
      </c>
      <c r="AX767" s="310" t="s">
        <v>68</v>
      </c>
      <c r="AY767" s="311" t="s">
        <v>177</v>
      </c>
    </row>
    <row r="768" spans="2:65" s="302" customFormat="1">
      <c r="B768" s="301"/>
      <c r="D768" s="297" t="s">
        <v>185</v>
      </c>
      <c r="E768" s="303" t="s">
        <v>5</v>
      </c>
      <c r="F768" s="304" t="s">
        <v>1011</v>
      </c>
      <c r="H768" s="305">
        <v>56.097999999999999</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10" customFormat="1">
      <c r="B769" s="309"/>
      <c r="D769" s="297" t="s">
        <v>185</v>
      </c>
      <c r="E769" s="311" t="s">
        <v>5</v>
      </c>
      <c r="F769" s="312" t="s">
        <v>1012</v>
      </c>
      <c r="H769" s="311" t="s">
        <v>5</v>
      </c>
      <c r="L769" s="309"/>
      <c r="M769" s="313"/>
      <c r="N769" s="314"/>
      <c r="O769" s="314"/>
      <c r="P769" s="314"/>
      <c r="Q769" s="314"/>
      <c r="R769" s="314"/>
      <c r="S769" s="314"/>
      <c r="T769" s="315"/>
      <c r="AT769" s="311" t="s">
        <v>185</v>
      </c>
      <c r="AU769" s="311" t="s">
        <v>77</v>
      </c>
      <c r="AV769" s="310" t="s">
        <v>75</v>
      </c>
      <c r="AW769" s="310" t="s">
        <v>31</v>
      </c>
      <c r="AX769" s="310" t="s">
        <v>68</v>
      </c>
      <c r="AY769" s="311" t="s">
        <v>177</v>
      </c>
    </row>
    <row r="770" spans="2:65" s="317" customFormat="1">
      <c r="B770" s="316"/>
      <c r="D770" s="297" t="s">
        <v>185</v>
      </c>
      <c r="E770" s="318" t="s">
        <v>5</v>
      </c>
      <c r="F770" s="319" t="s">
        <v>186</v>
      </c>
      <c r="H770" s="320">
        <v>80.007999999999996</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16" customFormat="1" ht="25.5" customHeight="1">
      <c r="B771" s="207"/>
      <c r="C771" s="286" t="s">
        <v>1013</v>
      </c>
      <c r="D771" s="286" t="s">
        <v>179</v>
      </c>
      <c r="E771" s="287" t="s">
        <v>1006</v>
      </c>
      <c r="F771" s="288" t="s">
        <v>1007</v>
      </c>
      <c r="G771" s="289" t="s">
        <v>210</v>
      </c>
      <c r="H771" s="290">
        <v>13.9</v>
      </c>
      <c r="I771" s="921"/>
      <c r="J771" s="291">
        <f>ROUND(I771*H771,2)</f>
        <v>0</v>
      </c>
      <c r="K771" s="288" t="s">
        <v>181</v>
      </c>
      <c r="L771" s="207"/>
      <c r="M771" s="292" t="s">
        <v>5</v>
      </c>
      <c r="N771" s="293" t="s">
        <v>39</v>
      </c>
      <c r="O771" s="294">
        <v>2.3170000000000002</v>
      </c>
      <c r="P771" s="294">
        <f>O771*H771</f>
        <v>32.206300000000006</v>
      </c>
      <c r="Q771" s="294">
        <v>2.45329</v>
      </c>
      <c r="R771" s="294">
        <f>Q771*H771</f>
        <v>34.100731000000003</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1014</v>
      </c>
    </row>
    <row r="772" spans="2:65" s="916" customFormat="1" ht="175.5">
      <c r="B772" s="207"/>
      <c r="D772" s="297" t="s">
        <v>184</v>
      </c>
      <c r="F772" s="298" t="s">
        <v>1002</v>
      </c>
      <c r="L772" s="207"/>
      <c r="M772" s="299"/>
      <c r="N772" s="920"/>
      <c r="O772" s="920"/>
      <c r="P772" s="920"/>
      <c r="Q772" s="920"/>
      <c r="R772" s="920"/>
      <c r="S772" s="920"/>
      <c r="T772" s="300"/>
      <c r="AT772" s="196" t="s">
        <v>184</v>
      </c>
      <c r="AU772" s="196" t="s">
        <v>77</v>
      </c>
    </row>
    <row r="773" spans="2:65" s="310" customFormat="1">
      <c r="B773" s="309"/>
      <c r="D773" s="297" t="s">
        <v>185</v>
      </c>
      <c r="E773" s="311" t="s">
        <v>5</v>
      </c>
      <c r="F773" s="312" t="s">
        <v>1015</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1016</v>
      </c>
      <c r="H774" s="305">
        <v>13.9</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13.9</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16" customFormat="1" ht="25.5" customHeight="1">
      <c r="B776" s="207"/>
      <c r="C776" s="286" t="s">
        <v>1017</v>
      </c>
      <c r="D776" s="286" t="s">
        <v>179</v>
      </c>
      <c r="E776" s="287" t="s">
        <v>1018</v>
      </c>
      <c r="F776" s="288" t="s">
        <v>1019</v>
      </c>
      <c r="G776" s="289" t="s">
        <v>210</v>
      </c>
      <c r="H776" s="290">
        <v>86.566000000000003</v>
      </c>
      <c r="I776" s="921"/>
      <c r="J776" s="291">
        <f>ROUND(I776*H776,2)</f>
        <v>0</v>
      </c>
      <c r="K776" s="288" t="s">
        <v>181</v>
      </c>
      <c r="L776" s="207"/>
      <c r="M776" s="292" t="s">
        <v>5</v>
      </c>
      <c r="N776" s="293" t="s">
        <v>39</v>
      </c>
      <c r="O776" s="294">
        <v>2.3170000000000002</v>
      </c>
      <c r="P776" s="294">
        <f>O776*H776</f>
        <v>200.57342200000002</v>
      </c>
      <c r="Q776" s="294">
        <v>2.45329</v>
      </c>
      <c r="R776" s="294">
        <f>Q776*H776</f>
        <v>212.37150213999999</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1020</v>
      </c>
    </row>
    <row r="777" spans="2:65" s="916" customFormat="1" ht="175.5">
      <c r="B777" s="207"/>
      <c r="D777" s="297" t="s">
        <v>184</v>
      </c>
      <c r="F777" s="298" t="s">
        <v>1002</v>
      </c>
      <c r="L777" s="207"/>
      <c r="M777" s="299"/>
      <c r="N777" s="920"/>
      <c r="O777" s="920"/>
      <c r="P777" s="920"/>
      <c r="Q777" s="920"/>
      <c r="R777" s="920"/>
      <c r="S777" s="920"/>
      <c r="T777" s="300"/>
      <c r="AT777" s="196" t="s">
        <v>184</v>
      </c>
      <c r="AU777" s="196" t="s">
        <v>77</v>
      </c>
    </row>
    <row r="778" spans="2:65" s="310" customFormat="1">
      <c r="B778" s="309"/>
      <c r="D778" s="297" t="s">
        <v>185</v>
      </c>
      <c r="E778" s="311" t="s">
        <v>5</v>
      </c>
      <c r="F778" s="312" t="s">
        <v>1021</v>
      </c>
      <c r="H778" s="311" t="s">
        <v>5</v>
      </c>
      <c r="L778" s="309"/>
      <c r="M778" s="313"/>
      <c r="N778" s="314"/>
      <c r="O778" s="314"/>
      <c r="P778" s="314"/>
      <c r="Q778" s="314"/>
      <c r="R778" s="314"/>
      <c r="S778" s="314"/>
      <c r="T778" s="315"/>
      <c r="AT778" s="311" t="s">
        <v>185</v>
      </c>
      <c r="AU778" s="311" t="s">
        <v>77</v>
      </c>
      <c r="AV778" s="310" t="s">
        <v>75</v>
      </c>
      <c r="AW778" s="310" t="s">
        <v>31</v>
      </c>
      <c r="AX778" s="310" t="s">
        <v>68</v>
      </c>
      <c r="AY778" s="311" t="s">
        <v>177</v>
      </c>
    </row>
    <row r="779" spans="2:65" s="302" customFormat="1">
      <c r="B779" s="301"/>
      <c r="D779" s="297" t="s">
        <v>185</v>
      </c>
      <c r="E779" s="303" t="s">
        <v>5</v>
      </c>
      <c r="F779" s="304" t="s">
        <v>1022</v>
      </c>
      <c r="H779" s="305">
        <v>86.566000000000003</v>
      </c>
      <c r="L779" s="301"/>
      <c r="M779" s="306"/>
      <c r="N779" s="307"/>
      <c r="O779" s="307"/>
      <c r="P779" s="307"/>
      <c r="Q779" s="307"/>
      <c r="R779" s="307"/>
      <c r="S779" s="307"/>
      <c r="T779" s="308"/>
      <c r="AT779" s="303" t="s">
        <v>185</v>
      </c>
      <c r="AU779" s="303" t="s">
        <v>77</v>
      </c>
      <c r="AV779" s="302" t="s">
        <v>77</v>
      </c>
      <c r="AW779" s="302" t="s">
        <v>31</v>
      </c>
      <c r="AX779" s="302" t="s">
        <v>68</v>
      </c>
      <c r="AY779" s="303" t="s">
        <v>177</v>
      </c>
    </row>
    <row r="780" spans="2:65" s="317" customFormat="1">
      <c r="B780" s="316"/>
      <c r="D780" s="297" t="s">
        <v>185</v>
      </c>
      <c r="E780" s="318" t="s">
        <v>5</v>
      </c>
      <c r="F780" s="319" t="s">
        <v>186</v>
      </c>
      <c r="H780" s="320">
        <v>86.566000000000003</v>
      </c>
      <c r="L780" s="316"/>
      <c r="M780" s="321"/>
      <c r="N780" s="322"/>
      <c r="O780" s="322"/>
      <c r="P780" s="322"/>
      <c r="Q780" s="322"/>
      <c r="R780" s="322"/>
      <c r="S780" s="322"/>
      <c r="T780" s="323"/>
      <c r="AT780" s="318" t="s">
        <v>185</v>
      </c>
      <c r="AU780" s="318" t="s">
        <v>77</v>
      </c>
      <c r="AV780" s="317" t="s">
        <v>182</v>
      </c>
      <c r="AW780" s="317" t="s">
        <v>31</v>
      </c>
      <c r="AX780" s="317" t="s">
        <v>75</v>
      </c>
      <c r="AY780" s="318" t="s">
        <v>177</v>
      </c>
    </row>
    <row r="781" spans="2:65" s="916" customFormat="1" ht="25.5" customHeight="1">
      <c r="B781" s="207"/>
      <c r="C781" s="286" t="s">
        <v>1023</v>
      </c>
      <c r="D781" s="286" t="s">
        <v>179</v>
      </c>
      <c r="E781" s="287" t="s">
        <v>1024</v>
      </c>
      <c r="F781" s="288" t="s">
        <v>1025</v>
      </c>
      <c r="G781" s="289" t="s">
        <v>210</v>
      </c>
      <c r="H781" s="290">
        <v>32</v>
      </c>
      <c r="I781" s="921"/>
      <c r="J781" s="291">
        <f>ROUND(I781*H781,2)</f>
        <v>0</v>
      </c>
      <c r="K781" s="288" t="s">
        <v>181</v>
      </c>
      <c r="L781" s="207"/>
      <c r="M781" s="292" t="s">
        <v>5</v>
      </c>
      <c r="N781" s="293" t="s">
        <v>39</v>
      </c>
      <c r="O781" s="294">
        <v>2.7</v>
      </c>
      <c r="P781" s="294">
        <f>O781*H781</f>
        <v>86.4</v>
      </c>
      <c r="Q781" s="294">
        <v>0</v>
      </c>
      <c r="R781" s="294">
        <f>Q781*H781</f>
        <v>0</v>
      </c>
      <c r="S781" s="294">
        <v>0</v>
      </c>
      <c r="T781" s="295">
        <f>S781*H781</f>
        <v>0</v>
      </c>
      <c r="AR781" s="196" t="s">
        <v>182</v>
      </c>
      <c r="AT781" s="196" t="s">
        <v>179</v>
      </c>
      <c r="AU781" s="196" t="s">
        <v>77</v>
      </c>
      <c r="AY781" s="196" t="s">
        <v>177</v>
      </c>
      <c r="BE781" s="296">
        <f>IF(N781="základní",J781,0)</f>
        <v>0</v>
      </c>
      <c r="BF781" s="296">
        <f>IF(N781="snížená",J781,0)</f>
        <v>0</v>
      </c>
      <c r="BG781" s="296">
        <f>IF(N781="zákl. přenesená",J781,0)</f>
        <v>0</v>
      </c>
      <c r="BH781" s="296">
        <f>IF(N781="sníž. přenesená",J781,0)</f>
        <v>0</v>
      </c>
      <c r="BI781" s="296">
        <f>IF(N781="nulová",J781,0)</f>
        <v>0</v>
      </c>
      <c r="BJ781" s="196" t="s">
        <v>75</v>
      </c>
      <c r="BK781" s="296">
        <f>ROUND(I781*H781,2)</f>
        <v>0</v>
      </c>
      <c r="BL781" s="196" t="s">
        <v>182</v>
      </c>
      <c r="BM781" s="196" t="s">
        <v>1026</v>
      </c>
    </row>
    <row r="782" spans="2:65" s="916" customFormat="1" ht="81">
      <c r="B782" s="207"/>
      <c r="D782" s="297" t="s">
        <v>184</v>
      </c>
      <c r="F782" s="298" t="s">
        <v>1027</v>
      </c>
      <c r="L782" s="207"/>
      <c r="M782" s="299"/>
      <c r="N782" s="920"/>
      <c r="O782" s="920"/>
      <c r="P782" s="920"/>
      <c r="Q782" s="920"/>
      <c r="R782" s="920"/>
      <c r="S782" s="920"/>
      <c r="T782" s="300"/>
      <c r="AT782" s="196" t="s">
        <v>184</v>
      </c>
      <c r="AU782" s="196" t="s">
        <v>77</v>
      </c>
    </row>
    <row r="783" spans="2:65" s="916" customFormat="1" ht="25.5" customHeight="1">
      <c r="B783" s="207"/>
      <c r="C783" s="286" t="s">
        <v>1028</v>
      </c>
      <c r="D783" s="286" t="s">
        <v>179</v>
      </c>
      <c r="E783" s="287" t="s">
        <v>1029</v>
      </c>
      <c r="F783" s="288" t="s">
        <v>1030</v>
      </c>
      <c r="G783" s="289" t="s">
        <v>210</v>
      </c>
      <c r="H783" s="290">
        <v>80.007999999999996</v>
      </c>
      <c r="I783" s="921"/>
      <c r="J783" s="291">
        <f>ROUND(I783*H783,2)</f>
        <v>0</v>
      </c>
      <c r="K783" s="288" t="s">
        <v>181</v>
      </c>
      <c r="L783" s="207"/>
      <c r="M783" s="292" t="s">
        <v>5</v>
      </c>
      <c r="N783" s="293" t="s">
        <v>39</v>
      </c>
      <c r="O783" s="294">
        <v>0.67500000000000004</v>
      </c>
      <c r="P783" s="294">
        <f>O783*H783</f>
        <v>54.005400000000002</v>
      </c>
      <c r="Q783" s="294">
        <v>0</v>
      </c>
      <c r="R783" s="294">
        <f>Q783*H783</f>
        <v>0</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1031</v>
      </c>
    </row>
    <row r="784" spans="2:65" s="916" customFormat="1" ht="81">
      <c r="B784" s="207"/>
      <c r="D784" s="297" t="s">
        <v>184</v>
      </c>
      <c r="F784" s="298" t="s">
        <v>1027</v>
      </c>
      <c r="L784" s="207"/>
      <c r="M784" s="299"/>
      <c r="N784" s="920"/>
      <c r="O784" s="920"/>
      <c r="P784" s="920"/>
      <c r="Q784" s="920"/>
      <c r="R784" s="920"/>
      <c r="S784" s="920"/>
      <c r="T784" s="300"/>
      <c r="AT784" s="196" t="s">
        <v>184</v>
      </c>
      <c r="AU784" s="196" t="s">
        <v>77</v>
      </c>
    </row>
    <row r="785" spans="2:65" s="302" customFormat="1">
      <c r="B785" s="301"/>
      <c r="D785" s="297" t="s">
        <v>185</v>
      </c>
      <c r="E785" s="303" t="s">
        <v>5</v>
      </c>
      <c r="F785" s="304" t="s">
        <v>1032</v>
      </c>
      <c r="H785" s="305">
        <v>80.007999999999996</v>
      </c>
      <c r="L785" s="301"/>
      <c r="M785" s="306"/>
      <c r="N785" s="307"/>
      <c r="O785" s="307"/>
      <c r="P785" s="307"/>
      <c r="Q785" s="307"/>
      <c r="R785" s="307"/>
      <c r="S785" s="307"/>
      <c r="T785" s="308"/>
      <c r="AT785" s="303" t="s">
        <v>185</v>
      </c>
      <c r="AU785" s="303" t="s">
        <v>77</v>
      </c>
      <c r="AV785" s="302" t="s">
        <v>77</v>
      </c>
      <c r="AW785" s="302" t="s">
        <v>31</v>
      </c>
      <c r="AX785" s="302" t="s">
        <v>68</v>
      </c>
      <c r="AY785" s="303" t="s">
        <v>177</v>
      </c>
    </row>
    <row r="786" spans="2:65" s="310" customFormat="1">
      <c r="B786" s="309"/>
      <c r="D786" s="297" t="s">
        <v>185</v>
      </c>
      <c r="E786" s="311" t="s">
        <v>5</v>
      </c>
      <c r="F786" s="312" t="s">
        <v>1033</v>
      </c>
      <c r="H786" s="311" t="s">
        <v>5</v>
      </c>
      <c r="L786" s="309"/>
      <c r="M786" s="313"/>
      <c r="N786" s="314"/>
      <c r="O786" s="314"/>
      <c r="P786" s="314"/>
      <c r="Q786" s="314"/>
      <c r="R786" s="314"/>
      <c r="S786" s="314"/>
      <c r="T786" s="315"/>
      <c r="AT786" s="311" t="s">
        <v>185</v>
      </c>
      <c r="AU786" s="311" t="s">
        <v>77</v>
      </c>
      <c r="AV786" s="310" t="s">
        <v>75</v>
      </c>
      <c r="AW786" s="310" t="s">
        <v>31</v>
      </c>
      <c r="AX786" s="310" t="s">
        <v>68</v>
      </c>
      <c r="AY786" s="311" t="s">
        <v>177</v>
      </c>
    </row>
    <row r="787" spans="2:65" s="317" customFormat="1">
      <c r="B787" s="316"/>
      <c r="D787" s="297" t="s">
        <v>185</v>
      </c>
      <c r="E787" s="318" t="s">
        <v>5</v>
      </c>
      <c r="F787" s="319" t="s">
        <v>186</v>
      </c>
      <c r="H787" s="320">
        <v>80.007999999999996</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16" customFormat="1" ht="25.5" customHeight="1">
      <c r="B788" s="207"/>
      <c r="C788" s="286" t="s">
        <v>1034</v>
      </c>
      <c r="D788" s="286" t="s">
        <v>179</v>
      </c>
      <c r="E788" s="287" t="s">
        <v>1029</v>
      </c>
      <c r="F788" s="288" t="s">
        <v>1030</v>
      </c>
      <c r="G788" s="289" t="s">
        <v>210</v>
      </c>
      <c r="H788" s="290">
        <v>13.9</v>
      </c>
      <c r="I788" s="921"/>
      <c r="J788" s="291">
        <f>ROUND(I788*H788,2)</f>
        <v>0</v>
      </c>
      <c r="K788" s="288" t="s">
        <v>181</v>
      </c>
      <c r="L788" s="207"/>
      <c r="M788" s="292" t="s">
        <v>5</v>
      </c>
      <c r="N788" s="293" t="s">
        <v>39</v>
      </c>
      <c r="O788" s="294">
        <v>0.67500000000000004</v>
      </c>
      <c r="P788" s="294">
        <f>O788*H788</f>
        <v>9.3825000000000003</v>
      </c>
      <c r="Q788" s="294">
        <v>0</v>
      </c>
      <c r="R788" s="294">
        <f>Q788*H788</f>
        <v>0</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1035</v>
      </c>
    </row>
    <row r="789" spans="2:65" s="916" customFormat="1" ht="81">
      <c r="B789" s="207"/>
      <c r="D789" s="297" t="s">
        <v>184</v>
      </c>
      <c r="F789" s="298" t="s">
        <v>1027</v>
      </c>
      <c r="L789" s="207"/>
      <c r="M789" s="299"/>
      <c r="N789" s="920"/>
      <c r="O789" s="920"/>
      <c r="P789" s="920"/>
      <c r="Q789" s="920"/>
      <c r="R789" s="920"/>
      <c r="S789" s="920"/>
      <c r="T789" s="300"/>
      <c r="AT789" s="196" t="s">
        <v>184</v>
      </c>
      <c r="AU789" s="196" t="s">
        <v>77</v>
      </c>
    </row>
    <row r="790" spans="2:65" s="916" customFormat="1" ht="25.5" customHeight="1">
      <c r="B790" s="207"/>
      <c r="C790" s="286" t="s">
        <v>1036</v>
      </c>
      <c r="D790" s="286" t="s">
        <v>179</v>
      </c>
      <c r="E790" s="287" t="s">
        <v>1037</v>
      </c>
      <c r="F790" s="288" t="s">
        <v>1038</v>
      </c>
      <c r="G790" s="289" t="s">
        <v>210</v>
      </c>
      <c r="H790" s="290">
        <v>86.566000000000003</v>
      </c>
      <c r="I790" s="921"/>
      <c r="J790" s="291">
        <f>ROUND(I790*H790,2)</f>
        <v>0</v>
      </c>
      <c r="K790" s="288" t="s">
        <v>5</v>
      </c>
      <c r="L790" s="207"/>
      <c r="M790" s="292" t="s">
        <v>5</v>
      </c>
      <c r="N790" s="293" t="s">
        <v>39</v>
      </c>
      <c r="O790" s="294">
        <v>1.35</v>
      </c>
      <c r="P790" s="294">
        <f>O790*H790</f>
        <v>116.86410000000001</v>
      </c>
      <c r="Q790" s="294">
        <v>0</v>
      </c>
      <c r="R790" s="294">
        <f>Q790*H790</f>
        <v>0</v>
      </c>
      <c r="S790" s="294">
        <v>0</v>
      </c>
      <c r="T790" s="295">
        <f>S790*H790</f>
        <v>0</v>
      </c>
      <c r="AR790" s="196" t="s">
        <v>182</v>
      </c>
      <c r="AT790" s="196" t="s">
        <v>179</v>
      </c>
      <c r="AU790" s="196" t="s">
        <v>77</v>
      </c>
      <c r="AY790" s="196" t="s">
        <v>177</v>
      </c>
      <c r="BE790" s="296">
        <f>IF(N790="základní",J790,0)</f>
        <v>0</v>
      </c>
      <c r="BF790" s="296">
        <f>IF(N790="snížená",J790,0)</f>
        <v>0</v>
      </c>
      <c r="BG790" s="296">
        <f>IF(N790="zákl. přenesená",J790,0)</f>
        <v>0</v>
      </c>
      <c r="BH790" s="296">
        <f>IF(N790="sníž. přenesená",J790,0)</f>
        <v>0</v>
      </c>
      <c r="BI790" s="296">
        <f>IF(N790="nulová",J790,0)</f>
        <v>0</v>
      </c>
      <c r="BJ790" s="196" t="s">
        <v>75</v>
      </c>
      <c r="BK790" s="296">
        <f>ROUND(I790*H790,2)</f>
        <v>0</v>
      </c>
      <c r="BL790" s="196" t="s">
        <v>182</v>
      </c>
      <c r="BM790" s="196" t="s">
        <v>1039</v>
      </c>
    </row>
    <row r="791" spans="2:65" s="916" customFormat="1" ht="38.25" customHeight="1">
      <c r="B791" s="207"/>
      <c r="C791" s="286" t="s">
        <v>1040</v>
      </c>
      <c r="D791" s="286" t="s">
        <v>179</v>
      </c>
      <c r="E791" s="287" t="s">
        <v>1041</v>
      </c>
      <c r="F791" s="288" t="s">
        <v>1042</v>
      </c>
      <c r="G791" s="289" t="s">
        <v>210</v>
      </c>
      <c r="H791" s="290">
        <v>32</v>
      </c>
      <c r="I791" s="921"/>
      <c r="J791" s="291">
        <f>ROUND(I791*H791,2)</f>
        <v>0</v>
      </c>
      <c r="K791" s="288" t="s">
        <v>181</v>
      </c>
      <c r="L791" s="207"/>
      <c r="M791" s="292" t="s">
        <v>5</v>
      </c>
      <c r="N791" s="293" t="s">
        <v>39</v>
      </c>
      <c r="O791" s="294">
        <v>0.82</v>
      </c>
      <c r="P791" s="294">
        <f>O791*H791</f>
        <v>26.24</v>
      </c>
      <c r="Q791" s="294">
        <v>0</v>
      </c>
      <c r="R791" s="294">
        <f>Q791*H791</f>
        <v>0</v>
      </c>
      <c r="S791" s="294">
        <v>0</v>
      </c>
      <c r="T791" s="295">
        <f>S791*H791</f>
        <v>0</v>
      </c>
      <c r="AR791" s="196" t="s">
        <v>182</v>
      </c>
      <c r="AT791" s="196" t="s">
        <v>179</v>
      </c>
      <c r="AU791" s="196" t="s">
        <v>77</v>
      </c>
      <c r="AY791" s="196" t="s">
        <v>177</v>
      </c>
      <c r="BE791" s="296">
        <f>IF(N791="základní",J791,0)</f>
        <v>0</v>
      </c>
      <c r="BF791" s="296">
        <f>IF(N791="snížená",J791,0)</f>
        <v>0</v>
      </c>
      <c r="BG791" s="296">
        <f>IF(N791="zákl. přenesená",J791,0)</f>
        <v>0</v>
      </c>
      <c r="BH791" s="296">
        <f>IF(N791="sníž. přenesená",J791,0)</f>
        <v>0</v>
      </c>
      <c r="BI791" s="296">
        <f>IF(N791="nulová",J791,0)</f>
        <v>0</v>
      </c>
      <c r="BJ791" s="196" t="s">
        <v>75</v>
      </c>
      <c r="BK791" s="296">
        <f>ROUND(I791*H791,2)</f>
        <v>0</v>
      </c>
      <c r="BL791" s="196" t="s">
        <v>182</v>
      </c>
      <c r="BM791" s="196" t="s">
        <v>1043</v>
      </c>
    </row>
    <row r="792" spans="2:65" s="916" customFormat="1" ht="81">
      <c r="B792" s="207"/>
      <c r="D792" s="297" t="s">
        <v>184</v>
      </c>
      <c r="F792" s="298" t="s">
        <v>1027</v>
      </c>
      <c r="L792" s="207"/>
      <c r="M792" s="299"/>
      <c r="N792" s="920"/>
      <c r="O792" s="920"/>
      <c r="P792" s="920"/>
      <c r="Q792" s="920"/>
      <c r="R792" s="920"/>
      <c r="S792" s="920"/>
      <c r="T792" s="300"/>
      <c r="AT792" s="196" t="s">
        <v>184</v>
      </c>
      <c r="AU792" s="196" t="s">
        <v>77</v>
      </c>
    </row>
    <row r="793" spans="2:65" s="916" customFormat="1" ht="38.25" customHeight="1">
      <c r="B793" s="207"/>
      <c r="C793" s="286" t="s">
        <v>1044</v>
      </c>
      <c r="D793" s="286" t="s">
        <v>179</v>
      </c>
      <c r="E793" s="287" t="s">
        <v>1045</v>
      </c>
      <c r="F793" s="288" t="s">
        <v>1046</v>
      </c>
      <c r="G793" s="289" t="s">
        <v>210</v>
      </c>
      <c r="H793" s="290">
        <v>13.9</v>
      </c>
      <c r="I793" s="921"/>
      <c r="J793" s="291">
        <f>ROUND(I793*H793,2)</f>
        <v>0</v>
      </c>
      <c r="K793" s="288" t="s">
        <v>181</v>
      </c>
      <c r="L793" s="207"/>
      <c r="M793" s="292" t="s">
        <v>5</v>
      </c>
      <c r="N793" s="293" t="s">
        <v>39</v>
      </c>
      <c r="O793" s="294">
        <v>0.20499999999999999</v>
      </c>
      <c r="P793" s="294">
        <f>O793*H793</f>
        <v>2.8494999999999999</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1047</v>
      </c>
    </row>
    <row r="794" spans="2:65" s="916" customFormat="1" ht="81">
      <c r="B794" s="207"/>
      <c r="D794" s="297" t="s">
        <v>184</v>
      </c>
      <c r="F794" s="298" t="s">
        <v>1027</v>
      </c>
      <c r="L794" s="207"/>
      <c r="M794" s="299"/>
      <c r="N794" s="920"/>
      <c r="O794" s="920"/>
      <c r="P794" s="920"/>
      <c r="Q794" s="920"/>
      <c r="R794" s="920"/>
      <c r="S794" s="920"/>
      <c r="T794" s="300"/>
      <c r="AT794" s="196" t="s">
        <v>184</v>
      </c>
      <c r="AU794" s="196" t="s">
        <v>77</v>
      </c>
    </row>
    <row r="795" spans="2:65" s="916" customFormat="1" ht="25.5" customHeight="1">
      <c r="B795" s="207"/>
      <c r="C795" s="286" t="s">
        <v>1048</v>
      </c>
      <c r="D795" s="286" t="s">
        <v>179</v>
      </c>
      <c r="E795" s="287" t="s">
        <v>1049</v>
      </c>
      <c r="F795" s="288" t="s">
        <v>1050</v>
      </c>
      <c r="G795" s="289" t="s">
        <v>210</v>
      </c>
      <c r="H795" s="290">
        <v>2.3029999999999999</v>
      </c>
      <c r="I795" s="921"/>
      <c r="J795" s="291">
        <f>ROUND(I795*H795,2)</f>
        <v>0</v>
      </c>
      <c r="K795" s="288" t="s">
        <v>181</v>
      </c>
      <c r="L795" s="207"/>
      <c r="M795" s="292" t="s">
        <v>5</v>
      </c>
      <c r="N795" s="293" t="s">
        <v>39</v>
      </c>
      <c r="O795" s="294">
        <v>0.20799999999999999</v>
      </c>
      <c r="P795" s="294">
        <f>O795*H795</f>
        <v>0.47902399999999995</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1051</v>
      </c>
    </row>
    <row r="796" spans="2:65" s="916" customFormat="1" ht="81">
      <c r="B796" s="207"/>
      <c r="D796" s="297" t="s">
        <v>184</v>
      </c>
      <c r="F796" s="298" t="s">
        <v>1027</v>
      </c>
      <c r="L796" s="207"/>
      <c r="M796" s="299"/>
      <c r="N796" s="920"/>
      <c r="O796" s="920"/>
      <c r="P796" s="920"/>
      <c r="Q796" s="920"/>
      <c r="R796" s="920"/>
      <c r="S796" s="920"/>
      <c r="T796" s="300"/>
      <c r="AT796" s="196" t="s">
        <v>184</v>
      </c>
      <c r="AU796" s="196" t="s">
        <v>77</v>
      </c>
    </row>
    <row r="797" spans="2:65" s="310" customFormat="1">
      <c r="B797" s="309"/>
      <c r="D797" s="297" t="s">
        <v>185</v>
      </c>
      <c r="E797" s="311" t="s">
        <v>5</v>
      </c>
      <c r="F797" s="312" t="s">
        <v>1052</v>
      </c>
      <c r="H797" s="311" t="s">
        <v>5</v>
      </c>
      <c r="L797" s="309"/>
      <c r="M797" s="313"/>
      <c r="N797" s="314"/>
      <c r="O797" s="314"/>
      <c r="P797" s="314"/>
      <c r="Q797" s="314"/>
      <c r="R797" s="314"/>
      <c r="S797" s="314"/>
      <c r="T797" s="315"/>
      <c r="AT797" s="311" t="s">
        <v>185</v>
      </c>
      <c r="AU797" s="311" t="s">
        <v>77</v>
      </c>
      <c r="AV797" s="310" t="s">
        <v>75</v>
      </c>
      <c r="AW797" s="310" t="s">
        <v>31</v>
      </c>
      <c r="AX797" s="310" t="s">
        <v>68</v>
      </c>
      <c r="AY797" s="311" t="s">
        <v>177</v>
      </c>
    </row>
    <row r="798" spans="2:65" s="302" customFormat="1">
      <c r="B798" s="301"/>
      <c r="D798" s="297" t="s">
        <v>185</v>
      </c>
      <c r="E798" s="303" t="s">
        <v>5</v>
      </c>
      <c r="F798" s="304" t="s">
        <v>1053</v>
      </c>
      <c r="H798" s="305">
        <v>2.3029999999999999</v>
      </c>
      <c r="L798" s="301"/>
      <c r="M798" s="306"/>
      <c r="N798" s="307"/>
      <c r="O798" s="307"/>
      <c r="P798" s="307"/>
      <c r="Q798" s="307"/>
      <c r="R798" s="307"/>
      <c r="S798" s="307"/>
      <c r="T798" s="308"/>
      <c r="AT798" s="303" t="s">
        <v>185</v>
      </c>
      <c r="AU798" s="303" t="s">
        <v>77</v>
      </c>
      <c r="AV798" s="302" t="s">
        <v>77</v>
      </c>
      <c r="AW798" s="302" t="s">
        <v>31</v>
      </c>
      <c r="AX798" s="302" t="s">
        <v>68</v>
      </c>
      <c r="AY798" s="303" t="s">
        <v>177</v>
      </c>
    </row>
    <row r="799" spans="2:65" s="317" customFormat="1">
      <c r="B799" s="316"/>
      <c r="D799" s="297" t="s">
        <v>185</v>
      </c>
      <c r="E799" s="318" t="s">
        <v>5</v>
      </c>
      <c r="F799" s="319" t="s">
        <v>186</v>
      </c>
      <c r="H799" s="320">
        <v>2.3029999999999999</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16" customFormat="1" ht="25.5" customHeight="1">
      <c r="B800" s="207"/>
      <c r="C800" s="286" t="s">
        <v>1054</v>
      </c>
      <c r="D800" s="286" t="s">
        <v>179</v>
      </c>
      <c r="E800" s="287" t="s">
        <v>1055</v>
      </c>
      <c r="F800" s="288" t="s">
        <v>1056</v>
      </c>
      <c r="G800" s="289" t="s">
        <v>210</v>
      </c>
      <c r="H800" s="290">
        <v>86.566000000000003</v>
      </c>
      <c r="I800" s="921"/>
      <c r="J800" s="291">
        <f>ROUND(I800*H800,2)</f>
        <v>0</v>
      </c>
      <c r="K800" s="288" t="s">
        <v>181</v>
      </c>
      <c r="L800" s="207"/>
      <c r="M800" s="292" t="s">
        <v>5</v>
      </c>
      <c r="N800" s="293" t="s">
        <v>39</v>
      </c>
      <c r="O800" s="294">
        <v>8.7999999999999995E-2</v>
      </c>
      <c r="P800" s="294">
        <f>O800*H800</f>
        <v>7.6178080000000001</v>
      </c>
      <c r="Q800" s="294">
        <v>3.5349999999999999E-2</v>
      </c>
      <c r="R800" s="294">
        <f>Q800*H800</f>
        <v>3.0601080999999999</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1057</v>
      </c>
    </row>
    <row r="801" spans="2:65" s="302" customFormat="1">
      <c r="B801" s="301"/>
      <c r="D801" s="297" t="s">
        <v>185</v>
      </c>
      <c r="E801" s="303" t="s">
        <v>5</v>
      </c>
      <c r="F801" s="304" t="s">
        <v>1058</v>
      </c>
      <c r="H801" s="305">
        <v>86.566000000000003</v>
      </c>
      <c r="L801" s="301"/>
      <c r="M801" s="306"/>
      <c r="N801" s="307"/>
      <c r="O801" s="307"/>
      <c r="P801" s="307"/>
      <c r="Q801" s="307"/>
      <c r="R801" s="307"/>
      <c r="S801" s="307"/>
      <c r="T801" s="308"/>
      <c r="AT801" s="303" t="s">
        <v>185</v>
      </c>
      <c r="AU801" s="303" t="s">
        <v>77</v>
      </c>
      <c r="AV801" s="302" t="s">
        <v>77</v>
      </c>
      <c r="AW801" s="302" t="s">
        <v>31</v>
      </c>
      <c r="AX801" s="302" t="s">
        <v>68</v>
      </c>
      <c r="AY801" s="303" t="s">
        <v>177</v>
      </c>
    </row>
    <row r="802" spans="2:65" s="310" customFormat="1">
      <c r="B802" s="309"/>
      <c r="D802" s="297" t="s">
        <v>185</v>
      </c>
      <c r="E802" s="311" t="s">
        <v>5</v>
      </c>
      <c r="F802" s="312" t="s">
        <v>1059</v>
      </c>
      <c r="H802" s="311" t="s">
        <v>5</v>
      </c>
      <c r="L802" s="309"/>
      <c r="M802" s="313"/>
      <c r="N802" s="314"/>
      <c r="O802" s="314"/>
      <c r="P802" s="314"/>
      <c r="Q802" s="314"/>
      <c r="R802" s="314"/>
      <c r="S802" s="314"/>
      <c r="T802" s="315"/>
      <c r="AT802" s="311" t="s">
        <v>185</v>
      </c>
      <c r="AU802" s="311" t="s">
        <v>77</v>
      </c>
      <c r="AV802" s="310" t="s">
        <v>75</v>
      </c>
      <c r="AW802" s="310" t="s">
        <v>31</v>
      </c>
      <c r="AX802" s="310" t="s">
        <v>68</v>
      </c>
      <c r="AY802" s="311" t="s">
        <v>177</v>
      </c>
    </row>
    <row r="803" spans="2:65" s="317" customFormat="1">
      <c r="B803" s="316"/>
      <c r="D803" s="297" t="s">
        <v>185</v>
      </c>
      <c r="E803" s="318" t="s">
        <v>5</v>
      </c>
      <c r="F803" s="319" t="s">
        <v>186</v>
      </c>
      <c r="H803" s="320">
        <v>86.566000000000003</v>
      </c>
      <c r="L803" s="316"/>
      <c r="M803" s="321"/>
      <c r="N803" s="322"/>
      <c r="O803" s="322"/>
      <c r="P803" s="322"/>
      <c r="Q803" s="322"/>
      <c r="R803" s="322"/>
      <c r="S803" s="322"/>
      <c r="T803" s="323"/>
      <c r="AT803" s="318" t="s">
        <v>185</v>
      </c>
      <c r="AU803" s="318" t="s">
        <v>77</v>
      </c>
      <c r="AV803" s="317" t="s">
        <v>182</v>
      </c>
      <c r="AW803" s="317" t="s">
        <v>31</v>
      </c>
      <c r="AX803" s="317" t="s">
        <v>75</v>
      </c>
      <c r="AY803" s="318" t="s">
        <v>177</v>
      </c>
    </row>
    <row r="804" spans="2:65" s="916" customFormat="1" ht="16.5" customHeight="1">
      <c r="B804" s="207"/>
      <c r="C804" s="286" t="s">
        <v>1060</v>
      </c>
      <c r="D804" s="286" t="s">
        <v>179</v>
      </c>
      <c r="E804" s="287" t="s">
        <v>1061</v>
      </c>
      <c r="F804" s="288" t="s">
        <v>1062</v>
      </c>
      <c r="G804" s="289" t="s">
        <v>407</v>
      </c>
      <c r="H804" s="290">
        <v>0.54900000000000004</v>
      </c>
      <c r="I804" s="921"/>
      <c r="J804" s="291">
        <f>ROUND(I804*H804,2)</f>
        <v>0</v>
      </c>
      <c r="K804" s="288" t="s">
        <v>181</v>
      </c>
      <c r="L804" s="207"/>
      <c r="M804" s="292" t="s">
        <v>5</v>
      </c>
      <c r="N804" s="293" t="s">
        <v>39</v>
      </c>
      <c r="O804" s="294">
        <v>15.231</v>
      </c>
      <c r="P804" s="294">
        <f>O804*H804</f>
        <v>8.3618190000000006</v>
      </c>
      <c r="Q804" s="294">
        <v>1.0525899999999999</v>
      </c>
      <c r="R804" s="294">
        <f>Q804*H804</f>
        <v>0.57787191000000004</v>
      </c>
      <c r="S804" s="294">
        <v>0</v>
      </c>
      <c r="T804" s="295">
        <f>S804*H804</f>
        <v>0</v>
      </c>
      <c r="AR804" s="196" t="s">
        <v>182</v>
      </c>
      <c r="AT804" s="196" t="s">
        <v>179</v>
      </c>
      <c r="AU804" s="196" t="s">
        <v>77</v>
      </c>
      <c r="AY804" s="196" t="s">
        <v>177</v>
      </c>
      <c r="BE804" s="296">
        <f>IF(N804="základní",J804,0)</f>
        <v>0</v>
      </c>
      <c r="BF804" s="296">
        <f>IF(N804="snížená",J804,0)</f>
        <v>0</v>
      </c>
      <c r="BG804" s="296">
        <f>IF(N804="zákl. přenesená",J804,0)</f>
        <v>0</v>
      </c>
      <c r="BH804" s="296">
        <f>IF(N804="sníž. přenesená",J804,0)</f>
        <v>0</v>
      </c>
      <c r="BI804" s="296">
        <f>IF(N804="nulová",J804,0)</f>
        <v>0</v>
      </c>
      <c r="BJ804" s="196" t="s">
        <v>75</v>
      </c>
      <c r="BK804" s="296">
        <f>ROUND(I804*H804,2)</f>
        <v>0</v>
      </c>
      <c r="BL804" s="196" t="s">
        <v>182</v>
      </c>
      <c r="BM804" s="196" t="s">
        <v>1063</v>
      </c>
    </row>
    <row r="805" spans="2:65" s="310" customFormat="1">
      <c r="B805" s="309"/>
      <c r="D805" s="297" t="s">
        <v>185</v>
      </c>
      <c r="E805" s="311" t="s">
        <v>5</v>
      </c>
      <c r="F805" s="312" t="s">
        <v>1052</v>
      </c>
      <c r="H805" s="311" t="s">
        <v>5</v>
      </c>
      <c r="L805" s="309"/>
      <c r="M805" s="313"/>
      <c r="N805" s="314"/>
      <c r="O805" s="314"/>
      <c r="P805" s="314"/>
      <c r="Q805" s="314"/>
      <c r="R805" s="314"/>
      <c r="S805" s="314"/>
      <c r="T805" s="315"/>
      <c r="AT805" s="311" t="s">
        <v>185</v>
      </c>
      <c r="AU805" s="311" t="s">
        <v>77</v>
      </c>
      <c r="AV805" s="310" t="s">
        <v>75</v>
      </c>
      <c r="AW805" s="310" t="s">
        <v>31</v>
      </c>
      <c r="AX805" s="310" t="s">
        <v>68</v>
      </c>
      <c r="AY805" s="311" t="s">
        <v>177</v>
      </c>
    </row>
    <row r="806" spans="2:65" s="302" customFormat="1">
      <c r="B806" s="301"/>
      <c r="D806" s="297" t="s">
        <v>185</v>
      </c>
      <c r="E806" s="303" t="s">
        <v>5</v>
      </c>
      <c r="F806" s="304" t="s">
        <v>1064</v>
      </c>
      <c r="H806" s="305">
        <v>0.54900000000000004</v>
      </c>
      <c r="L806" s="301"/>
      <c r="M806" s="306"/>
      <c r="N806" s="307"/>
      <c r="O806" s="307"/>
      <c r="P806" s="307"/>
      <c r="Q806" s="307"/>
      <c r="R806" s="307"/>
      <c r="S806" s="307"/>
      <c r="T806" s="308"/>
      <c r="AT806" s="303" t="s">
        <v>185</v>
      </c>
      <c r="AU806" s="303" t="s">
        <v>77</v>
      </c>
      <c r="AV806" s="302" t="s">
        <v>77</v>
      </c>
      <c r="AW806" s="302" t="s">
        <v>31</v>
      </c>
      <c r="AX806" s="302" t="s">
        <v>68</v>
      </c>
      <c r="AY806" s="303" t="s">
        <v>177</v>
      </c>
    </row>
    <row r="807" spans="2:65" s="317" customFormat="1">
      <c r="B807" s="316"/>
      <c r="D807" s="297" t="s">
        <v>185</v>
      </c>
      <c r="E807" s="318" t="s">
        <v>5</v>
      </c>
      <c r="F807" s="319" t="s">
        <v>186</v>
      </c>
      <c r="H807" s="320">
        <v>0.54900000000000004</v>
      </c>
      <c r="L807" s="316"/>
      <c r="M807" s="321"/>
      <c r="N807" s="322"/>
      <c r="O807" s="322"/>
      <c r="P807" s="322"/>
      <c r="Q807" s="322"/>
      <c r="R807" s="322"/>
      <c r="S807" s="322"/>
      <c r="T807" s="323"/>
      <c r="AT807" s="318" t="s">
        <v>185</v>
      </c>
      <c r="AU807" s="318" t="s">
        <v>77</v>
      </c>
      <c r="AV807" s="317" t="s">
        <v>182</v>
      </c>
      <c r="AW807" s="317" t="s">
        <v>31</v>
      </c>
      <c r="AX807" s="317" t="s">
        <v>75</v>
      </c>
      <c r="AY807" s="318" t="s">
        <v>177</v>
      </c>
    </row>
    <row r="808" spans="2:65" s="916" customFormat="1" ht="16.5" customHeight="1">
      <c r="B808" s="207"/>
      <c r="C808" s="286" t="s">
        <v>1065</v>
      </c>
      <c r="D808" s="286" t="s">
        <v>179</v>
      </c>
      <c r="E808" s="287" t="s">
        <v>1061</v>
      </c>
      <c r="F808" s="288" t="s">
        <v>1062</v>
      </c>
      <c r="G808" s="289" t="s">
        <v>407</v>
      </c>
      <c r="H808" s="290">
        <v>3.7890000000000001</v>
      </c>
      <c r="I808" s="921"/>
      <c r="J808" s="291">
        <f>ROUND(I808*H808,2)</f>
        <v>0</v>
      </c>
      <c r="K808" s="288" t="s">
        <v>181</v>
      </c>
      <c r="L808" s="207"/>
      <c r="M808" s="292" t="s">
        <v>5</v>
      </c>
      <c r="N808" s="293" t="s">
        <v>39</v>
      </c>
      <c r="O808" s="294">
        <v>15.231</v>
      </c>
      <c r="P808" s="294">
        <f>O808*H808</f>
        <v>57.710259000000001</v>
      </c>
      <c r="Q808" s="294">
        <v>1.0525899999999999</v>
      </c>
      <c r="R808" s="294">
        <f>Q808*H808</f>
        <v>3.9882635099999999</v>
      </c>
      <c r="S808" s="294">
        <v>0</v>
      </c>
      <c r="T808" s="295">
        <f>S808*H808</f>
        <v>0</v>
      </c>
      <c r="AR808" s="196" t="s">
        <v>182</v>
      </c>
      <c r="AT808" s="196" t="s">
        <v>179</v>
      </c>
      <c r="AU808" s="196" t="s">
        <v>77</v>
      </c>
      <c r="AY808" s="196" t="s">
        <v>177</v>
      </c>
      <c r="BE808" s="296">
        <f>IF(N808="základní",J808,0)</f>
        <v>0</v>
      </c>
      <c r="BF808" s="296">
        <f>IF(N808="snížená",J808,0)</f>
        <v>0</v>
      </c>
      <c r="BG808" s="296">
        <f>IF(N808="zákl. přenesená",J808,0)</f>
        <v>0</v>
      </c>
      <c r="BH808" s="296">
        <f>IF(N808="sníž. přenesená",J808,0)</f>
        <v>0</v>
      </c>
      <c r="BI808" s="296">
        <f>IF(N808="nulová",J808,0)</f>
        <v>0</v>
      </c>
      <c r="BJ808" s="196" t="s">
        <v>75</v>
      </c>
      <c r="BK808" s="296">
        <f>ROUND(I808*H808,2)</f>
        <v>0</v>
      </c>
      <c r="BL808" s="196" t="s">
        <v>182</v>
      </c>
      <c r="BM808" s="196" t="s">
        <v>1066</v>
      </c>
    </row>
    <row r="809" spans="2:65" s="310" customFormat="1">
      <c r="B809" s="309"/>
      <c r="D809" s="297" t="s">
        <v>185</v>
      </c>
      <c r="E809" s="311" t="s">
        <v>5</v>
      </c>
      <c r="F809" s="312" t="s">
        <v>1067</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1068</v>
      </c>
      <c r="H810" s="305">
        <v>3.7890000000000001</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3.7890000000000001</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16" customFormat="1" ht="25.5" customHeight="1">
      <c r="B812" s="207"/>
      <c r="C812" s="286" t="s">
        <v>1069</v>
      </c>
      <c r="D812" s="286" t="s">
        <v>179</v>
      </c>
      <c r="E812" s="287" t="s">
        <v>1070</v>
      </c>
      <c r="F812" s="288" t="s">
        <v>1071</v>
      </c>
      <c r="G812" s="289" t="s">
        <v>887</v>
      </c>
      <c r="H812" s="290">
        <v>133.75</v>
      </c>
      <c r="I812" s="921"/>
      <c r="J812" s="291">
        <f>ROUND(I812*H812,2)</f>
        <v>0</v>
      </c>
      <c r="K812" s="288" t="s">
        <v>181</v>
      </c>
      <c r="L812" s="207"/>
      <c r="M812" s="292" t="s">
        <v>5</v>
      </c>
      <c r="N812" s="293" t="s">
        <v>39</v>
      </c>
      <c r="O812" s="294">
        <v>4.2999999999999997E-2</v>
      </c>
      <c r="P812" s="294">
        <f>O812*H812</f>
        <v>5.7512499999999998</v>
      </c>
      <c r="Q812" s="294">
        <v>1.2E-4</v>
      </c>
      <c r="R812" s="294">
        <f>Q812*H812</f>
        <v>1.6050000000000002E-2</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1072</v>
      </c>
    </row>
    <row r="813" spans="2:65" s="310" customFormat="1">
      <c r="B813" s="309"/>
      <c r="D813" s="297" t="s">
        <v>185</v>
      </c>
      <c r="E813" s="311" t="s">
        <v>5</v>
      </c>
      <c r="F813" s="312" t="s">
        <v>1073</v>
      </c>
      <c r="H813" s="311" t="s">
        <v>5</v>
      </c>
      <c r="L813" s="309"/>
      <c r="M813" s="313"/>
      <c r="N813" s="314"/>
      <c r="O813" s="314"/>
      <c r="P813" s="314"/>
      <c r="Q813" s="314"/>
      <c r="R813" s="314"/>
      <c r="S813" s="314"/>
      <c r="T813" s="315"/>
      <c r="AT813" s="311" t="s">
        <v>185</v>
      </c>
      <c r="AU813" s="311" t="s">
        <v>77</v>
      </c>
      <c r="AV813" s="310" t="s">
        <v>75</v>
      </c>
      <c r="AW813" s="310" t="s">
        <v>31</v>
      </c>
      <c r="AX813" s="310" t="s">
        <v>68</v>
      </c>
      <c r="AY813" s="311" t="s">
        <v>177</v>
      </c>
    </row>
    <row r="814" spans="2:65" s="302" customFormat="1">
      <c r="B814" s="301"/>
      <c r="D814" s="297" t="s">
        <v>185</v>
      </c>
      <c r="E814" s="303" t="s">
        <v>5</v>
      </c>
      <c r="F814" s="304" t="s">
        <v>1074</v>
      </c>
      <c r="H814" s="305">
        <v>133.75</v>
      </c>
      <c r="L814" s="301"/>
      <c r="M814" s="306"/>
      <c r="N814" s="307"/>
      <c r="O814" s="307"/>
      <c r="P814" s="307"/>
      <c r="Q814" s="307"/>
      <c r="R814" s="307"/>
      <c r="S814" s="307"/>
      <c r="T814" s="308"/>
      <c r="AT814" s="303" t="s">
        <v>185</v>
      </c>
      <c r="AU814" s="303" t="s">
        <v>77</v>
      </c>
      <c r="AV814" s="302" t="s">
        <v>77</v>
      </c>
      <c r="AW814" s="302" t="s">
        <v>31</v>
      </c>
      <c r="AX814" s="302" t="s">
        <v>68</v>
      </c>
      <c r="AY814" s="303" t="s">
        <v>177</v>
      </c>
    </row>
    <row r="815" spans="2:65" s="317" customFormat="1">
      <c r="B815" s="316"/>
      <c r="D815" s="297" t="s">
        <v>185</v>
      </c>
      <c r="E815" s="318" t="s">
        <v>5</v>
      </c>
      <c r="F815" s="319" t="s">
        <v>186</v>
      </c>
      <c r="H815" s="320">
        <v>133.75</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16" customFormat="1" ht="25.5" customHeight="1">
      <c r="B816" s="207"/>
      <c r="C816" s="286" t="s">
        <v>1075</v>
      </c>
      <c r="D816" s="286" t="s">
        <v>179</v>
      </c>
      <c r="E816" s="287" t="s">
        <v>1076</v>
      </c>
      <c r="F816" s="288" t="s">
        <v>1077</v>
      </c>
      <c r="G816" s="289" t="s">
        <v>887</v>
      </c>
      <c r="H816" s="290">
        <v>152.05000000000001</v>
      </c>
      <c r="I816" s="921"/>
      <c r="J816" s="291">
        <f>ROUND(I816*H816,2)</f>
        <v>0</v>
      </c>
      <c r="K816" s="288" t="s">
        <v>181</v>
      </c>
      <c r="L816" s="207"/>
      <c r="M816" s="292" t="s">
        <v>5</v>
      </c>
      <c r="N816" s="293" t="s">
        <v>39</v>
      </c>
      <c r="O816" s="294">
        <v>0.127</v>
      </c>
      <c r="P816" s="294">
        <f>O816*H816</f>
        <v>19.310350000000003</v>
      </c>
      <c r="Q816" s="294">
        <v>5.0000000000000001E-4</v>
      </c>
      <c r="R816" s="294">
        <f>Q816*H816</f>
        <v>7.6025000000000009E-2</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1078</v>
      </c>
    </row>
    <row r="817" spans="2:65" s="916" customFormat="1" ht="40.5">
      <c r="B817" s="207"/>
      <c r="D817" s="297" t="s">
        <v>184</v>
      </c>
      <c r="F817" s="298" t="s">
        <v>1079</v>
      </c>
      <c r="L817" s="207"/>
      <c r="M817" s="299"/>
      <c r="N817" s="920"/>
      <c r="O817" s="920"/>
      <c r="P817" s="920"/>
      <c r="Q817" s="920"/>
      <c r="R817" s="920"/>
      <c r="S817" s="920"/>
      <c r="T817" s="300"/>
      <c r="AT817" s="196" t="s">
        <v>184</v>
      </c>
      <c r="AU817" s="196" t="s">
        <v>77</v>
      </c>
    </row>
    <row r="818" spans="2:65" s="310" customFormat="1">
      <c r="B818" s="309"/>
      <c r="D818" s="297" t="s">
        <v>185</v>
      </c>
      <c r="E818" s="311" t="s">
        <v>5</v>
      </c>
      <c r="F818" s="312" t="s">
        <v>1080</v>
      </c>
      <c r="H818" s="311" t="s">
        <v>5</v>
      </c>
      <c r="L818" s="309"/>
      <c r="M818" s="313"/>
      <c r="N818" s="314"/>
      <c r="O818" s="314"/>
      <c r="P818" s="314"/>
      <c r="Q818" s="314"/>
      <c r="R818" s="314"/>
      <c r="S818" s="314"/>
      <c r="T818" s="315"/>
      <c r="AT818" s="311" t="s">
        <v>185</v>
      </c>
      <c r="AU818" s="311" t="s">
        <v>77</v>
      </c>
      <c r="AV818" s="310" t="s">
        <v>75</v>
      </c>
      <c r="AW818" s="310" t="s">
        <v>31</v>
      </c>
      <c r="AX818" s="310" t="s">
        <v>68</v>
      </c>
      <c r="AY818" s="311" t="s">
        <v>177</v>
      </c>
    </row>
    <row r="819" spans="2:65" s="302" customFormat="1">
      <c r="B819" s="301"/>
      <c r="D819" s="297" t="s">
        <v>185</v>
      </c>
      <c r="E819" s="303" t="s">
        <v>5</v>
      </c>
      <c r="F819" s="304" t="s">
        <v>1081</v>
      </c>
      <c r="H819" s="305">
        <v>32.4</v>
      </c>
      <c r="L819" s="301"/>
      <c r="M819" s="306"/>
      <c r="N819" s="307"/>
      <c r="O819" s="307"/>
      <c r="P819" s="307"/>
      <c r="Q819" s="307"/>
      <c r="R819" s="307"/>
      <c r="S819" s="307"/>
      <c r="T819" s="308"/>
      <c r="AT819" s="303" t="s">
        <v>185</v>
      </c>
      <c r="AU819" s="303" t="s">
        <v>77</v>
      </c>
      <c r="AV819" s="302" t="s">
        <v>77</v>
      </c>
      <c r="AW819" s="302" t="s">
        <v>31</v>
      </c>
      <c r="AX819" s="302" t="s">
        <v>68</v>
      </c>
      <c r="AY819" s="303" t="s">
        <v>177</v>
      </c>
    </row>
    <row r="820" spans="2:65" s="302" customFormat="1">
      <c r="B820" s="301"/>
      <c r="D820" s="297" t="s">
        <v>185</v>
      </c>
      <c r="E820" s="303" t="s">
        <v>5</v>
      </c>
      <c r="F820" s="304" t="s">
        <v>1082</v>
      </c>
      <c r="H820" s="305">
        <v>56</v>
      </c>
      <c r="L820" s="301"/>
      <c r="M820" s="306"/>
      <c r="N820" s="307"/>
      <c r="O820" s="307"/>
      <c r="P820" s="307"/>
      <c r="Q820" s="307"/>
      <c r="R820" s="307"/>
      <c r="S820" s="307"/>
      <c r="T820" s="308"/>
      <c r="AT820" s="303" t="s">
        <v>185</v>
      </c>
      <c r="AU820" s="303" t="s">
        <v>77</v>
      </c>
      <c r="AV820" s="302" t="s">
        <v>77</v>
      </c>
      <c r="AW820" s="302" t="s">
        <v>31</v>
      </c>
      <c r="AX820" s="302" t="s">
        <v>68</v>
      </c>
      <c r="AY820" s="303" t="s">
        <v>177</v>
      </c>
    </row>
    <row r="821" spans="2:65" s="302" customFormat="1">
      <c r="B821" s="301"/>
      <c r="D821" s="297" t="s">
        <v>185</v>
      </c>
      <c r="E821" s="303" t="s">
        <v>5</v>
      </c>
      <c r="F821" s="304" t="s">
        <v>1083</v>
      </c>
      <c r="H821" s="305">
        <v>63.65</v>
      </c>
      <c r="L821" s="301"/>
      <c r="M821" s="306"/>
      <c r="N821" s="307"/>
      <c r="O821" s="307"/>
      <c r="P821" s="307"/>
      <c r="Q821" s="307"/>
      <c r="R821" s="307"/>
      <c r="S821" s="307"/>
      <c r="T821" s="308"/>
      <c r="AT821" s="303" t="s">
        <v>185</v>
      </c>
      <c r="AU821" s="303" t="s">
        <v>77</v>
      </c>
      <c r="AV821" s="302" t="s">
        <v>77</v>
      </c>
      <c r="AW821" s="302" t="s">
        <v>31</v>
      </c>
      <c r="AX821" s="302" t="s">
        <v>68</v>
      </c>
      <c r="AY821" s="303" t="s">
        <v>177</v>
      </c>
    </row>
    <row r="822" spans="2:65" s="317" customFormat="1">
      <c r="B822" s="316"/>
      <c r="D822" s="297" t="s">
        <v>185</v>
      </c>
      <c r="E822" s="318" t="s">
        <v>5</v>
      </c>
      <c r="F822" s="319" t="s">
        <v>186</v>
      </c>
      <c r="H822" s="320">
        <v>152.05000000000001</v>
      </c>
      <c r="L822" s="316"/>
      <c r="M822" s="321"/>
      <c r="N822" s="322"/>
      <c r="O822" s="322"/>
      <c r="P822" s="322"/>
      <c r="Q822" s="322"/>
      <c r="R822" s="322"/>
      <c r="S822" s="322"/>
      <c r="T822" s="323"/>
      <c r="AT822" s="318" t="s">
        <v>185</v>
      </c>
      <c r="AU822" s="318" t="s">
        <v>77</v>
      </c>
      <c r="AV822" s="317" t="s">
        <v>182</v>
      </c>
      <c r="AW822" s="317" t="s">
        <v>31</v>
      </c>
      <c r="AX822" s="317" t="s">
        <v>75</v>
      </c>
      <c r="AY822" s="318" t="s">
        <v>177</v>
      </c>
    </row>
    <row r="823" spans="2:65" s="916" customFormat="1" ht="25.5" customHeight="1">
      <c r="B823" s="207"/>
      <c r="C823" s="286" t="s">
        <v>1084</v>
      </c>
      <c r="D823" s="286" t="s">
        <v>179</v>
      </c>
      <c r="E823" s="287" t="s">
        <v>1085</v>
      </c>
      <c r="F823" s="288" t="s">
        <v>1086</v>
      </c>
      <c r="G823" s="289" t="s">
        <v>887</v>
      </c>
      <c r="H823" s="290">
        <v>152.05000000000001</v>
      </c>
      <c r="I823" s="921"/>
      <c r="J823" s="291">
        <f>ROUND(I823*H823,2)</f>
        <v>0</v>
      </c>
      <c r="K823" s="288" t="s">
        <v>181</v>
      </c>
      <c r="L823" s="207"/>
      <c r="M823" s="292" t="s">
        <v>5</v>
      </c>
      <c r="N823" s="293" t="s">
        <v>39</v>
      </c>
      <c r="O823" s="294">
        <v>0.48099999999999998</v>
      </c>
      <c r="P823" s="294">
        <f>O823*H823</f>
        <v>73.136049999999997</v>
      </c>
      <c r="Q823" s="294">
        <v>4.0000000000000003E-5</v>
      </c>
      <c r="R823" s="294">
        <f>Q823*H823</f>
        <v>6.0820000000000006E-3</v>
      </c>
      <c r="S823" s="294">
        <v>0</v>
      </c>
      <c r="T823" s="295">
        <f>S823*H823</f>
        <v>0</v>
      </c>
      <c r="AR823" s="196" t="s">
        <v>182</v>
      </c>
      <c r="AT823" s="196" t="s">
        <v>179</v>
      </c>
      <c r="AU823" s="196" t="s">
        <v>77</v>
      </c>
      <c r="AY823" s="196" t="s">
        <v>177</v>
      </c>
      <c r="BE823" s="296">
        <f>IF(N823="základní",J823,0)</f>
        <v>0</v>
      </c>
      <c r="BF823" s="296">
        <f>IF(N823="snížená",J823,0)</f>
        <v>0</v>
      </c>
      <c r="BG823" s="296">
        <f>IF(N823="zákl. přenesená",J823,0)</f>
        <v>0</v>
      </c>
      <c r="BH823" s="296">
        <f>IF(N823="sníž. přenesená",J823,0)</f>
        <v>0</v>
      </c>
      <c r="BI823" s="296">
        <f>IF(N823="nulová",J823,0)</f>
        <v>0</v>
      </c>
      <c r="BJ823" s="196" t="s">
        <v>75</v>
      </c>
      <c r="BK823" s="296">
        <f>ROUND(I823*H823,2)</f>
        <v>0</v>
      </c>
      <c r="BL823" s="196" t="s">
        <v>182</v>
      </c>
      <c r="BM823" s="196" t="s">
        <v>1087</v>
      </c>
    </row>
    <row r="824" spans="2:65" s="916" customFormat="1" ht="27">
      <c r="B824" s="207"/>
      <c r="D824" s="297" t="s">
        <v>184</v>
      </c>
      <c r="F824" s="298" t="s">
        <v>1088</v>
      </c>
      <c r="L824" s="207"/>
      <c r="M824" s="299"/>
      <c r="N824" s="920"/>
      <c r="O824" s="920"/>
      <c r="P824" s="920"/>
      <c r="Q824" s="920"/>
      <c r="R824" s="920"/>
      <c r="S824" s="920"/>
      <c r="T824" s="300"/>
      <c r="AT824" s="196" t="s">
        <v>184</v>
      </c>
      <c r="AU824" s="196" t="s">
        <v>77</v>
      </c>
    </row>
    <row r="825" spans="2:65" s="916" customFormat="1" ht="25.5" customHeight="1">
      <c r="B825" s="207"/>
      <c r="C825" s="286" t="s">
        <v>1089</v>
      </c>
      <c r="D825" s="286" t="s">
        <v>179</v>
      </c>
      <c r="E825" s="287" t="s">
        <v>1090</v>
      </c>
      <c r="F825" s="288" t="s">
        <v>1091</v>
      </c>
      <c r="G825" s="289" t="s">
        <v>210</v>
      </c>
      <c r="H825" s="290">
        <v>78.986000000000004</v>
      </c>
      <c r="I825" s="921"/>
      <c r="J825" s="291">
        <f>ROUND(I825*H825,2)</f>
        <v>0</v>
      </c>
      <c r="K825" s="288" t="s">
        <v>181</v>
      </c>
      <c r="L825" s="207"/>
      <c r="M825" s="292" t="s">
        <v>5</v>
      </c>
      <c r="N825" s="293" t="s">
        <v>39</v>
      </c>
      <c r="O825" s="294">
        <v>2.048</v>
      </c>
      <c r="P825" s="294">
        <f>O825*H825</f>
        <v>161.763328</v>
      </c>
      <c r="Q825" s="294">
        <v>1.98</v>
      </c>
      <c r="R825" s="294">
        <f>Q825*H825</f>
        <v>156.39228</v>
      </c>
      <c r="S825" s="294">
        <v>0</v>
      </c>
      <c r="T825" s="295">
        <f>S825*H825</f>
        <v>0</v>
      </c>
      <c r="AR825" s="196" t="s">
        <v>182</v>
      </c>
      <c r="AT825" s="196" t="s">
        <v>179</v>
      </c>
      <c r="AU825" s="196" t="s">
        <v>77</v>
      </c>
      <c r="AY825" s="196" t="s">
        <v>177</v>
      </c>
      <c r="BE825" s="296">
        <f>IF(N825="základní",J825,0)</f>
        <v>0</v>
      </c>
      <c r="BF825" s="296">
        <f>IF(N825="snížená",J825,0)</f>
        <v>0</v>
      </c>
      <c r="BG825" s="296">
        <f>IF(N825="zákl. přenesená",J825,0)</f>
        <v>0</v>
      </c>
      <c r="BH825" s="296">
        <f>IF(N825="sníž. přenesená",J825,0)</f>
        <v>0</v>
      </c>
      <c r="BI825" s="296">
        <f>IF(N825="nulová",J825,0)</f>
        <v>0</v>
      </c>
      <c r="BJ825" s="196" t="s">
        <v>75</v>
      </c>
      <c r="BK825" s="296">
        <f>ROUND(I825*H825,2)</f>
        <v>0</v>
      </c>
      <c r="BL825" s="196" t="s">
        <v>182</v>
      </c>
      <c r="BM825" s="196" t="s">
        <v>1092</v>
      </c>
    </row>
    <row r="826" spans="2:65" s="916" customFormat="1" ht="40.5">
      <c r="B826" s="207"/>
      <c r="D826" s="297" t="s">
        <v>184</v>
      </c>
      <c r="F826" s="298" t="s">
        <v>1093</v>
      </c>
      <c r="L826" s="207"/>
      <c r="M826" s="299"/>
      <c r="N826" s="920"/>
      <c r="O826" s="920"/>
      <c r="P826" s="920"/>
      <c r="Q826" s="920"/>
      <c r="R826" s="920"/>
      <c r="S826" s="920"/>
      <c r="T826" s="300"/>
      <c r="AT826" s="196" t="s">
        <v>184</v>
      </c>
      <c r="AU826" s="196" t="s">
        <v>77</v>
      </c>
    </row>
    <row r="827" spans="2:65" s="302" customFormat="1">
      <c r="B827" s="301"/>
      <c r="D827" s="297" t="s">
        <v>185</v>
      </c>
      <c r="E827" s="303" t="s">
        <v>5</v>
      </c>
      <c r="F827" s="304" t="s">
        <v>1094</v>
      </c>
      <c r="H827" s="305">
        <v>78.986000000000004</v>
      </c>
      <c r="L827" s="301"/>
      <c r="M827" s="306"/>
      <c r="N827" s="307"/>
      <c r="O827" s="307"/>
      <c r="P827" s="307"/>
      <c r="Q827" s="307"/>
      <c r="R827" s="307"/>
      <c r="S827" s="307"/>
      <c r="T827" s="308"/>
      <c r="AT827" s="303" t="s">
        <v>185</v>
      </c>
      <c r="AU827" s="303" t="s">
        <v>77</v>
      </c>
      <c r="AV827" s="302" t="s">
        <v>77</v>
      </c>
      <c r="AW827" s="302" t="s">
        <v>31</v>
      </c>
      <c r="AX827" s="302" t="s">
        <v>68</v>
      </c>
      <c r="AY827" s="303" t="s">
        <v>177</v>
      </c>
    </row>
    <row r="828" spans="2:65" s="317" customFormat="1">
      <c r="B828" s="316"/>
      <c r="D828" s="297" t="s">
        <v>185</v>
      </c>
      <c r="E828" s="318" t="s">
        <v>5</v>
      </c>
      <c r="F828" s="319" t="s">
        <v>186</v>
      </c>
      <c r="H828" s="320">
        <v>78.986000000000004</v>
      </c>
      <c r="L828" s="316"/>
      <c r="M828" s="321"/>
      <c r="N828" s="322"/>
      <c r="O828" s="322"/>
      <c r="P828" s="322"/>
      <c r="Q828" s="322"/>
      <c r="R828" s="322"/>
      <c r="S828" s="322"/>
      <c r="T828" s="323"/>
      <c r="AT828" s="318" t="s">
        <v>185</v>
      </c>
      <c r="AU828" s="318" t="s">
        <v>77</v>
      </c>
      <c r="AV828" s="317" t="s">
        <v>182</v>
      </c>
      <c r="AW828" s="317" t="s">
        <v>31</v>
      </c>
      <c r="AX828" s="317" t="s">
        <v>75</v>
      </c>
      <c r="AY828" s="318" t="s">
        <v>177</v>
      </c>
    </row>
    <row r="829" spans="2:65" s="916" customFormat="1" ht="25.5" customHeight="1">
      <c r="B829" s="207"/>
      <c r="C829" s="286" t="s">
        <v>1095</v>
      </c>
      <c r="D829" s="286" t="s">
        <v>179</v>
      </c>
      <c r="E829" s="287" t="s">
        <v>1096</v>
      </c>
      <c r="F829" s="288" t="s">
        <v>1097</v>
      </c>
      <c r="G829" s="289" t="s">
        <v>180</v>
      </c>
      <c r="H829" s="290">
        <v>76.7</v>
      </c>
      <c r="I829" s="921"/>
      <c r="J829" s="291">
        <f>ROUND(I829*H829,2)</f>
        <v>0</v>
      </c>
      <c r="K829" s="288" t="s">
        <v>181</v>
      </c>
      <c r="L829" s="207"/>
      <c r="M829" s="292" t="s">
        <v>5</v>
      </c>
      <c r="N829" s="293" t="s">
        <v>39</v>
      </c>
      <c r="O829" s="294">
        <v>0.60499999999999998</v>
      </c>
      <c r="P829" s="294">
        <f>O829*H829</f>
        <v>46.403500000000001</v>
      </c>
      <c r="Q829" s="294">
        <v>1.8799999999999999E-3</v>
      </c>
      <c r="R829" s="294">
        <f>Q829*H829</f>
        <v>0.14419599999999999</v>
      </c>
      <c r="S829" s="294">
        <v>0</v>
      </c>
      <c r="T829" s="295">
        <f>S829*H829</f>
        <v>0</v>
      </c>
      <c r="AR829" s="196" t="s">
        <v>182</v>
      </c>
      <c r="AT829" s="196" t="s">
        <v>179</v>
      </c>
      <c r="AU829" s="196" t="s">
        <v>77</v>
      </c>
      <c r="AY829" s="196" t="s">
        <v>177</v>
      </c>
      <c r="BE829" s="296">
        <f>IF(N829="základní",J829,0)</f>
        <v>0</v>
      </c>
      <c r="BF829" s="296">
        <f>IF(N829="snížená",J829,0)</f>
        <v>0</v>
      </c>
      <c r="BG829" s="296">
        <f>IF(N829="zákl. přenesená",J829,0)</f>
        <v>0</v>
      </c>
      <c r="BH829" s="296">
        <f>IF(N829="sníž. přenesená",J829,0)</f>
        <v>0</v>
      </c>
      <c r="BI829" s="296">
        <f>IF(N829="nulová",J829,0)</f>
        <v>0</v>
      </c>
      <c r="BJ829" s="196" t="s">
        <v>75</v>
      </c>
      <c r="BK829" s="296">
        <f>ROUND(I829*H829,2)</f>
        <v>0</v>
      </c>
      <c r="BL829" s="196" t="s">
        <v>182</v>
      </c>
      <c r="BM829" s="196" t="s">
        <v>1098</v>
      </c>
    </row>
    <row r="830" spans="2:65" s="916" customFormat="1" ht="54">
      <c r="B830" s="207"/>
      <c r="D830" s="297" t="s">
        <v>184</v>
      </c>
      <c r="F830" s="298" t="s">
        <v>1099</v>
      </c>
      <c r="L830" s="207"/>
      <c r="M830" s="299"/>
      <c r="N830" s="920"/>
      <c r="O830" s="920"/>
      <c r="P830" s="920"/>
      <c r="Q830" s="920"/>
      <c r="R830" s="920"/>
      <c r="S830" s="920"/>
      <c r="T830" s="300"/>
      <c r="AT830" s="196" t="s">
        <v>184</v>
      </c>
      <c r="AU830" s="196" t="s">
        <v>77</v>
      </c>
    </row>
    <row r="831" spans="2:65" s="302" customFormat="1">
      <c r="B831" s="301"/>
      <c r="D831" s="297" t="s">
        <v>185</v>
      </c>
      <c r="E831" s="303" t="s">
        <v>5</v>
      </c>
      <c r="F831" s="304" t="s">
        <v>1100</v>
      </c>
      <c r="H831" s="305">
        <v>76.7</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10" customFormat="1">
      <c r="B832" s="309"/>
      <c r="D832" s="297" t="s">
        <v>185</v>
      </c>
      <c r="E832" s="311" t="s">
        <v>5</v>
      </c>
      <c r="F832" s="312" t="s">
        <v>1101</v>
      </c>
      <c r="H832" s="311" t="s">
        <v>5</v>
      </c>
      <c r="L832" s="309"/>
      <c r="M832" s="313"/>
      <c r="N832" s="314"/>
      <c r="O832" s="314"/>
      <c r="P832" s="314"/>
      <c r="Q832" s="314"/>
      <c r="R832" s="314"/>
      <c r="S832" s="314"/>
      <c r="T832" s="315"/>
      <c r="AT832" s="311" t="s">
        <v>185</v>
      </c>
      <c r="AU832" s="311" t="s">
        <v>77</v>
      </c>
      <c r="AV832" s="310" t="s">
        <v>75</v>
      </c>
      <c r="AW832" s="310" t="s">
        <v>31</v>
      </c>
      <c r="AX832" s="310" t="s">
        <v>68</v>
      </c>
      <c r="AY832" s="311" t="s">
        <v>177</v>
      </c>
    </row>
    <row r="833" spans="2:65" s="317" customFormat="1">
      <c r="B833" s="316"/>
      <c r="D833" s="297" t="s">
        <v>185</v>
      </c>
      <c r="E833" s="318" t="s">
        <v>5</v>
      </c>
      <c r="F833" s="319" t="s">
        <v>186</v>
      </c>
      <c r="H833" s="320">
        <v>76.7</v>
      </c>
      <c r="L833" s="316"/>
      <c r="M833" s="321"/>
      <c r="N833" s="322"/>
      <c r="O833" s="322"/>
      <c r="P833" s="322"/>
      <c r="Q833" s="322"/>
      <c r="R833" s="322"/>
      <c r="S833" s="322"/>
      <c r="T833" s="323"/>
      <c r="AT833" s="318" t="s">
        <v>185</v>
      </c>
      <c r="AU833" s="318" t="s">
        <v>77</v>
      </c>
      <c r="AV833" s="317" t="s">
        <v>182</v>
      </c>
      <c r="AW833" s="317" t="s">
        <v>31</v>
      </c>
      <c r="AX833" s="317" t="s">
        <v>75</v>
      </c>
      <c r="AY833" s="318" t="s">
        <v>177</v>
      </c>
    </row>
    <row r="834" spans="2:65" s="916" customFormat="1" ht="16.5" customHeight="1">
      <c r="B834" s="207"/>
      <c r="C834" s="324" t="s">
        <v>1102</v>
      </c>
      <c r="D834" s="324" t="s">
        <v>425</v>
      </c>
      <c r="E834" s="325" t="s">
        <v>1103</v>
      </c>
      <c r="F834" s="326" t="s">
        <v>1104</v>
      </c>
      <c r="G834" s="327" t="s">
        <v>180</v>
      </c>
      <c r="H834" s="328">
        <v>78.233999999999995</v>
      </c>
      <c r="I834" s="923"/>
      <c r="J834" s="329">
        <f>ROUND(I834*H834,2)</f>
        <v>0</v>
      </c>
      <c r="K834" s="326" t="s">
        <v>181</v>
      </c>
      <c r="L834" s="330"/>
      <c r="M834" s="331" t="s">
        <v>5</v>
      </c>
      <c r="N834" s="332" t="s">
        <v>39</v>
      </c>
      <c r="O834" s="294">
        <v>0</v>
      </c>
      <c r="P834" s="294">
        <f>O834*H834</f>
        <v>0</v>
      </c>
      <c r="Q834" s="294">
        <v>0.13500000000000001</v>
      </c>
      <c r="R834" s="294">
        <f>Q834*H834</f>
        <v>10.561590000000001</v>
      </c>
      <c r="S834" s="294">
        <v>0</v>
      </c>
      <c r="T834" s="295">
        <f>S834*H834</f>
        <v>0</v>
      </c>
      <c r="AR834" s="196" t="s">
        <v>207</v>
      </c>
      <c r="AT834" s="196" t="s">
        <v>425</v>
      </c>
      <c r="AU834" s="196" t="s">
        <v>77</v>
      </c>
      <c r="AY834" s="196" t="s">
        <v>177</v>
      </c>
      <c r="BE834" s="296">
        <f>IF(N834="základní",J834,0)</f>
        <v>0</v>
      </c>
      <c r="BF834" s="296">
        <f>IF(N834="snížená",J834,0)</f>
        <v>0</v>
      </c>
      <c r="BG834" s="296">
        <f>IF(N834="zákl. přenesená",J834,0)</f>
        <v>0</v>
      </c>
      <c r="BH834" s="296">
        <f>IF(N834="sníž. přenesená",J834,0)</f>
        <v>0</v>
      </c>
      <c r="BI834" s="296">
        <f>IF(N834="nulová",J834,0)</f>
        <v>0</v>
      </c>
      <c r="BJ834" s="196" t="s">
        <v>75</v>
      </c>
      <c r="BK834" s="296">
        <f>ROUND(I834*H834,2)</f>
        <v>0</v>
      </c>
      <c r="BL834" s="196" t="s">
        <v>182</v>
      </c>
      <c r="BM834" s="196" t="s">
        <v>1105</v>
      </c>
    </row>
    <row r="835" spans="2:65" s="302" customFormat="1">
      <c r="B835" s="301"/>
      <c r="D835" s="297" t="s">
        <v>185</v>
      </c>
      <c r="F835" s="304" t="s">
        <v>1106</v>
      </c>
      <c r="H835" s="305">
        <v>78.233999999999995</v>
      </c>
      <c r="L835" s="301"/>
      <c r="M835" s="306"/>
      <c r="N835" s="307"/>
      <c r="O835" s="307"/>
      <c r="P835" s="307"/>
      <c r="Q835" s="307"/>
      <c r="R835" s="307"/>
      <c r="S835" s="307"/>
      <c r="T835" s="308"/>
      <c r="AT835" s="303" t="s">
        <v>185</v>
      </c>
      <c r="AU835" s="303" t="s">
        <v>77</v>
      </c>
      <c r="AV835" s="302" t="s">
        <v>77</v>
      </c>
      <c r="AW835" s="302" t="s">
        <v>6</v>
      </c>
      <c r="AX835" s="302" t="s">
        <v>75</v>
      </c>
      <c r="AY835" s="303" t="s">
        <v>177</v>
      </c>
    </row>
    <row r="836" spans="2:65" s="916" customFormat="1" ht="25.5" customHeight="1">
      <c r="B836" s="207"/>
      <c r="C836" s="286" t="s">
        <v>1107</v>
      </c>
      <c r="D836" s="286" t="s">
        <v>179</v>
      </c>
      <c r="E836" s="287" t="s">
        <v>1108</v>
      </c>
      <c r="F836" s="288" t="s">
        <v>1109</v>
      </c>
      <c r="G836" s="289" t="s">
        <v>187</v>
      </c>
      <c r="H836" s="290">
        <v>5</v>
      </c>
      <c r="I836" s="921"/>
      <c r="J836" s="291">
        <f>ROUND(I836*H836,2)</f>
        <v>0</v>
      </c>
      <c r="K836" s="288" t="s">
        <v>181</v>
      </c>
      <c r="L836" s="207"/>
      <c r="M836" s="292" t="s">
        <v>5</v>
      </c>
      <c r="N836" s="293" t="s">
        <v>39</v>
      </c>
      <c r="O836" s="294">
        <v>0.754</v>
      </c>
      <c r="P836" s="294">
        <f>O836*H836</f>
        <v>3.77</v>
      </c>
      <c r="Q836" s="294">
        <v>1.6979999999999999E-2</v>
      </c>
      <c r="R836" s="294">
        <f>Q836*H836</f>
        <v>8.4899999999999989E-2</v>
      </c>
      <c r="S836" s="294">
        <v>0</v>
      </c>
      <c r="T836" s="295">
        <f>S836*H836</f>
        <v>0</v>
      </c>
      <c r="AR836" s="196" t="s">
        <v>182</v>
      </c>
      <c r="AT836" s="196" t="s">
        <v>179</v>
      </c>
      <c r="AU836" s="196" t="s">
        <v>77</v>
      </c>
      <c r="AY836" s="196" t="s">
        <v>177</v>
      </c>
      <c r="BE836" s="296">
        <f>IF(N836="základní",J836,0)</f>
        <v>0</v>
      </c>
      <c r="BF836" s="296">
        <f>IF(N836="snížená",J836,0)</f>
        <v>0</v>
      </c>
      <c r="BG836" s="296">
        <f>IF(N836="zákl. přenesená",J836,0)</f>
        <v>0</v>
      </c>
      <c r="BH836" s="296">
        <f>IF(N836="sníž. přenesená",J836,0)</f>
        <v>0</v>
      </c>
      <c r="BI836" s="296">
        <f>IF(N836="nulová",J836,0)</f>
        <v>0</v>
      </c>
      <c r="BJ836" s="196" t="s">
        <v>75</v>
      </c>
      <c r="BK836" s="296">
        <f>ROUND(I836*H836,2)</f>
        <v>0</v>
      </c>
      <c r="BL836" s="196" t="s">
        <v>182</v>
      </c>
      <c r="BM836" s="196" t="s">
        <v>1110</v>
      </c>
    </row>
    <row r="837" spans="2:65" s="916" customFormat="1" ht="121.5">
      <c r="B837" s="207"/>
      <c r="D837" s="297" t="s">
        <v>184</v>
      </c>
      <c r="F837" s="298" t="s">
        <v>1111</v>
      </c>
      <c r="L837" s="207"/>
      <c r="M837" s="299"/>
      <c r="N837" s="920"/>
      <c r="O837" s="920"/>
      <c r="P837" s="920"/>
      <c r="Q837" s="920"/>
      <c r="R837" s="920"/>
      <c r="S837" s="920"/>
      <c r="T837" s="300"/>
      <c r="AT837" s="196" t="s">
        <v>184</v>
      </c>
      <c r="AU837" s="196" t="s">
        <v>77</v>
      </c>
    </row>
    <row r="838" spans="2:65" s="302" customFormat="1">
      <c r="B838" s="301"/>
      <c r="D838" s="297" t="s">
        <v>185</v>
      </c>
      <c r="E838" s="303" t="s">
        <v>5</v>
      </c>
      <c r="F838" s="304" t="s">
        <v>1112</v>
      </c>
      <c r="H838" s="305">
        <v>5</v>
      </c>
      <c r="L838" s="301"/>
      <c r="M838" s="306"/>
      <c r="N838" s="307"/>
      <c r="O838" s="307"/>
      <c r="P838" s="307"/>
      <c r="Q838" s="307"/>
      <c r="R838" s="307"/>
      <c r="S838" s="307"/>
      <c r="T838" s="308"/>
      <c r="AT838" s="303" t="s">
        <v>185</v>
      </c>
      <c r="AU838" s="303" t="s">
        <v>77</v>
      </c>
      <c r="AV838" s="302" t="s">
        <v>77</v>
      </c>
      <c r="AW838" s="302" t="s">
        <v>31</v>
      </c>
      <c r="AX838" s="302" t="s">
        <v>68</v>
      </c>
      <c r="AY838" s="303" t="s">
        <v>177</v>
      </c>
    </row>
    <row r="839" spans="2:65" s="317" customFormat="1">
      <c r="B839" s="316"/>
      <c r="D839" s="297" t="s">
        <v>185</v>
      </c>
      <c r="E839" s="318" t="s">
        <v>5</v>
      </c>
      <c r="F839" s="319" t="s">
        <v>186</v>
      </c>
      <c r="H839" s="320">
        <v>5</v>
      </c>
      <c r="L839" s="316"/>
      <c r="M839" s="321"/>
      <c r="N839" s="322"/>
      <c r="O839" s="322"/>
      <c r="P839" s="322"/>
      <c r="Q839" s="322"/>
      <c r="R839" s="322"/>
      <c r="S839" s="322"/>
      <c r="T839" s="323"/>
      <c r="AT839" s="318" t="s">
        <v>185</v>
      </c>
      <c r="AU839" s="318" t="s">
        <v>77</v>
      </c>
      <c r="AV839" s="317" t="s">
        <v>182</v>
      </c>
      <c r="AW839" s="317" t="s">
        <v>31</v>
      </c>
      <c r="AX839" s="317" t="s">
        <v>75</v>
      </c>
      <c r="AY839" s="318" t="s">
        <v>177</v>
      </c>
    </row>
    <row r="840" spans="2:65" s="916" customFormat="1" ht="16.5" customHeight="1">
      <c r="B840" s="207"/>
      <c r="C840" s="324" t="s">
        <v>1113</v>
      </c>
      <c r="D840" s="324" t="s">
        <v>425</v>
      </c>
      <c r="E840" s="325" t="s">
        <v>1114</v>
      </c>
      <c r="F840" s="326" t="s">
        <v>1115</v>
      </c>
      <c r="G840" s="327" t="s">
        <v>187</v>
      </c>
      <c r="H840" s="328">
        <v>1</v>
      </c>
      <c r="I840" s="923"/>
      <c r="J840" s="329">
        <f>ROUND(I840*H840,2)</f>
        <v>0</v>
      </c>
      <c r="K840" s="326" t="s">
        <v>181</v>
      </c>
      <c r="L840" s="330"/>
      <c r="M840" s="331" t="s">
        <v>5</v>
      </c>
      <c r="N840" s="332" t="s">
        <v>39</v>
      </c>
      <c r="O840" s="294">
        <v>0</v>
      </c>
      <c r="P840" s="294">
        <f>O840*H840</f>
        <v>0</v>
      </c>
      <c r="Q840" s="294">
        <v>1.37E-2</v>
      </c>
      <c r="R840" s="294">
        <f>Q840*H840</f>
        <v>1.37E-2</v>
      </c>
      <c r="S840" s="294">
        <v>0</v>
      </c>
      <c r="T840" s="295">
        <f>S840*H840</f>
        <v>0</v>
      </c>
      <c r="AR840" s="196" t="s">
        <v>207</v>
      </c>
      <c r="AT840" s="196" t="s">
        <v>425</v>
      </c>
      <c r="AU840" s="196" t="s">
        <v>77</v>
      </c>
      <c r="AY840" s="196" t="s">
        <v>177</v>
      </c>
      <c r="BE840" s="296">
        <f>IF(N840="základní",J840,0)</f>
        <v>0</v>
      </c>
      <c r="BF840" s="296">
        <f>IF(N840="snížená",J840,0)</f>
        <v>0</v>
      </c>
      <c r="BG840" s="296">
        <f>IF(N840="zákl. přenesená",J840,0)</f>
        <v>0</v>
      </c>
      <c r="BH840" s="296">
        <f>IF(N840="sníž. přenesená",J840,0)</f>
        <v>0</v>
      </c>
      <c r="BI840" s="296">
        <f>IF(N840="nulová",J840,0)</f>
        <v>0</v>
      </c>
      <c r="BJ840" s="196" t="s">
        <v>75</v>
      </c>
      <c r="BK840" s="296">
        <f>ROUND(I840*H840,2)</f>
        <v>0</v>
      </c>
      <c r="BL840" s="196" t="s">
        <v>182</v>
      </c>
      <c r="BM840" s="196" t="s">
        <v>1116</v>
      </c>
    </row>
    <row r="841" spans="2:65" s="916" customFormat="1" ht="16.5" customHeight="1">
      <c r="B841" s="207"/>
      <c r="C841" s="324" t="s">
        <v>1117</v>
      </c>
      <c r="D841" s="324" t="s">
        <v>425</v>
      </c>
      <c r="E841" s="325" t="s">
        <v>1118</v>
      </c>
      <c r="F841" s="326" t="s">
        <v>1119</v>
      </c>
      <c r="G841" s="327" t="s">
        <v>187</v>
      </c>
      <c r="H841" s="328">
        <v>41</v>
      </c>
      <c r="I841" s="923"/>
      <c r="J841" s="329">
        <f>ROUND(I841*H841,2)</f>
        <v>0</v>
      </c>
      <c r="K841" s="326" t="s">
        <v>5</v>
      </c>
      <c r="L841" s="330"/>
      <c r="M841" s="331" t="s">
        <v>5</v>
      </c>
      <c r="N841" s="332" t="s">
        <v>39</v>
      </c>
      <c r="O841" s="294">
        <v>0</v>
      </c>
      <c r="P841" s="294">
        <f>O841*H841</f>
        <v>0</v>
      </c>
      <c r="Q841" s="294">
        <v>1.38E-2</v>
      </c>
      <c r="R841" s="294">
        <f>Q841*H841</f>
        <v>0.56579999999999997</v>
      </c>
      <c r="S841" s="294">
        <v>0</v>
      </c>
      <c r="T841" s="295">
        <f>S841*H841</f>
        <v>0</v>
      </c>
      <c r="AR841" s="196" t="s">
        <v>207</v>
      </c>
      <c r="AT841" s="196" t="s">
        <v>425</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1120</v>
      </c>
    </row>
    <row r="842" spans="2:65" s="916" customFormat="1" ht="25.5" customHeight="1">
      <c r="B842" s="207"/>
      <c r="C842" s="286" t="s">
        <v>1121</v>
      </c>
      <c r="D842" s="286" t="s">
        <v>179</v>
      </c>
      <c r="E842" s="287" t="s">
        <v>1122</v>
      </c>
      <c r="F842" s="288" t="s">
        <v>1123</v>
      </c>
      <c r="G842" s="289" t="s">
        <v>187</v>
      </c>
      <c r="H842" s="290">
        <v>5</v>
      </c>
      <c r="I842" s="921"/>
      <c r="J842" s="291">
        <f>ROUND(I842*H842,2)</f>
        <v>0</v>
      </c>
      <c r="K842" s="288" t="s">
        <v>181</v>
      </c>
      <c r="L842" s="207"/>
      <c r="M842" s="292" t="s">
        <v>5</v>
      </c>
      <c r="N842" s="293" t="s">
        <v>39</v>
      </c>
      <c r="O842" s="294">
        <v>0.2</v>
      </c>
      <c r="P842" s="294">
        <f>O842*H842</f>
        <v>1</v>
      </c>
      <c r="Q842" s="294">
        <v>0</v>
      </c>
      <c r="R842" s="294">
        <f>Q842*H842</f>
        <v>0</v>
      </c>
      <c r="S842" s="294">
        <v>0</v>
      </c>
      <c r="T842" s="295">
        <f>S842*H842</f>
        <v>0</v>
      </c>
      <c r="AR842" s="196" t="s">
        <v>182</v>
      </c>
      <c r="AT842" s="196" t="s">
        <v>179</v>
      </c>
      <c r="AU842" s="196" t="s">
        <v>77</v>
      </c>
      <c r="AY842" s="196" t="s">
        <v>177</v>
      </c>
      <c r="BE842" s="296">
        <f>IF(N842="základní",J842,0)</f>
        <v>0</v>
      </c>
      <c r="BF842" s="296">
        <f>IF(N842="snížená",J842,0)</f>
        <v>0</v>
      </c>
      <c r="BG842" s="296">
        <f>IF(N842="zákl. přenesená",J842,0)</f>
        <v>0</v>
      </c>
      <c r="BH842" s="296">
        <f>IF(N842="sníž. přenesená",J842,0)</f>
        <v>0</v>
      </c>
      <c r="BI842" s="296">
        <f>IF(N842="nulová",J842,0)</f>
        <v>0</v>
      </c>
      <c r="BJ842" s="196" t="s">
        <v>75</v>
      </c>
      <c r="BK842" s="296">
        <f>ROUND(I842*H842,2)</f>
        <v>0</v>
      </c>
      <c r="BL842" s="196" t="s">
        <v>182</v>
      </c>
      <c r="BM842" s="196" t="s">
        <v>1124</v>
      </c>
    </row>
    <row r="843" spans="2:65" s="916" customFormat="1" ht="40.5">
      <c r="B843" s="207"/>
      <c r="D843" s="297" t="s">
        <v>184</v>
      </c>
      <c r="F843" s="298" t="s">
        <v>1125</v>
      </c>
      <c r="L843" s="207"/>
      <c r="M843" s="299"/>
      <c r="N843" s="920"/>
      <c r="O843" s="920"/>
      <c r="P843" s="920"/>
      <c r="Q843" s="920"/>
      <c r="R843" s="920"/>
      <c r="S843" s="920"/>
      <c r="T843" s="300"/>
      <c r="AT843" s="196" t="s">
        <v>184</v>
      </c>
      <c r="AU843" s="196" t="s">
        <v>77</v>
      </c>
    </row>
    <row r="844" spans="2:65" s="302" customFormat="1">
      <c r="B844" s="301"/>
      <c r="D844" s="297" t="s">
        <v>185</v>
      </c>
      <c r="E844" s="303" t="s">
        <v>5</v>
      </c>
      <c r="F844" s="304" t="s">
        <v>182</v>
      </c>
      <c r="H844" s="305">
        <v>4</v>
      </c>
      <c r="L844" s="301"/>
      <c r="M844" s="306"/>
      <c r="N844" s="307"/>
      <c r="O844" s="307"/>
      <c r="P844" s="307"/>
      <c r="Q844" s="307"/>
      <c r="R844" s="307"/>
      <c r="S844" s="307"/>
      <c r="T844" s="308"/>
      <c r="AT844" s="303" t="s">
        <v>185</v>
      </c>
      <c r="AU844" s="303" t="s">
        <v>77</v>
      </c>
      <c r="AV844" s="302" t="s">
        <v>77</v>
      </c>
      <c r="AW844" s="302" t="s">
        <v>31</v>
      </c>
      <c r="AX844" s="302" t="s">
        <v>68</v>
      </c>
      <c r="AY844" s="303" t="s">
        <v>177</v>
      </c>
    </row>
    <row r="845" spans="2:65" s="310" customFormat="1">
      <c r="B845" s="309"/>
      <c r="D845" s="297" t="s">
        <v>185</v>
      </c>
      <c r="E845" s="311" t="s">
        <v>5</v>
      </c>
      <c r="F845" s="312" t="s">
        <v>1126</v>
      </c>
      <c r="H845" s="311" t="s">
        <v>5</v>
      </c>
      <c r="L845" s="309"/>
      <c r="M845" s="313"/>
      <c r="N845" s="314"/>
      <c r="O845" s="314"/>
      <c r="P845" s="314"/>
      <c r="Q845" s="314"/>
      <c r="R845" s="314"/>
      <c r="S845" s="314"/>
      <c r="T845" s="315"/>
      <c r="AT845" s="311" t="s">
        <v>185</v>
      </c>
      <c r="AU845" s="311" t="s">
        <v>77</v>
      </c>
      <c r="AV845" s="310" t="s">
        <v>75</v>
      </c>
      <c r="AW845" s="310" t="s">
        <v>31</v>
      </c>
      <c r="AX845" s="310" t="s">
        <v>68</v>
      </c>
      <c r="AY845" s="311" t="s">
        <v>177</v>
      </c>
    </row>
    <row r="846" spans="2:65" s="302" customFormat="1">
      <c r="B846" s="301"/>
      <c r="D846" s="297" t="s">
        <v>185</v>
      </c>
      <c r="E846" s="303" t="s">
        <v>5</v>
      </c>
      <c r="F846" s="304" t="s">
        <v>75</v>
      </c>
      <c r="H846" s="305">
        <v>1</v>
      </c>
      <c r="L846" s="301"/>
      <c r="M846" s="306"/>
      <c r="N846" s="307"/>
      <c r="O846" s="307"/>
      <c r="P846" s="307"/>
      <c r="Q846" s="307"/>
      <c r="R846" s="307"/>
      <c r="S846" s="307"/>
      <c r="T846" s="308"/>
      <c r="AT846" s="303" t="s">
        <v>185</v>
      </c>
      <c r="AU846" s="303" t="s">
        <v>77</v>
      </c>
      <c r="AV846" s="302" t="s">
        <v>77</v>
      </c>
      <c r="AW846" s="302" t="s">
        <v>31</v>
      </c>
      <c r="AX846" s="302" t="s">
        <v>68</v>
      </c>
      <c r="AY846" s="303" t="s">
        <v>177</v>
      </c>
    </row>
    <row r="847" spans="2:65" s="310" customFormat="1">
      <c r="B847" s="309"/>
      <c r="D847" s="297" t="s">
        <v>185</v>
      </c>
      <c r="E847" s="311" t="s">
        <v>5</v>
      </c>
      <c r="F847" s="312" t="s">
        <v>1127</v>
      </c>
      <c r="H847" s="311" t="s">
        <v>5</v>
      </c>
      <c r="L847" s="309"/>
      <c r="M847" s="313"/>
      <c r="N847" s="314"/>
      <c r="O847" s="314"/>
      <c r="P847" s="314"/>
      <c r="Q847" s="314"/>
      <c r="R847" s="314"/>
      <c r="S847" s="314"/>
      <c r="T847" s="315"/>
      <c r="AT847" s="311" t="s">
        <v>185</v>
      </c>
      <c r="AU847" s="311" t="s">
        <v>77</v>
      </c>
      <c r="AV847" s="310" t="s">
        <v>75</v>
      </c>
      <c r="AW847" s="310" t="s">
        <v>31</v>
      </c>
      <c r="AX847" s="310" t="s">
        <v>68</v>
      </c>
      <c r="AY847" s="311" t="s">
        <v>177</v>
      </c>
    </row>
    <row r="848" spans="2:65" s="317" customFormat="1">
      <c r="B848" s="316"/>
      <c r="D848" s="297" t="s">
        <v>185</v>
      </c>
      <c r="E848" s="318" t="s">
        <v>5</v>
      </c>
      <c r="F848" s="319" t="s">
        <v>186</v>
      </c>
      <c r="H848" s="320">
        <v>5</v>
      </c>
      <c r="L848" s="316"/>
      <c r="M848" s="321"/>
      <c r="N848" s="322"/>
      <c r="O848" s="322"/>
      <c r="P848" s="322"/>
      <c r="Q848" s="322"/>
      <c r="R848" s="322"/>
      <c r="S848" s="322"/>
      <c r="T848" s="323"/>
      <c r="AT848" s="318" t="s">
        <v>185</v>
      </c>
      <c r="AU848" s="318" t="s">
        <v>77</v>
      </c>
      <c r="AV848" s="317" t="s">
        <v>182</v>
      </c>
      <c r="AW848" s="317" t="s">
        <v>31</v>
      </c>
      <c r="AX848" s="317" t="s">
        <v>75</v>
      </c>
      <c r="AY848" s="318" t="s">
        <v>177</v>
      </c>
    </row>
    <row r="849" spans="2:65" s="916" customFormat="1" ht="16.5" customHeight="1">
      <c r="B849" s="207"/>
      <c r="C849" s="324" t="s">
        <v>1128</v>
      </c>
      <c r="D849" s="324" t="s">
        <v>425</v>
      </c>
      <c r="E849" s="325" t="s">
        <v>1129</v>
      </c>
      <c r="F849" s="326" t="s">
        <v>1130</v>
      </c>
      <c r="G849" s="327" t="s">
        <v>187</v>
      </c>
      <c r="H849" s="328">
        <v>1</v>
      </c>
      <c r="I849" s="923"/>
      <c r="J849" s="329">
        <f>ROUND(I849*H849,2)</f>
        <v>0</v>
      </c>
      <c r="K849" s="326" t="s">
        <v>181</v>
      </c>
      <c r="L849" s="330"/>
      <c r="M849" s="331" t="s">
        <v>5</v>
      </c>
      <c r="N849" s="332" t="s">
        <v>39</v>
      </c>
      <c r="O849" s="294">
        <v>0</v>
      </c>
      <c r="P849" s="294">
        <f>O849*H849</f>
        <v>0</v>
      </c>
      <c r="Q849" s="294">
        <v>2.5000000000000001E-4</v>
      </c>
      <c r="R849" s="294">
        <f>Q849*H849</f>
        <v>2.5000000000000001E-4</v>
      </c>
      <c r="S849" s="294">
        <v>0</v>
      </c>
      <c r="T849" s="295">
        <f>S849*H849</f>
        <v>0</v>
      </c>
      <c r="AR849" s="196" t="s">
        <v>207</v>
      </c>
      <c r="AT849" s="196" t="s">
        <v>425</v>
      </c>
      <c r="AU849" s="196" t="s">
        <v>77</v>
      </c>
      <c r="AY849" s="196" t="s">
        <v>177</v>
      </c>
      <c r="BE849" s="296">
        <f>IF(N849="základní",J849,0)</f>
        <v>0</v>
      </c>
      <c r="BF849" s="296">
        <f>IF(N849="snížená",J849,0)</f>
        <v>0</v>
      </c>
      <c r="BG849" s="296">
        <f>IF(N849="zákl. přenesená",J849,0)</f>
        <v>0</v>
      </c>
      <c r="BH849" s="296">
        <f>IF(N849="sníž. přenesená",J849,0)</f>
        <v>0</v>
      </c>
      <c r="BI849" s="296">
        <f>IF(N849="nulová",J849,0)</f>
        <v>0</v>
      </c>
      <c r="BJ849" s="196" t="s">
        <v>75</v>
      </c>
      <c r="BK849" s="296">
        <f>ROUND(I849*H849,2)</f>
        <v>0</v>
      </c>
      <c r="BL849" s="196" t="s">
        <v>182</v>
      </c>
      <c r="BM849" s="196" t="s">
        <v>1131</v>
      </c>
    </row>
    <row r="850" spans="2:65" s="916" customFormat="1" ht="16.5" customHeight="1">
      <c r="B850" s="207"/>
      <c r="C850" s="324" t="s">
        <v>1132</v>
      </c>
      <c r="D850" s="324" t="s">
        <v>425</v>
      </c>
      <c r="E850" s="325" t="s">
        <v>1133</v>
      </c>
      <c r="F850" s="326" t="s">
        <v>1134</v>
      </c>
      <c r="G850" s="327" t="s">
        <v>187</v>
      </c>
      <c r="H850" s="328">
        <v>4</v>
      </c>
      <c r="I850" s="923"/>
      <c r="J850" s="329">
        <f>ROUND(I850*H850,2)</f>
        <v>0</v>
      </c>
      <c r="K850" s="326" t="s">
        <v>181</v>
      </c>
      <c r="L850" s="330"/>
      <c r="M850" s="331" t="s">
        <v>5</v>
      </c>
      <c r="N850" s="332" t="s">
        <v>39</v>
      </c>
      <c r="O850" s="294">
        <v>0</v>
      </c>
      <c r="P850" s="294">
        <f>O850*H850</f>
        <v>0</v>
      </c>
      <c r="Q850" s="294">
        <v>3.8000000000000002E-4</v>
      </c>
      <c r="R850" s="294">
        <f>Q850*H850</f>
        <v>1.5200000000000001E-3</v>
      </c>
      <c r="S850" s="294">
        <v>0</v>
      </c>
      <c r="T850" s="295">
        <f>S850*H850</f>
        <v>0</v>
      </c>
      <c r="AR850" s="196" t="s">
        <v>207</v>
      </c>
      <c r="AT850" s="196" t="s">
        <v>425</v>
      </c>
      <c r="AU850" s="196" t="s">
        <v>77</v>
      </c>
      <c r="AY850" s="196" t="s">
        <v>177</v>
      </c>
      <c r="BE850" s="296">
        <f>IF(N850="základní",J850,0)</f>
        <v>0</v>
      </c>
      <c r="BF850" s="296">
        <f>IF(N850="snížená",J850,0)</f>
        <v>0</v>
      </c>
      <c r="BG850" s="296">
        <f>IF(N850="zákl. přenesená",J850,0)</f>
        <v>0</v>
      </c>
      <c r="BH850" s="296">
        <f>IF(N850="sníž. přenesená",J850,0)</f>
        <v>0</v>
      </c>
      <c r="BI850" s="296">
        <f>IF(N850="nulová",J850,0)</f>
        <v>0</v>
      </c>
      <c r="BJ850" s="196" t="s">
        <v>75</v>
      </c>
      <c r="BK850" s="296">
        <f>ROUND(I850*H850,2)</f>
        <v>0</v>
      </c>
      <c r="BL850" s="196" t="s">
        <v>182</v>
      </c>
      <c r="BM850" s="196" t="s">
        <v>1135</v>
      </c>
    </row>
    <row r="851" spans="2:65" s="274" customFormat="1" ht="29.85" customHeight="1">
      <c r="B851" s="273"/>
      <c r="D851" s="275" t="s">
        <v>67</v>
      </c>
      <c r="E851" s="284" t="s">
        <v>207</v>
      </c>
      <c r="F851" s="284" t="s">
        <v>1136</v>
      </c>
      <c r="J851" s="285">
        <f>BK851</f>
        <v>0</v>
      </c>
      <c r="L851" s="273"/>
      <c r="M851" s="278"/>
      <c r="N851" s="279"/>
      <c r="O851" s="279"/>
      <c r="P851" s="280">
        <f>SUM(P852:P866)</f>
        <v>98.642900000000012</v>
      </c>
      <c r="Q851" s="279"/>
      <c r="R851" s="280">
        <f>SUM(R852:R866)</f>
        <v>17.265309999999999</v>
      </c>
      <c r="S851" s="279"/>
      <c r="T851" s="281">
        <f>SUM(T852:T866)</f>
        <v>4.3999999999999997E-2</v>
      </c>
      <c r="AR851" s="275" t="s">
        <v>75</v>
      </c>
      <c r="AT851" s="282" t="s">
        <v>67</v>
      </c>
      <c r="AU851" s="282" t="s">
        <v>75</v>
      </c>
      <c r="AY851" s="275" t="s">
        <v>177</v>
      </c>
      <c r="BK851" s="283">
        <f>SUM(BK852:BK866)</f>
        <v>0</v>
      </c>
    </row>
    <row r="852" spans="2:65" s="916" customFormat="1" ht="63.75" customHeight="1">
      <c r="B852" s="207"/>
      <c r="C852" s="286" t="s">
        <v>1137</v>
      </c>
      <c r="D852" s="286" t="s">
        <v>179</v>
      </c>
      <c r="E852" s="287" t="s">
        <v>1138</v>
      </c>
      <c r="F852" s="288" t="s">
        <v>1139</v>
      </c>
      <c r="G852" s="289" t="s">
        <v>210</v>
      </c>
      <c r="H852" s="290">
        <v>9.3000000000000007</v>
      </c>
      <c r="I852" s="921"/>
      <c r="J852" s="291">
        <f>ROUND(I852*H852,2)</f>
        <v>0</v>
      </c>
      <c r="K852" s="288" t="s">
        <v>181</v>
      </c>
      <c r="L852" s="207"/>
      <c r="M852" s="292" t="s">
        <v>5</v>
      </c>
      <c r="N852" s="293" t="s">
        <v>39</v>
      </c>
      <c r="O852" s="294">
        <v>9.3130000000000006</v>
      </c>
      <c r="P852" s="294">
        <f>O852*H852</f>
        <v>86.610900000000015</v>
      </c>
      <c r="Q852" s="294">
        <v>1.6969000000000001</v>
      </c>
      <c r="R852" s="294">
        <f>Q852*H852</f>
        <v>15.781170000000001</v>
      </c>
      <c r="S852" s="294">
        <v>0</v>
      </c>
      <c r="T852" s="295">
        <f>S852*H852</f>
        <v>0</v>
      </c>
      <c r="AR852" s="196" t="s">
        <v>182</v>
      </c>
      <c r="AT852" s="196" t="s">
        <v>179</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1140</v>
      </c>
    </row>
    <row r="853" spans="2:65" s="916" customFormat="1" ht="81">
      <c r="B853" s="207"/>
      <c r="D853" s="297" t="s">
        <v>184</v>
      </c>
      <c r="F853" s="298" t="s">
        <v>1141</v>
      </c>
      <c r="L853" s="207"/>
      <c r="M853" s="299"/>
      <c r="N853" s="920"/>
      <c r="O853" s="920"/>
      <c r="P853" s="920"/>
      <c r="Q853" s="920"/>
      <c r="R853" s="920"/>
      <c r="S853" s="920"/>
      <c r="T853" s="300"/>
      <c r="AT853" s="196" t="s">
        <v>184</v>
      </c>
      <c r="AU853" s="196" t="s">
        <v>77</v>
      </c>
    </row>
    <row r="854" spans="2:65" s="302" customFormat="1">
      <c r="B854" s="301"/>
      <c r="D854" s="297" t="s">
        <v>185</v>
      </c>
      <c r="E854" s="303" t="s">
        <v>5</v>
      </c>
      <c r="F854" s="304" t="s">
        <v>1142</v>
      </c>
      <c r="H854" s="305">
        <v>9.3000000000000007</v>
      </c>
      <c r="L854" s="301"/>
      <c r="M854" s="306"/>
      <c r="N854" s="307"/>
      <c r="O854" s="307"/>
      <c r="P854" s="307"/>
      <c r="Q854" s="307"/>
      <c r="R854" s="307"/>
      <c r="S854" s="307"/>
      <c r="T854" s="308"/>
      <c r="AT854" s="303" t="s">
        <v>185</v>
      </c>
      <c r="AU854" s="303" t="s">
        <v>77</v>
      </c>
      <c r="AV854" s="302" t="s">
        <v>77</v>
      </c>
      <c r="AW854" s="302" t="s">
        <v>31</v>
      </c>
      <c r="AX854" s="302" t="s">
        <v>68</v>
      </c>
      <c r="AY854" s="303" t="s">
        <v>177</v>
      </c>
    </row>
    <row r="855" spans="2:65" s="317" customFormat="1">
      <c r="B855" s="316"/>
      <c r="D855" s="297" t="s">
        <v>185</v>
      </c>
      <c r="E855" s="318" t="s">
        <v>5</v>
      </c>
      <c r="F855" s="319" t="s">
        <v>186</v>
      </c>
      <c r="H855" s="320">
        <v>9.3000000000000007</v>
      </c>
      <c r="L855" s="316"/>
      <c r="M855" s="321"/>
      <c r="N855" s="322"/>
      <c r="O855" s="322"/>
      <c r="P855" s="322"/>
      <c r="Q855" s="322"/>
      <c r="R855" s="322"/>
      <c r="S855" s="322"/>
      <c r="T855" s="323"/>
      <c r="AT855" s="318" t="s">
        <v>185</v>
      </c>
      <c r="AU855" s="318" t="s">
        <v>77</v>
      </c>
      <c r="AV855" s="317" t="s">
        <v>182</v>
      </c>
      <c r="AW855" s="317" t="s">
        <v>31</v>
      </c>
      <c r="AX855" s="317" t="s">
        <v>75</v>
      </c>
      <c r="AY855" s="318" t="s">
        <v>177</v>
      </c>
    </row>
    <row r="856" spans="2:65" s="916" customFormat="1" ht="16.5" customHeight="1">
      <c r="B856" s="207"/>
      <c r="C856" s="286" t="s">
        <v>1143</v>
      </c>
      <c r="D856" s="286" t="s">
        <v>179</v>
      </c>
      <c r="E856" s="287" t="s">
        <v>1144</v>
      </c>
      <c r="F856" s="288" t="s">
        <v>1145</v>
      </c>
      <c r="G856" s="289" t="s">
        <v>187</v>
      </c>
      <c r="H856" s="290">
        <v>4</v>
      </c>
      <c r="I856" s="921"/>
      <c r="J856" s="291">
        <f>ROUND(I856*H856,2)</f>
        <v>0</v>
      </c>
      <c r="K856" s="288" t="s">
        <v>181</v>
      </c>
      <c r="L856" s="207"/>
      <c r="M856" s="292" t="s">
        <v>5</v>
      </c>
      <c r="N856" s="293" t="s">
        <v>39</v>
      </c>
      <c r="O856" s="294">
        <v>1.3140000000000001</v>
      </c>
      <c r="P856" s="294">
        <f>O856*H856</f>
        <v>5.2560000000000002</v>
      </c>
      <c r="Q856" s="294">
        <v>0.21734000000000001</v>
      </c>
      <c r="R856" s="294">
        <f>Q856*H856</f>
        <v>0.86936000000000002</v>
      </c>
      <c r="S856" s="294">
        <v>0</v>
      </c>
      <c r="T856" s="295">
        <f>S856*H856</f>
        <v>0</v>
      </c>
      <c r="AR856" s="196" t="s">
        <v>182</v>
      </c>
      <c r="AT856" s="196" t="s">
        <v>179</v>
      </c>
      <c r="AU856" s="196" t="s">
        <v>77</v>
      </c>
      <c r="AY856" s="196" t="s">
        <v>177</v>
      </c>
      <c r="BE856" s="296">
        <f>IF(N856="základní",J856,0)</f>
        <v>0</v>
      </c>
      <c r="BF856" s="296">
        <f>IF(N856="snížená",J856,0)</f>
        <v>0</v>
      </c>
      <c r="BG856" s="296">
        <f>IF(N856="zákl. přenesená",J856,0)</f>
        <v>0</v>
      </c>
      <c r="BH856" s="296">
        <f>IF(N856="sníž. přenesená",J856,0)</f>
        <v>0</v>
      </c>
      <c r="BI856" s="296">
        <f>IF(N856="nulová",J856,0)</f>
        <v>0</v>
      </c>
      <c r="BJ856" s="196" t="s">
        <v>75</v>
      </c>
      <c r="BK856" s="296">
        <f>ROUND(I856*H856,2)</f>
        <v>0</v>
      </c>
      <c r="BL856" s="196" t="s">
        <v>182</v>
      </c>
      <c r="BM856" s="196" t="s">
        <v>1146</v>
      </c>
    </row>
    <row r="857" spans="2:65" s="916" customFormat="1" ht="148.5">
      <c r="B857" s="207"/>
      <c r="D857" s="297" t="s">
        <v>184</v>
      </c>
      <c r="F857" s="298" t="s">
        <v>1147</v>
      </c>
      <c r="L857" s="207"/>
      <c r="M857" s="299"/>
      <c r="N857" s="920"/>
      <c r="O857" s="920"/>
      <c r="P857" s="920"/>
      <c r="Q857" s="920"/>
      <c r="R857" s="920"/>
      <c r="S857" s="920"/>
      <c r="T857" s="300"/>
      <c r="AT857" s="196" t="s">
        <v>184</v>
      </c>
      <c r="AU857" s="196" t="s">
        <v>77</v>
      </c>
    </row>
    <row r="858" spans="2:65" s="302" customFormat="1">
      <c r="B858" s="301"/>
      <c r="D858" s="297" t="s">
        <v>185</v>
      </c>
      <c r="E858" s="303" t="s">
        <v>5</v>
      </c>
      <c r="F858" s="304" t="s">
        <v>182</v>
      </c>
      <c r="H858" s="305">
        <v>4</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1148</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4</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16" customFormat="1" ht="16.5" customHeight="1">
      <c r="B861" s="207"/>
      <c r="C861" s="324" t="s">
        <v>1149</v>
      </c>
      <c r="D861" s="324" t="s">
        <v>425</v>
      </c>
      <c r="E861" s="325" t="s">
        <v>1150</v>
      </c>
      <c r="F861" s="326" t="s">
        <v>1151</v>
      </c>
      <c r="G861" s="327" t="s">
        <v>187</v>
      </c>
      <c r="H861" s="328">
        <v>4</v>
      </c>
      <c r="I861" s="923"/>
      <c r="J861" s="329">
        <f>ROUND(I861*H861,2)</f>
        <v>0</v>
      </c>
      <c r="K861" s="326" t="s">
        <v>5</v>
      </c>
      <c r="L861" s="330"/>
      <c r="M861" s="331" t="s">
        <v>5</v>
      </c>
      <c r="N861" s="332" t="s">
        <v>39</v>
      </c>
      <c r="O861" s="294">
        <v>0</v>
      </c>
      <c r="P861" s="294">
        <f>O861*H861</f>
        <v>0</v>
      </c>
      <c r="Q861" s="294">
        <v>0.11799999999999999</v>
      </c>
      <c r="R861" s="294">
        <f>Q861*H861</f>
        <v>0.47199999999999998</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1152</v>
      </c>
    </row>
    <row r="862" spans="2:65" s="916" customFormat="1" ht="25.5" customHeight="1">
      <c r="B862" s="207"/>
      <c r="C862" s="286" t="s">
        <v>1153</v>
      </c>
      <c r="D862" s="286" t="s">
        <v>179</v>
      </c>
      <c r="E862" s="287" t="s">
        <v>1154</v>
      </c>
      <c r="F862" s="288" t="s">
        <v>1155</v>
      </c>
      <c r="G862" s="289" t="s">
        <v>187</v>
      </c>
      <c r="H862" s="290">
        <v>11</v>
      </c>
      <c r="I862" s="921"/>
      <c r="J862" s="291">
        <f>ROUND(I862*H862,2)</f>
        <v>0</v>
      </c>
      <c r="K862" s="288" t="s">
        <v>181</v>
      </c>
      <c r="L862" s="207"/>
      <c r="M862" s="292" t="s">
        <v>5</v>
      </c>
      <c r="N862" s="293" t="s">
        <v>39</v>
      </c>
      <c r="O862" s="294">
        <v>0.61599999999999999</v>
      </c>
      <c r="P862" s="294">
        <f>O862*H862</f>
        <v>6.7759999999999998</v>
      </c>
      <c r="Q862" s="294">
        <v>1.298E-2</v>
      </c>
      <c r="R862" s="294">
        <f>Q862*H862</f>
        <v>0.14277999999999999</v>
      </c>
      <c r="S862" s="294">
        <v>4.0000000000000001E-3</v>
      </c>
      <c r="T862" s="295">
        <f>S862*H862</f>
        <v>4.3999999999999997E-2</v>
      </c>
      <c r="AR862" s="196" t="s">
        <v>182</v>
      </c>
      <c r="AT862" s="196" t="s">
        <v>179</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1156</v>
      </c>
    </row>
    <row r="863" spans="2:65" s="916" customFormat="1" ht="27">
      <c r="B863" s="207"/>
      <c r="D863" s="297" t="s">
        <v>184</v>
      </c>
      <c r="F863" s="298" t="s">
        <v>1157</v>
      </c>
      <c r="L863" s="207"/>
      <c r="M863" s="299"/>
      <c r="N863" s="920"/>
      <c r="O863" s="920"/>
      <c r="P863" s="920"/>
      <c r="Q863" s="920"/>
      <c r="R863" s="920"/>
      <c r="S863" s="920"/>
      <c r="T863" s="300"/>
      <c r="AT863" s="196" t="s">
        <v>184</v>
      </c>
      <c r="AU863" s="196" t="s">
        <v>77</v>
      </c>
    </row>
    <row r="864" spans="2:65" s="302" customFormat="1">
      <c r="B864" s="301"/>
      <c r="D864" s="297" t="s">
        <v>185</v>
      </c>
      <c r="E864" s="303" t="s">
        <v>5</v>
      </c>
      <c r="F864" s="304" t="s">
        <v>237</v>
      </c>
      <c r="H864" s="305">
        <v>11</v>
      </c>
      <c r="L864" s="301"/>
      <c r="M864" s="306"/>
      <c r="N864" s="307"/>
      <c r="O864" s="307"/>
      <c r="P864" s="307"/>
      <c r="Q864" s="307"/>
      <c r="R864" s="307"/>
      <c r="S864" s="307"/>
      <c r="T864" s="308"/>
      <c r="AT864" s="303" t="s">
        <v>185</v>
      </c>
      <c r="AU864" s="303" t="s">
        <v>77</v>
      </c>
      <c r="AV864" s="302" t="s">
        <v>77</v>
      </c>
      <c r="AW864" s="302" t="s">
        <v>31</v>
      </c>
      <c r="AX864" s="302" t="s">
        <v>68</v>
      </c>
      <c r="AY864" s="303" t="s">
        <v>177</v>
      </c>
    </row>
    <row r="865" spans="2:65" s="310" customFormat="1">
      <c r="B865" s="309"/>
      <c r="D865" s="297" t="s">
        <v>185</v>
      </c>
      <c r="E865" s="311" t="s">
        <v>5</v>
      </c>
      <c r="F865" s="312" t="s">
        <v>1158</v>
      </c>
      <c r="H865" s="311" t="s">
        <v>5</v>
      </c>
      <c r="L865" s="309"/>
      <c r="M865" s="313"/>
      <c r="N865" s="314"/>
      <c r="O865" s="314"/>
      <c r="P865" s="314"/>
      <c r="Q865" s="314"/>
      <c r="R865" s="314"/>
      <c r="S865" s="314"/>
      <c r="T865" s="315"/>
      <c r="AT865" s="311" t="s">
        <v>185</v>
      </c>
      <c r="AU865" s="311" t="s">
        <v>77</v>
      </c>
      <c r="AV865" s="310" t="s">
        <v>75</v>
      </c>
      <c r="AW865" s="310" t="s">
        <v>31</v>
      </c>
      <c r="AX865" s="310" t="s">
        <v>68</v>
      </c>
      <c r="AY865" s="311" t="s">
        <v>177</v>
      </c>
    </row>
    <row r="866" spans="2:65" s="317" customFormat="1">
      <c r="B866" s="316"/>
      <c r="D866" s="297" t="s">
        <v>185</v>
      </c>
      <c r="E866" s="318" t="s">
        <v>5</v>
      </c>
      <c r="F866" s="319" t="s">
        <v>186</v>
      </c>
      <c r="H866" s="320">
        <v>11</v>
      </c>
      <c r="L866" s="316"/>
      <c r="M866" s="321"/>
      <c r="N866" s="322"/>
      <c r="O866" s="322"/>
      <c r="P866" s="322"/>
      <c r="Q866" s="322"/>
      <c r="R866" s="322"/>
      <c r="S866" s="322"/>
      <c r="T866" s="323"/>
      <c r="AT866" s="318" t="s">
        <v>185</v>
      </c>
      <c r="AU866" s="318" t="s">
        <v>77</v>
      </c>
      <c r="AV866" s="317" t="s">
        <v>182</v>
      </c>
      <c r="AW866" s="317" t="s">
        <v>31</v>
      </c>
      <c r="AX866" s="317" t="s">
        <v>75</v>
      </c>
      <c r="AY866" s="318" t="s">
        <v>177</v>
      </c>
    </row>
    <row r="867" spans="2:65" s="274" customFormat="1" ht="29.85" customHeight="1">
      <c r="B867" s="273"/>
      <c r="D867" s="275" t="s">
        <v>67</v>
      </c>
      <c r="E867" s="284" t="s">
        <v>214</v>
      </c>
      <c r="F867" s="284" t="s">
        <v>1159</v>
      </c>
      <c r="J867" s="285">
        <f>BK867</f>
        <v>0</v>
      </c>
      <c r="L867" s="273"/>
      <c r="M867" s="278"/>
      <c r="N867" s="279"/>
      <c r="O867" s="279"/>
      <c r="P867" s="280">
        <f>SUM(P868:P916)</f>
        <v>895.46129399999995</v>
      </c>
      <c r="Q867" s="279"/>
      <c r="R867" s="280">
        <f>SUM(R868:R916)</f>
        <v>2.0427626000000001</v>
      </c>
      <c r="S867" s="279"/>
      <c r="T867" s="281">
        <f>SUM(T868:T916)</f>
        <v>0</v>
      </c>
      <c r="AR867" s="275" t="s">
        <v>75</v>
      </c>
      <c r="AT867" s="282" t="s">
        <v>67</v>
      </c>
      <c r="AU867" s="282" t="s">
        <v>75</v>
      </c>
      <c r="AY867" s="275" t="s">
        <v>177</v>
      </c>
      <c r="BK867" s="283">
        <f>SUM(BK868:BK916)</f>
        <v>0</v>
      </c>
    </row>
    <row r="868" spans="2:65" s="916" customFormat="1" ht="16.5" customHeight="1">
      <c r="B868" s="207"/>
      <c r="C868" s="286" t="s">
        <v>1160</v>
      </c>
      <c r="D868" s="286" t="s">
        <v>179</v>
      </c>
      <c r="E868" s="287" t="s">
        <v>1161</v>
      </c>
      <c r="F868" s="288" t="s">
        <v>1162</v>
      </c>
      <c r="G868" s="289" t="s">
        <v>187</v>
      </c>
      <c r="H868" s="290">
        <v>1</v>
      </c>
      <c r="I868" s="921"/>
      <c r="J868" s="291">
        <f>ROUND(I868*H868,2)</f>
        <v>0</v>
      </c>
      <c r="K868" s="288" t="s">
        <v>181</v>
      </c>
      <c r="L868" s="207"/>
      <c r="M868" s="292" t="s">
        <v>5</v>
      </c>
      <c r="N868" s="293" t="s">
        <v>39</v>
      </c>
      <c r="O868" s="294">
        <v>1.19</v>
      </c>
      <c r="P868" s="294">
        <f>O868*H868</f>
        <v>1.19</v>
      </c>
      <c r="Q868" s="294">
        <v>1.8E-3</v>
      </c>
      <c r="R868" s="294">
        <f>Q868*H868</f>
        <v>1.8E-3</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1163</v>
      </c>
    </row>
    <row r="869" spans="2:65" s="916" customFormat="1" ht="40.5">
      <c r="B869" s="207"/>
      <c r="D869" s="297" t="s">
        <v>184</v>
      </c>
      <c r="F869" s="298" t="s">
        <v>1164</v>
      </c>
      <c r="L869" s="207"/>
      <c r="M869" s="299"/>
      <c r="N869" s="920"/>
      <c r="O869" s="920"/>
      <c r="P869" s="920"/>
      <c r="Q869" s="920"/>
      <c r="R869" s="920"/>
      <c r="S869" s="920"/>
      <c r="T869" s="300"/>
      <c r="AT869" s="196" t="s">
        <v>184</v>
      </c>
      <c r="AU869" s="196" t="s">
        <v>77</v>
      </c>
    </row>
    <row r="870" spans="2:65" s="916" customFormat="1" ht="16.5" customHeight="1">
      <c r="B870" s="207"/>
      <c r="C870" s="324" t="s">
        <v>1165</v>
      </c>
      <c r="D870" s="324" t="s">
        <v>425</v>
      </c>
      <c r="E870" s="325" t="s">
        <v>1166</v>
      </c>
      <c r="F870" s="326" t="s">
        <v>1167</v>
      </c>
      <c r="G870" s="327" t="s">
        <v>187</v>
      </c>
      <c r="H870" s="328">
        <v>1</v>
      </c>
      <c r="I870" s="923"/>
      <c r="J870" s="329">
        <f>ROUND(I870*H870,2)</f>
        <v>0</v>
      </c>
      <c r="K870" s="326" t="s">
        <v>181</v>
      </c>
      <c r="L870" s="330"/>
      <c r="M870" s="331" t="s">
        <v>5</v>
      </c>
      <c r="N870" s="332" t="s">
        <v>39</v>
      </c>
      <c r="O870" s="294">
        <v>0</v>
      </c>
      <c r="P870" s="294">
        <f>O870*H870</f>
        <v>0</v>
      </c>
      <c r="Q870" s="294">
        <v>0.03</v>
      </c>
      <c r="R870" s="294">
        <f>Q870*H870</f>
        <v>0.03</v>
      </c>
      <c r="S870" s="294">
        <v>0</v>
      </c>
      <c r="T870" s="295">
        <f>S870*H870</f>
        <v>0</v>
      </c>
      <c r="AR870" s="196" t="s">
        <v>207</v>
      </c>
      <c r="AT870" s="196" t="s">
        <v>425</v>
      </c>
      <c r="AU870" s="196" t="s">
        <v>77</v>
      </c>
      <c r="AY870" s="196" t="s">
        <v>177</v>
      </c>
      <c r="BE870" s="296">
        <f>IF(N870="základní",J870,0)</f>
        <v>0</v>
      </c>
      <c r="BF870" s="296">
        <f>IF(N870="snížená",J870,0)</f>
        <v>0</v>
      </c>
      <c r="BG870" s="296">
        <f>IF(N870="zákl. přenesená",J870,0)</f>
        <v>0</v>
      </c>
      <c r="BH870" s="296">
        <f>IF(N870="sníž. přenesená",J870,0)</f>
        <v>0</v>
      </c>
      <c r="BI870" s="296">
        <f>IF(N870="nulová",J870,0)</f>
        <v>0</v>
      </c>
      <c r="BJ870" s="196" t="s">
        <v>75</v>
      </c>
      <c r="BK870" s="296">
        <f>ROUND(I870*H870,2)</f>
        <v>0</v>
      </c>
      <c r="BL870" s="196" t="s">
        <v>182</v>
      </c>
      <c r="BM870" s="196" t="s">
        <v>1168</v>
      </c>
    </row>
    <row r="871" spans="2:65" s="916" customFormat="1" ht="38.25" customHeight="1">
      <c r="B871" s="207"/>
      <c r="C871" s="286" t="s">
        <v>1169</v>
      </c>
      <c r="D871" s="286" t="s">
        <v>179</v>
      </c>
      <c r="E871" s="287" t="s">
        <v>1170</v>
      </c>
      <c r="F871" s="288" t="s">
        <v>1171</v>
      </c>
      <c r="G871" s="289" t="s">
        <v>180</v>
      </c>
      <c r="H871" s="290">
        <v>968.86099999999999</v>
      </c>
      <c r="I871" s="921"/>
      <c r="J871" s="291">
        <f>ROUND(I871*H871,2)</f>
        <v>0</v>
      </c>
      <c r="K871" s="288" t="s">
        <v>181</v>
      </c>
      <c r="L871" s="207"/>
      <c r="M871" s="292" t="s">
        <v>5</v>
      </c>
      <c r="N871" s="293" t="s">
        <v>39</v>
      </c>
      <c r="O871" s="294">
        <v>0.16700000000000001</v>
      </c>
      <c r="P871" s="294">
        <f>O871*H871</f>
        <v>161.79978700000001</v>
      </c>
      <c r="Q871" s="294">
        <v>0</v>
      </c>
      <c r="R871" s="294">
        <f>Q871*H871</f>
        <v>0</v>
      </c>
      <c r="S871" s="294">
        <v>0</v>
      </c>
      <c r="T871" s="295">
        <f>S871*H871</f>
        <v>0</v>
      </c>
      <c r="AR871" s="196" t="s">
        <v>182</v>
      </c>
      <c r="AT871" s="196" t="s">
        <v>179</v>
      </c>
      <c r="AU871" s="196" t="s">
        <v>77</v>
      </c>
      <c r="AY871" s="196" t="s">
        <v>177</v>
      </c>
      <c r="BE871" s="296">
        <f>IF(N871="základní",J871,0)</f>
        <v>0</v>
      </c>
      <c r="BF871" s="296">
        <f>IF(N871="snížená",J871,0)</f>
        <v>0</v>
      </c>
      <c r="BG871" s="296">
        <f>IF(N871="zákl. přenesená",J871,0)</f>
        <v>0</v>
      </c>
      <c r="BH871" s="296">
        <f>IF(N871="sníž. přenesená",J871,0)</f>
        <v>0</v>
      </c>
      <c r="BI871" s="296">
        <f>IF(N871="nulová",J871,0)</f>
        <v>0</v>
      </c>
      <c r="BJ871" s="196" t="s">
        <v>75</v>
      </c>
      <c r="BK871" s="296">
        <f>ROUND(I871*H871,2)</f>
        <v>0</v>
      </c>
      <c r="BL871" s="196" t="s">
        <v>182</v>
      </c>
      <c r="BM871" s="196" t="s">
        <v>1172</v>
      </c>
    </row>
    <row r="872" spans="2:65" s="916" customFormat="1" ht="67.5">
      <c r="B872" s="207"/>
      <c r="D872" s="297" t="s">
        <v>184</v>
      </c>
      <c r="F872" s="298" t="s">
        <v>1173</v>
      </c>
      <c r="L872" s="207"/>
      <c r="M872" s="299"/>
      <c r="N872" s="920"/>
      <c r="O872" s="920"/>
      <c r="P872" s="920"/>
      <c r="Q872" s="920"/>
      <c r="R872" s="920"/>
      <c r="S872" s="920"/>
      <c r="T872" s="300"/>
      <c r="AT872" s="196" t="s">
        <v>184</v>
      </c>
      <c r="AU872" s="196" t="s">
        <v>77</v>
      </c>
    </row>
    <row r="873" spans="2:65" s="302" customFormat="1">
      <c r="B873" s="301"/>
      <c r="D873" s="297" t="s">
        <v>185</v>
      </c>
      <c r="E873" s="303" t="s">
        <v>5</v>
      </c>
      <c r="F873" s="304" t="s">
        <v>1174</v>
      </c>
      <c r="H873" s="305">
        <v>494.84</v>
      </c>
      <c r="L873" s="301"/>
      <c r="M873" s="306"/>
      <c r="N873" s="307"/>
      <c r="O873" s="307"/>
      <c r="P873" s="307"/>
      <c r="Q873" s="307"/>
      <c r="R873" s="307"/>
      <c r="S873" s="307"/>
      <c r="T873" s="308"/>
      <c r="AT873" s="303" t="s">
        <v>185</v>
      </c>
      <c r="AU873" s="303" t="s">
        <v>77</v>
      </c>
      <c r="AV873" s="302" t="s">
        <v>77</v>
      </c>
      <c r="AW873" s="302" t="s">
        <v>31</v>
      </c>
      <c r="AX873" s="302" t="s">
        <v>68</v>
      </c>
      <c r="AY873" s="303" t="s">
        <v>177</v>
      </c>
    </row>
    <row r="874" spans="2:65" s="302" customFormat="1">
      <c r="B874" s="301"/>
      <c r="D874" s="297" t="s">
        <v>185</v>
      </c>
      <c r="E874" s="303" t="s">
        <v>5</v>
      </c>
      <c r="F874" s="304" t="s">
        <v>1175</v>
      </c>
      <c r="H874" s="305">
        <v>50.176000000000002</v>
      </c>
      <c r="L874" s="301"/>
      <c r="M874" s="306"/>
      <c r="N874" s="307"/>
      <c r="O874" s="307"/>
      <c r="P874" s="307"/>
      <c r="Q874" s="307"/>
      <c r="R874" s="307"/>
      <c r="S874" s="307"/>
      <c r="T874" s="308"/>
      <c r="AT874" s="303" t="s">
        <v>185</v>
      </c>
      <c r="AU874" s="303" t="s">
        <v>77</v>
      </c>
      <c r="AV874" s="302" t="s">
        <v>77</v>
      </c>
      <c r="AW874" s="302" t="s">
        <v>31</v>
      </c>
      <c r="AX874" s="302" t="s">
        <v>68</v>
      </c>
      <c r="AY874" s="303" t="s">
        <v>177</v>
      </c>
    </row>
    <row r="875" spans="2:65" s="302" customFormat="1">
      <c r="B875" s="301"/>
      <c r="D875" s="297" t="s">
        <v>185</v>
      </c>
      <c r="E875" s="303" t="s">
        <v>5</v>
      </c>
      <c r="F875" s="304" t="s">
        <v>1176</v>
      </c>
      <c r="H875" s="305">
        <v>423.84500000000003</v>
      </c>
      <c r="L875" s="301"/>
      <c r="M875" s="306"/>
      <c r="N875" s="307"/>
      <c r="O875" s="307"/>
      <c r="P875" s="307"/>
      <c r="Q875" s="307"/>
      <c r="R875" s="307"/>
      <c r="S875" s="307"/>
      <c r="T875" s="308"/>
      <c r="AT875" s="303" t="s">
        <v>185</v>
      </c>
      <c r="AU875" s="303" t="s">
        <v>77</v>
      </c>
      <c r="AV875" s="302" t="s">
        <v>77</v>
      </c>
      <c r="AW875" s="302" t="s">
        <v>31</v>
      </c>
      <c r="AX875" s="302" t="s">
        <v>68</v>
      </c>
      <c r="AY875" s="303" t="s">
        <v>177</v>
      </c>
    </row>
    <row r="876" spans="2:65" s="317" customFormat="1">
      <c r="B876" s="316"/>
      <c r="D876" s="297" t="s">
        <v>185</v>
      </c>
      <c r="E876" s="318" t="s">
        <v>5</v>
      </c>
      <c r="F876" s="319" t="s">
        <v>186</v>
      </c>
      <c r="H876" s="320">
        <v>968.86099999999999</v>
      </c>
      <c r="L876" s="316"/>
      <c r="M876" s="321"/>
      <c r="N876" s="322"/>
      <c r="O876" s="322"/>
      <c r="P876" s="322"/>
      <c r="Q876" s="322"/>
      <c r="R876" s="322"/>
      <c r="S876" s="322"/>
      <c r="T876" s="323"/>
      <c r="AT876" s="318" t="s">
        <v>185</v>
      </c>
      <c r="AU876" s="318" t="s">
        <v>77</v>
      </c>
      <c r="AV876" s="317" t="s">
        <v>182</v>
      </c>
      <c r="AW876" s="317" t="s">
        <v>31</v>
      </c>
      <c r="AX876" s="317" t="s">
        <v>75</v>
      </c>
      <c r="AY876" s="318" t="s">
        <v>177</v>
      </c>
    </row>
    <row r="877" spans="2:65" s="916" customFormat="1" ht="38.25" customHeight="1">
      <c r="B877" s="207"/>
      <c r="C877" s="286" t="s">
        <v>1177</v>
      </c>
      <c r="D877" s="286" t="s">
        <v>179</v>
      </c>
      <c r="E877" s="287" t="s">
        <v>1178</v>
      </c>
      <c r="F877" s="288" t="s">
        <v>1179</v>
      </c>
      <c r="G877" s="289" t="s">
        <v>180</v>
      </c>
      <c r="H877" s="290">
        <v>87197.49</v>
      </c>
      <c r="I877" s="921"/>
      <c r="J877" s="291">
        <f>ROUND(I877*H877,2)</f>
        <v>0</v>
      </c>
      <c r="K877" s="288" t="s">
        <v>181</v>
      </c>
      <c r="L877" s="207"/>
      <c r="M877" s="292" t="s">
        <v>5</v>
      </c>
      <c r="N877" s="293" t="s">
        <v>39</v>
      </c>
      <c r="O877" s="294">
        <v>0</v>
      </c>
      <c r="P877" s="294">
        <f>O877*H877</f>
        <v>0</v>
      </c>
      <c r="Q877" s="294">
        <v>0</v>
      </c>
      <c r="R877" s="294">
        <f>Q877*H877</f>
        <v>0</v>
      </c>
      <c r="S877" s="294">
        <v>0</v>
      </c>
      <c r="T877" s="295">
        <f>S877*H877</f>
        <v>0</v>
      </c>
      <c r="AR877" s="196" t="s">
        <v>182</v>
      </c>
      <c r="AT877" s="196" t="s">
        <v>179</v>
      </c>
      <c r="AU877" s="196" t="s">
        <v>77</v>
      </c>
      <c r="AY877" s="196" t="s">
        <v>177</v>
      </c>
      <c r="BE877" s="296">
        <f>IF(N877="základní",J877,0)</f>
        <v>0</v>
      </c>
      <c r="BF877" s="296">
        <f>IF(N877="snížená",J877,0)</f>
        <v>0</v>
      </c>
      <c r="BG877" s="296">
        <f>IF(N877="zákl. přenesená",J877,0)</f>
        <v>0</v>
      </c>
      <c r="BH877" s="296">
        <f>IF(N877="sníž. přenesená",J877,0)</f>
        <v>0</v>
      </c>
      <c r="BI877" s="296">
        <f>IF(N877="nulová",J877,0)</f>
        <v>0</v>
      </c>
      <c r="BJ877" s="196" t="s">
        <v>75</v>
      </c>
      <c r="BK877" s="296">
        <f>ROUND(I877*H877,2)</f>
        <v>0</v>
      </c>
      <c r="BL877" s="196" t="s">
        <v>182</v>
      </c>
      <c r="BM877" s="196" t="s">
        <v>1180</v>
      </c>
    </row>
    <row r="878" spans="2:65" s="916" customFormat="1" ht="67.5">
      <c r="B878" s="207"/>
      <c r="D878" s="297" t="s">
        <v>184</v>
      </c>
      <c r="F878" s="298" t="s">
        <v>1173</v>
      </c>
      <c r="L878" s="207"/>
      <c r="M878" s="299"/>
      <c r="N878" s="920"/>
      <c r="O878" s="920"/>
      <c r="P878" s="920"/>
      <c r="Q878" s="920"/>
      <c r="R878" s="920"/>
      <c r="S878" s="920"/>
      <c r="T878" s="300"/>
      <c r="AT878" s="196" t="s">
        <v>184</v>
      </c>
      <c r="AU878" s="196" t="s">
        <v>77</v>
      </c>
    </row>
    <row r="879" spans="2:65" s="302" customFormat="1">
      <c r="B879" s="301"/>
      <c r="D879" s="297" t="s">
        <v>185</v>
      </c>
      <c r="E879" s="303" t="s">
        <v>5</v>
      </c>
      <c r="F879" s="304" t="s">
        <v>1181</v>
      </c>
      <c r="H879" s="305">
        <v>87197.49</v>
      </c>
      <c r="L879" s="301"/>
      <c r="M879" s="306"/>
      <c r="N879" s="307"/>
      <c r="O879" s="307"/>
      <c r="P879" s="307"/>
      <c r="Q879" s="307"/>
      <c r="R879" s="307"/>
      <c r="S879" s="307"/>
      <c r="T879" s="308"/>
      <c r="AT879" s="303" t="s">
        <v>185</v>
      </c>
      <c r="AU879" s="303" t="s">
        <v>77</v>
      </c>
      <c r="AV879" s="302" t="s">
        <v>77</v>
      </c>
      <c r="AW879" s="302" t="s">
        <v>31</v>
      </c>
      <c r="AX879" s="302" t="s">
        <v>68</v>
      </c>
      <c r="AY879" s="303" t="s">
        <v>177</v>
      </c>
    </row>
    <row r="880" spans="2:65" s="317" customFormat="1">
      <c r="B880" s="316"/>
      <c r="D880" s="297" t="s">
        <v>185</v>
      </c>
      <c r="E880" s="318" t="s">
        <v>5</v>
      </c>
      <c r="F880" s="319" t="s">
        <v>186</v>
      </c>
      <c r="H880" s="320">
        <v>87197.49</v>
      </c>
      <c r="L880" s="316"/>
      <c r="M880" s="321"/>
      <c r="N880" s="322"/>
      <c r="O880" s="322"/>
      <c r="P880" s="322"/>
      <c r="Q880" s="322"/>
      <c r="R880" s="322"/>
      <c r="S880" s="322"/>
      <c r="T880" s="323"/>
      <c r="AT880" s="318" t="s">
        <v>185</v>
      </c>
      <c r="AU880" s="318" t="s">
        <v>77</v>
      </c>
      <c r="AV880" s="317" t="s">
        <v>182</v>
      </c>
      <c r="AW880" s="317" t="s">
        <v>31</v>
      </c>
      <c r="AX880" s="317" t="s">
        <v>75</v>
      </c>
      <c r="AY880" s="318" t="s">
        <v>177</v>
      </c>
    </row>
    <row r="881" spans="2:65" s="916" customFormat="1" ht="38.25" customHeight="1">
      <c r="B881" s="207"/>
      <c r="C881" s="286" t="s">
        <v>1182</v>
      </c>
      <c r="D881" s="286" t="s">
        <v>179</v>
      </c>
      <c r="E881" s="287" t="s">
        <v>1183</v>
      </c>
      <c r="F881" s="288" t="s">
        <v>1184</v>
      </c>
      <c r="G881" s="289" t="s">
        <v>180</v>
      </c>
      <c r="H881" s="290">
        <v>968.86099999999999</v>
      </c>
      <c r="I881" s="921"/>
      <c r="J881" s="291">
        <f>ROUND(I881*H881,2)</f>
        <v>0</v>
      </c>
      <c r="K881" s="288" t="s">
        <v>181</v>
      </c>
      <c r="L881" s="207"/>
      <c r="M881" s="292" t="s">
        <v>5</v>
      </c>
      <c r="N881" s="293" t="s">
        <v>39</v>
      </c>
      <c r="O881" s="294">
        <v>0.105</v>
      </c>
      <c r="P881" s="294">
        <f>O881*H881</f>
        <v>101.73040499999999</v>
      </c>
      <c r="Q881" s="294">
        <v>0</v>
      </c>
      <c r="R881" s="294">
        <f>Q881*H881</f>
        <v>0</v>
      </c>
      <c r="S881" s="294">
        <v>0</v>
      </c>
      <c r="T881" s="295">
        <f>S881*H881</f>
        <v>0</v>
      </c>
      <c r="AR881" s="196" t="s">
        <v>182</v>
      </c>
      <c r="AT881" s="196" t="s">
        <v>179</v>
      </c>
      <c r="AU881" s="196" t="s">
        <v>77</v>
      </c>
      <c r="AY881" s="196" t="s">
        <v>177</v>
      </c>
      <c r="BE881" s="296">
        <f>IF(N881="základní",J881,0)</f>
        <v>0</v>
      </c>
      <c r="BF881" s="296">
        <f>IF(N881="snížená",J881,0)</f>
        <v>0</v>
      </c>
      <c r="BG881" s="296">
        <f>IF(N881="zákl. přenesená",J881,0)</f>
        <v>0</v>
      </c>
      <c r="BH881" s="296">
        <f>IF(N881="sníž. přenesená",J881,0)</f>
        <v>0</v>
      </c>
      <c r="BI881" s="296">
        <f>IF(N881="nulová",J881,0)</f>
        <v>0</v>
      </c>
      <c r="BJ881" s="196" t="s">
        <v>75</v>
      </c>
      <c r="BK881" s="296">
        <f>ROUND(I881*H881,2)</f>
        <v>0</v>
      </c>
      <c r="BL881" s="196" t="s">
        <v>182</v>
      </c>
      <c r="BM881" s="196" t="s">
        <v>1185</v>
      </c>
    </row>
    <row r="882" spans="2:65" s="916" customFormat="1" ht="27">
      <c r="B882" s="207"/>
      <c r="D882" s="297" t="s">
        <v>184</v>
      </c>
      <c r="F882" s="298" t="s">
        <v>1186</v>
      </c>
      <c r="L882" s="207"/>
      <c r="M882" s="299"/>
      <c r="N882" s="920"/>
      <c r="O882" s="920"/>
      <c r="P882" s="920"/>
      <c r="Q882" s="920"/>
      <c r="R882" s="920"/>
      <c r="S882" s="920"/>
      <c r="T882" s="300"/>
      <c r="AT882" s="196" t="s">
        <v>184</v>
      </c>
      <c r="AU882" s="196" t="s">
        <v>77</v>
      </c>
    </row>
    <row r="883" spans="2:65" s="916" customFormat="1" ht="25.5" customHeight="1">
      <c r="B883" s="207"/>
      <c r="C883" s="286" t="s">
        <v>1187</v>
      </c>
      <c r="D883" s="286" t="s">
        <v>179</v>
      </c>
      <c r="E883" s="287" t="s">
        <v>1188</v>
      </c>
      <c r="F883" s="288" t="s">
        <v>1189</v>
      </c>
      <c r="G883" s="289" t="s">
        <v>180</v>
      </c>
      <c r="H883" s="290">
        <v>968.86099999999999</v>
      </c>
      <c r="I883" s="921"/>
      <c r="J883" s="291">
        <f>ROUND(I883*H883,2)</f>
        <v>0</v>
      </c>
      <c r="K883" s="288" t="s">
        <v>181</v>
      </c>
      <c r="L883" s="207"/>
      <c r="M883" s="292" t="s">
        <v>5</v>
      </c>
      <c r="N883" s="293" t="s">
        <v>39</v>
      </c>
      <c r="O883" s="294">
        <v>4.9000000000000002E-2</v>
      </c>
      <c r="P883" s="294">
        <f>O883*H883</f>
        <v>47.474189000000003</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1190</v>
      </c>
    </row>
    <row r="884" spans="2:65" s="916" customFormat="1" ht="40.5">
      <c r="B884" s="207"/>
      <c r="D884" s="297" t="s">
        <v>184</v>
      </c>
      <c r="F884" s="298" t="s">
        <v>1191</v>
      </c>
      <c r="L884" s="207"/>
      <c r="M884" s="299"/>
      <c r="N884" s="920"/>
      <c r="O884" s="920"/>
      <c r="P884" s="920"/>
      <c r="Q884" s="920"/>
      <c r="R884" s="920"/>
      <c r="S884" s="920"/>
      <c r="T884" s="300"/>
      <c r="AT884" s="196" t="s">
        <v>184</v>
      </c>
      <c r="AU884" s="196" t="s">
        <v>77</v>
      </c>
    </row>
    <row r="885" spans="2:65" s="302" customFormat="1">
      <c r="B885" s="301"/>
      <c r="D885" s="297" t="s">
        <v>185</v>
      </c>
      <c r="E885" s="303" t="s">
        <v>5</v>
      </c>
      <c r="F885" s="304" t="s">
        <v>1192</v>
      </c>
      <c r="H885" s="305">
        <v>968.86099999999999</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17" customFormat="1">
      <c r="B886" s="316"/>
      <c r="D886" s="297" t="s">
        <v>185</v>
      </c>
      <c r="E886" s="318" t="s">
        <v>5</v>
      </c>
      <c r="F886" s="319" t="s">
        <v>186</v>
      </c>
      <c r="H886" s="320">
        <v>968.86099999999999</v>
      </c>
      <c r="L886" s="316"/>
      <c r="M886" s="321"/>
      <c r="N886" s="322"/>
      <c r="O886" s="322"/>
      <c r="P886" s="322"/>
      <c r="Q886" s="322"/>
      <c r="R886" s="322"/>
      <c r="S886" s="322"/>
      <c r="T886" s="323"/>
      <c r="AT886" s="318" t="s">
        <v>185</v>
      </c>
      <c r="AU886" s="318" t="s">
        <v>77</v>
      </c>
      <c r="AV886" s="317" t="s">
        <v>182</v>
      </c>
      <c r="AW886" s="317" t="s">
        <v>31</v>
      </c>
      <c r="AX886" s="317" t="s">
        <v>75</v>
      </c>
      <c r="AY886" s="318" t="s">
        <v>177</v>
      </c>
    </row>
    <row r="887" spans="2:65" s="916" customFormat="1" ht="25.5" customHeight="1">
      <c r="B887" s="207"/>
      <c r="C887" s="286" t="s">
        <v>1193</v>
      </c>
      <c r="D887" s="286" t="s">
        <v>179</v>
      </c>
      <c r="E887" s="287" t="s">
        <v>1194</v>
      </c>
      <c r="F887" s="288" t="s">
        <v>1195</v>
      </c>
      <c r="G887" s="289" t="s">
        <v>180</v>
      </c>
      <c r="H887" s="290">
        <v>87197.49</v>
      </c>
      <c r="I887" s="921"/>
      <c r="J887" s="291">
        <f>ROUND(I887*H887,2)</f>
        <v>0</v>
      </c>
      <c r="K887" s="288" t="s">
        <v>181</v>
      </c>
      <c r="L887" s="207"/>
      <c r="M887" s="292" t="s">
        <v>5</v>
      </c>
      <c r="N887" s="293" t="s">
        <v>39</v>
      </c>
      <c r="O887" s="294">
        <v>0</v>
      </c>
      <c r="P887" s="294">
        <f>O887*H887</f>
        <v>0</v>
      </c>
      <c r="Q887" s="294">
        <v>0</v>
      </c>
      <c r="R887" s="294">
        <f>Q887*H887</f>
        <v>0</v>
      </c>
      <c r="S887" s="294">
        <v>0</v>
      </c>
      <c r="T887" s="295">
        <f>S887*H887</f>
        <v>0</v>
      </c>
      <c r="AR887" s="196" t="s">
        <v>182</v>
      </c>
      <c r="AT887" s="196" t="s">
        <v>179</v>
      </c>
      <c r="AU887" s="196" t="s">
        <v>77</v>
      </c>
      <c r="AY887" s="196" t="s">
        <v>177</v>
      </c>
      <c r="BE887" s="296">
        <f>IF(N887="základní",J887,0)</f>
        <v>0</v>
      </c>
      <c r="BF887" s="296">
        <f>IF(N887="snížená",J887,0)</f>
        <v>0</v>
      </c>
      <c r="BG887" s="296">
        <f>IF(N887="zákl. přenesená",J887,0)</f>
        <v>0</v>
      </c>
      <c r="BH887" s="296">
        <f>IF(N887="sníž. přenesená",J887,0)</f>
        <v>0</v>
      </c>
      <c r="BI887" s="296">
        <f>IF(N887="nulová",J887,0)</f>
        <v>0</v>
      </c>
      <c r="BJ887" s="196" t="s">
        <v>75</v>
      </c>
      <c r="BK887" s="296">
        <f>ROUND(I887*H887,2)</f>
        <v>0</v>
      </c>
      <c r="BL887" s="196" t="s">
        <v>182</v>
      </c>
      <c r="BM887" s="196" t="s">
        <v>1196</v>
      </c>
    </row>
    <row r="888" spans="2:65" s="916" customFormat="1" ht="40.5">
      <c r="B888" s="207"/>
      <c r="D888" s="297" t="s">
        <v>184</v>
      </c>
      <c r="F888" s="298" t="s">
        <v>1191</v>
      </c>
      <c r="L888" s="207"/>
      <c r="M888" s="299"/>
      <c r="N888" s="920"/>
      <c r="O888" s="920"/>
      <c r="P888" s="920"/>
      <c r="Q888" s="920"/>
      <c r="R888" s="920"/>
      <c r="S888" s="920"/>
      <c r="T888" s="300"/>
      <c r="AT888" s="196" t="s">
        <v>184</v>
      </c>
      <c r="AU888" s="196" t="s">
        <v>77</v>
      </c>
    </row>
    <row r="889" spans="2:65" s="302" customFormat="1">
      <c r="B889" s="301"/>
      <c r="D889" s="297" t="s">
        <v>185</v>
      </c>
      <c r="E889" s="303" t="s">
        <v>5</v>
      </c>
      <c r="F889" s="304" t="s">
        <v>1181</v>
      </c>
      <c r="H889" s="305">
        <v>87197.49</v>
      </c>
      <c r="L889" s="301"/>
      <c r="M889" s="306"/>
      <c r="N889" s="307"/>
      <c r="O889" s="307"/>
      <c r="P889" s="307"/>
      <c r="Q889" s="307"/>
      <c r="R889" s="307"/>
      <c r="S889" s="307"/>
      <c r="T889" s="308"/>
      <c r="AT889" s="303" t="s">
        <v>185</v>
      </c>
      <c r="AU889" s="303" t="s">
        <v>77</v>
      </c>
      <c r="AV889" s="302" t="s">
        <v>77</v>
      </c>
      <c r="AW889" s="302" t="s">
        <v>31</v>
      </c>
      <c r="AX889" s="302" t="s">
        <v>68</v>
      </c>
      <c r="AY889" s="303" t="s">
        <v>177</v>
      </c>
    </row>
    <row r="890" spans="2:65" s="317" customFormat="1">
      <c r="B890" s="316"/>
      <c r="D890" s="297" t="s">
        <v>185</v>
      </c>
      <c r="E890" s="318" t="s">
        <v>5</v>
      </c>
      <c r="F890" s="319" t="s">
        <v>186</v>
      </c>
      <c r="H890" s="320">
        <v>87197.49</v>
      </c>
      <c r="L890" s="316"/>
      <c r="M890" s="321"/>
      <c r="N890" s="322"/>
      <c r="O890" s="322"/>
      <c r="P890" s="322"/>
      <c r="Q890" s="322"/>
      <c r="R890" s="322"/>
      <c r="S890" s="322"/>
      <c r="T890" s="323"/>
      <c r="AT890" s="318" t="s">
        <v>185</v>
      </c>
      <c r="AU890" s="318" t="s">
        <v>77</v>
      </c>
      <c r="AV890" s="317" t="s">
        <v>182</v>
      </c>
      <c r="AW890" s="317" t="s">
        <v>31</v>
      </c>
      <c r="AX890" s="317" t="s">
        <v>75</v>
      </c>
      <c r="AY890" s="318" t="s">
        <v>177</v>
      </c>
    </row>
    <row r="891" spans="2:65" s="916" customFormat="1" ht="25.5" customHeight="1">
      <c r="B891" s="207"/>
      <c r="C891" s="286" t="s">
        <v>1197</v>
      </c>
      <c r="D891" s="286" t="s">
        <v>179</v>
      </c>
      <c r="E891" s="287" t="s">
        <v>1198</v>
      </c>
      <c r="F891" s="288" t="s">
        <v>1199</v>
      </c>
      <c r="G891" s="289" t="s">
        <v>180</v>
      </c>
      <c r="H891" s="290">
        <v>968.86099999999999</v>
      </c>
      <c r="I891" s="921"/>
      <c r="J891" s="291">
        <f>ROUND(I891*H891,2)</f>
        <v>0</v>
      </c>
      <c r="K891" s="288" t="s">
        <v>181</v>
      </c>
      <c r="L891" s="207"/>
      <c r="M891" s="292" t="s">
        <v>5</v>
      </c>
      <c r="N891" s="293" t="s">
        <v>39</v>
      </c>
      <c r="O891" s="294">
        <v>3.3000000000000002E-2</v>
      </c>
      <c r="P891" s="294">
        <f>O891*H891</f>
        <v>31.972413</v>
      </c>
      <c r="Q891" s="294">
        <v>0</v>
      </c>
      <c r="R891" s="294">
        <f>Q891*H891</f>
        <v>0</v>
      </c>
      <c r="S891" s="294">
        <v>0</v>
      </c>
      <c r="T891" s="295">
        <f>S891*H891</f>
        <v>0</v>
      </c>
      <c r="AR891" s="196" t="s">
        <v>182</v>
      </c>
      <c r="AT891" s="196" t="s">
        <v>179</v>
      </c>
      <c r="AU891" s="196" t="s">
        <v>77</v>
      </c>
      <c r="AY891" s="196" t="s">
        <v>177</v>
      </c>
      <c r="BE891" s="296">
        <f>IF(N891="základní",J891,0)</f>
        <v>0</v>
      </c>
      <c r="BF891" s="296">
        <f>IF(N891="snížená",J891,0)</f>
        <v>0</v>
      </c>
      <c r="BG891" s="296">
        <f>IF(N891="zákl. přenesená",J891,0)</f>
        <v>0</v>
      </c>
      <c r="BH891" s="296">
        <f>IF(N891="sníž. přenesená",J891,0)</f>
        <v>0</v>
      </c>
      <c r="BI891" s="296">
        <f>IF(N891="nulová",J891,0)</f>
        <v>0</v>
      </c>
      <c r="BJ891" s="196" t="s">
        <v>75</v>
      </c>
      <c r="BK891" s="296">
        <f>ROUND(I891*H891,2)</f>
        <v>0</v>
      </c>
      <c r="BL891" s="196" t="s">
        <v>182</v>
      </c>
      <c r="BM891" s="196" t="s">
        <v>1200</v>
      </c>
    </row>
    <row r="892" spans="2:65" s="916" customFormat="1" ht="25.5" customHeight="1">
      <c r="B892" s="207"/>
      <c r="C892" s="286" t="s">
        <v>1201</v>
      </c>
      <c r="D892" s="286" t="s">
        <v>179</v>
      </c>
      <c r="E892" s="287" t="s">
        <v>1202</v>
      </c>
      <c r="F892" s="288" t="s">
        <v>1203</v>
      </c>
      <c r="G892" s="289" t="s">
        <v>180</v>
      </c>
      <c r="H892" s="290">
        <v>1195.6199999999999</v>
      </c>
      <c r="I892" s="921"/>
      <c r="J892" s="291">
        <f>ROUND(I892*H892,2)</f>
        <v>0</v>
      </c>
      <c r="K892" s="288" t="s">
        <v>181</v>
      </c>
      <c r="L892" s="207"/>
      <c r="M892" s="292" t="s">
        <v>5</v>
      </c>
      <c r="N892" s="293" t="s">
        <v>39</v>
      </c>
      <c r="O892" s="294">
        <v>0.105</v>
      </c>
      <c r="P892" s="294">
        <f>O892*H892</f>
        <v>125.54009999999998</v>
      </c>
      <c r="Q892" s="294">
        <v>1.2999999999999999E-4</v>
      </c>
      <c r="R892" s="294">
        <f>Q892*H892</f>
        <v>0.15543059999999997</v>
      </c>
      <c r="S892" s="294">
        <v>0</v>
      </c>
      <c r="T892" s="295">
        <f>S892*H892</f>
        <v>0</v>
      </c>
      <c r="AR892" s="196" t="s">
        <v>182</v>
      </c>
      <c r="AT892" s="196" t="s">
        <v>179</v>
      </c>
      <c r="AU892" s="196" t="s">
        <v>77</v>
      </c>
      <c r="AY892" s="196" t="s">
        <v>177</v>
      </c>
      <c r="BE892" s="296">
        <f>IF(N892="základní",J892,0)</f>
        <v>0</v>
      </c>
      <c r="BF892" s="296">
        <f>IF(N892="snížená",J892,0)</f>
        <v>0</v>
      </c>
      <c r="BG892" s="296">
        <f>IF(N892="zákl. přenesená",J892,0)</f>
        <v>0</v>
      </c>
      <c r="BH892" s="296">
        <f>IF(N892="sníž. přenesená",J892,0)</f>
        <v>0</v>
      </c>
      <c r="BI892" s="296">
        <f>IF(N892="nulová",J892,0)</f>
        <v>0</v>
      </c>
      <c r="BJ892" s="196" t="s">
        <v>75</v>
      </c>
      <c r="BK892" s="296">
        <f>ROUND(I892*H892,2)</f>
        <v>0</v>
      </c>
      <c r="BL892" s="196" t="s">
        <v>182</v>
      </c>
      <c r="BM892" s="196" t="s">
        <v>1204</v>
      </c>
    </row>
    <row r="893" spans="2:65" s="916" customFormat="1" ht="54">
      <c r="B893" s="207"/>
      <c r="D893" s="297" t="s">
        <v>184</v>
      </c>
      <c r="F893" s="298" t="s">
        <v>1205</v>
      </c>
      <c r="L893" s="207"/>
      <c r="M893" s="299"/>
      <c r="N893" s="920"/>
      <c r="O893" s="920"/>
      <c r="P893" s="920"/>
      <c r="Q893" s="920"/>
      <c r="R893" s="920"/>
      <c r="S893" s="920"/>
      <c r="T893" s="300"/>
      <c r="AT893" s="196" t="s">
        <v>184</v>
      </c>
      <c r="AU893" s="196" t="s">
        <v>77</v>
      </c>
    </row>
    <row r="894" spans="2:65" s="302" customFormat="1">
      <c r="B894" s="301"/>
      <c r="D894" s="297" t="s">
        <v>185</v>
      </c>
      <c r="E894" s="303" t="s">
        <v>5</v>
      </c>
      <c r="F894" s="304" t="s">
        <v>1206</v>
      </c>
      <c r="H894" s="305">
        <v>1195.6199999999999</v>
      </c>
      <c r="L894" s="301"/>
      <c r="M894" s="306"/>
      <c r="N894" s="307"/>
      <c r="O894" s="307"/>
      <c r="P894" s="307"/>
      <c r="Q894" s="307"/>
      <c r="R894" s="307"/>
      <c r="S894" s="307"/>
      <c r="T894" s="308"/>
      <c r="AT894" s="303" t="s">
        <v>185</v>
      </c>
      <c r="AU894" s="303" t="s">
        <v>77</v>
      </c>
      <c r="AV894" s="302" t="s">
        <v>77</v>
      </c>
      <c r="AW894" s="302" t="s">
        <v>31</v>
      </c>
      <c r="AX894" s="302" t="s">
        <v>68</v>
      </c>
      <c r="AY894" s="303" t="s">
        <v>177</v>
      </c>
    </row>
    <row r="895" spans="2:65" s="310" customFormat="1">
      <c r="B895" s="309"/>
      <c r="D895" s="297" t="s">
        <v>185</v>
      </c>
      <c r="E895" s="311" t="s">
        <v>5</v>
      </c>
      <c r="F895" s="312" t="s">
        <v>1207</v>
      </c>
      <c r="H895" s="311" t="s">
        <v>5</v>
      </c>
      <c r="L895" s="309"/>
      <c r="M895" s="313"/>
      <c r="N895" s="314"/>
      <c r="O895" s="314"/>
      <c r="P895" s="314"/>
      <c r="Q895" s="314"/>
      <c r="R895" s="314"/>
      <c r="S895" s="314"/>
      <c r="T895" s="315"/>
      <c r="AT895" s="311" t="s">
        <v>185</v>
      </c>
      <c r="AU895" s="311" t="s">
        <v>77</v>
      </c>
      <c r="AV895" s="310" t="s">
        <v>75</v>
      </c>
      <c r="AW895" s="310" t="s">
        <v>31</v>
      </c>
      <c r="AX895" s="310" t="s">
        <v>68</v>
      </c>
      <c r="AY895" s="311" t="s">
        <v>177</v>
      </c>
    </row>
    <row r="896" spans="2:65" s="317" customFormat="1">
      <c r="B896" s="316"/>
      <c r="D896" s="297" t="s">
        <v>185</v>
      </c>
      <c r="E896" s="318" t="s">
        <v>5</v>
      </c>
      <c r="F896" s="319" t="s">
        <v>186</v>
      </c>
      <c r="H896" s="320">
        <v>1195.6199999999999</v>
      </c>
      <c r="L896" s="316"/>
      <c r="M896" s="321"/>
      <c r="N896" s="322"/>
      <c r="O896" s="322"/>
      <c r="P896" s="322"/>
      <c r="Q896" s="322"/>
      <c r="R896" s="322"/>
      <c r="S896" s="322"/>
      <c r="T896" s="323"/>
      <c r="AT896" s="318" t="s">
        <v>185</v>
      </c>
      <c r="AU896" s="318" t="s">
        <v>77</v>
      </c>
      <c r="AV896" s="317" t="s">
        <v>182</v>
      </c>
      <c r="AW896" s="317" t="s">
        <v>31</v>
      </c>
      <c r="AX896" s="317" t="s">
        <v>75</v>
      </c>
      <c r="AY896" s="318" t="s">
        <v>177</v>
      </c>
    </row>
    <row r="897" spans="2:65" s="916" customFormat="1" ht="63.75" customHeight="1">
      <c r="B897" s="207"/>
      <c r="C897" s="286" t="s">
        <v>1208</v>
      </c>
      <c r="D897" s="286" t="s">
        <v>179</v>
      </c>
      <c r="E897" s="287" t="s">
        <v>1209</v>
      </c>
      <c r="F897" s="288" t="s">
        <v>1210</v>
      </c>
      <c r="G897" s="289" t="s">
        <v>180</v>
      </c>
      <c r="H897" s="290">
        <v>1264.05</v>
      </c>
      <c r="I897" s="921"/>
      <c r="J897" s="291">
        <f>ROUND(I897*H897,2)</f>
        <v>0</v>
      </c>
      <c r="K897" s="288" t="s">
        <v>181</v>
      </c>
      <c r="L897" s="207"/>
      <c r="M897" s="292" t="s">
        <v>5</v>
      </c>
      <c r="N897" s="293" t="s">
        <v>39</v>
      </c>
      <c r="O897" s="294">
        <v>0.308</v>
      </c>
      <c r="P897" s="294">
        <f>O897*H897</f>
        <v>389.32739999999995</v>
      </c>
      <c r="Q897" s="294">
        <v>4.0000000000000003E-5</v>
      </c>
      <c r="R897" s="294">
        <f>Q897*H897</f>
        <v>5.0562000000000003E-2</v>
      </c>
      <c r="S897" s="294">
        <v>0</v>
      </c>
      <c r="T897" s="295">
        <f>S897*H897</f>
        <v>0</v>
      </c>
      <c r="AR897" s="196" t="s">
        <v>182</v>
      </c>
      <c r="AT897" s="196" t="s">
        <v>179</v>
      </c>
      <c r="AU897" s="196" t="s">
        <v>77</v>
      </c>
      <c r="AY897" s="196" t="s">
        <v>177</v>
      </c>
      <c r="BE897" s="296">
        <f>IF(N897="základní",J897,0)</f>
        <v>0</v>
      </c>
      <c r="BF897" s="296">
        <f>IF(N897="snížená",J897,0)</f>
        <v>0</v>
      </c>
      <c r="BG897" s="296">
        <f>IF(N897="zákl. přenesená",J897,0)</f>
        <v>0</v>
      </c>
      <c r="BH897" s="296">
        <f>IF(N897="sníž. přenesená",J897,0)</f>
        <v>0</v>
      </c>
      <c r="BI897" s="296">
        <f>IF(N897="nulová",J897,0)</f>
        <v>0</v>
      </c>
      <c r="BJ897" s="196" t="s">
        <v>75</v>
      </c>
      <c r="BK897" s="296">
        <f>ROUND(I897*H897,2)</f>
        <v>0</v>
      </c>
      <c r="BL897" s="196" t="s">
        <v>182</v>
      </c>
      <c r="BM897" s="196" t="s">
        <v>1211</v>
      </c>
    </row>
    <row r="898" spans="2:65" s="916" customFormat="1" ht="94.5">
      <c r="B898" s="207"/>
      <c r="D898" s="297" t="s">
        <v>184</v>
      </c>
      <c r="F898" s="298" t="s">
        <v>1212</v>
      </c>
      <c r="L898" s="207"/>
      <c r="M898" s="299"/>
      <c r="N898" s="920"/>
      <c r="O898" s="920"/>
      <c r="P898" s="920"/>
      <c r="Q898" s="920"/>
      <c r="R898" s="920"/>
      <c r="S898" s="920"/>
      <c r="T898" s="300"/>
      <c r="AT898" s="196" t="s">
        <v>184</v>
      </c>
      <c r="AU898" s="196" t="s">
        <v>77</v>
      </c>
    </row>
    <row r="899" spans="2:65" s="302" customFormat="1">
      <c r="B899" s="301"/>
      <c r="D899" s="297" t="s">
        <v>185</v>
      </c>
      <c r="E899" s="303" t="s">
        <v>5</v>
      </c>
      <c r="F899" s="304" t="s">
        <v>1213</v>
      </c>
      <c r="H899" s="305">
        <v>544.37</v>
      </c>
      <c r="L899" s="301"/>
      <c r="M899" s="306"/>
      <c r="N899" s="307"/>
      <c r="O899" s="307"/>
      <c r="P899" s="307"/>
      <c r="Q899" s="307"/>
      <c r="R899" s="307"/>
      <c r="S899" s="307"/>
      <c r="T899" s="308"/>
      <c r="AT899" s="303" t="s">
        <v>185</v>
      </c>
      <c r="AU899" s="303" t="s">
        <v>77</v>
      </c>
      <c r="AV899" s="302" t="s">
        <v>77</v>
      </c>
      <c r="AW899" s="302" t="s">
        <v>31</v>
      </c>
      <c r="AX899" s="302" t="s">
        <v>68</v>
      </c>
      <c r="AY899" s="303" t="s">
        <v>177</v>
      </c>
    </row>
    <row r="900" spans="2:65" s="310" customFormat="1">
      <c r="B900" s="309"/>
      <c r="D900" s="297" t="s">
        <v>185</v>
      </c>
      <c r="E900" s="311" t="s">
        <v>5</v>
      </c>
      <c r="F900" s="312" t="s">
        <v>717</v>
      </c>
      <c r="H900" s="311" t="s">
        <v>5</v>
      </c>
      <c r="L900" s="309"/>
      <c r="M900" s="313"/>
      <c r="N900" s="314"/>
      <c r="O900" s="314"/>
      <c r="P900" s="314"/>
      <c r="Q900" s="314"/>
      <c r="R900" s="314"/>
      <c r="S900" s="314"/>
      <c r="T900" s="315"/>
      <c r="AT900" s="311" t="s">
        <v>185</v>
      </c>
      <c r="AU900" s="311" t="s">
        <v>77</v>
      </c>
      <c r="AV900" s="310" t="s">
        <v>75</v>
      </c>
      <c r="AW900" s="310" t="s">
        <v>31</v>
      </c>
      <c r="AX900" s="310" t="s">
        <v>68</v>
      </c>
      <c r="AY900" s="311" t="s">
        <v>177</v>
      </c>
    </row>
    <row r="901" spans="2:65" s="302" customFormat="1">
      <c r="B901" s="301"/>
      <c r="D901" s="297" t="s">
        <v>185</v>
      </c>
      <c r="E901" s="303" t="s">
        <v>5</v>
      </c>
      <c r="F901" s="304" t="s">
        <v>1214</v>
      </c>
      <c r="H901" s="305">
        <v>503.35</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0" customFormat="1">
      <c r="B902" s="309"/>
      <c r="D902" s="297" t="s">
        <v>185</v>
      </c>
      <c r="E902" s="311" t="s">
        <v>5</v>
      </c>
      <c r="F902" s="312" t="s">
        <v>720</v>
      </c>
      <c r="H902" s="311" t="s">
        <v>5</v>
      </c>
      <c r="L902" s="309"/>
      <c r="M902" s="313"/>
      <c r="N902" s="314"/>
      <c r="O902" s="314"/>
      <c r="P902" s="314"/>
      <c r="Q902" s="314"/>
      <c r="R902" s="314"/>
      <c r="S902" s="314"/>
      <c r="T902" s="315"/>
      <c r="AT902" s="311" t="s">
        <v>185</v>
      </c>
      <c r="AU902" s="311" t="s">
        <v>77</v>
      </c>
      <c r="AV902" s="310" t="s">
        <v>75</v>
      </c>
      <c r="AW902" s="310" t="s">
        <v>31</v>
      </c>
      <c r="AX902" s="310" t="s">
        <v>68</v>
      </c>
      <c r="AY902" s="311" t="s">
        <v>177</v>
      </c>
    </row>
    <row r="903" spans="2:65" s="302" customFormat="1">
      <c r="B903" s="301"/>
      <c r="D903" s="297" t="s">
        <v>185</v>
      </c>
      <c r="E903" s="303" t="s">
        <v>5</v>
      </c>
      <c r="F903" s="304" t="s">
        <v>1215</v>
      </c>
      <c r="H903" s="305">
        <v>216.33</v>
      </c>
      <c r="L903" s="301"/>
      <c r="M903" s="306"/>
      <c r="N903" s="307"/>
      <c r="O903" s="307"/>
      <c r="P903" s="307"/>
      <c r="Q903" s="307"/>
      <c r="R903" s="307"/>
      <c r="S903" s="307"/>
      <c r="T903" s="308"/>
      <c r="AT903" s="303" t="s">
        <v>185</v>
      </c>
      <c r="AU903" s="303" t="s">
        <v>77</v>
      </c>
      <c r="AV903" s="302" t="s">
        <v>77</v>
      </c>
      <c r="AW903" s="302" t="s">
        <v>31</v>
      </c>
      <c r="AX903" s="302" t="s">
        <v>68</v>
      </c>
      <c r="AY903" s="303" t="s">
        <v>177</v>
      </c>
    </row>
    <row r="904" spans="2:65" s="310" customFormat="1">
      <c r="B904" s="309"/>
      <c r="D904" s="297" t="s">
        <v>185</v>
      </c>
      <c r="E904" s="311" t="s">
        <v>5</v>
      </c>
      <c r="F904" s="312" t="s">
        <v>593</v>
      </c>
      <c r="H904" s="311" t="s">
        <v>5</v>
      </c>
      <c r="L904" s="309"/>
      <c r="M904" s="313"/>
      <c r="N904" s="314"/>
      <c r="O904" s="314"/>
      <c r="P904" s="314"/>
      <c r="Q904" s="314"/>
      <c r="R904" s="314"/>
      <c r="S904" s="314"/>
      <c r="T904" s="315"/>
      <c r="AT904" s="311" t="s">
        <v>185</v>
      </c>
      <c r="AU904" s="311" t="s">
        <v>77</v>
      </c>
      <c r="AV904" s="310" t="s">
        <v>75</v>
      </c>
      <c r="AW904" s="310" t="s">
        <v>31</v>
      </c>
      <c r="AX904" s="310" t="s">
        <v>68</v>
      </c>
      <c r="AY904" s="311" t="s">
        <v>177</v>
      </c>
    </row>
    <row r="905" spans="2:65" s="317" customFormat="1">
      <c r="B905" s="316"/>
      <c r="D905" s="297" t="s">
        <v>185</v>
      </c>
      <c r="E905" s="318" t="s">
        <v>5</v>
      </c>
      <c r="F905" s="319" t="s">
        <v>186</v>
      </c>
      <c r="H905" s="320">
        <v>1264.05</v>
      </c>
      <c r="L905" s="316"/>
      <c r="M905" s="321"/>
      <c r="N905" s="322"/>
      <c r="O905" s="322"/>
      <c r="P905" s="322"/>
      <c r="Q905" s="322"/>
      <c r="R905" s="322"/>
      <c r="S905" s="322"/>
      <c r="T905" s="323"/>
      <c r="AT905" s="318" t="s">
        <v>185</v>
      </c>
      <c r="AU905" s="318" t="s">
        <v>77</v>
      </c>
      <c r="AV905" s="317" t="s">
        <v>182</v>
      </c>
      <c r="AW905" s="317" t="s">
        <v>31</v>
      </c>
      <c r="AX905" s="317" t="s">
        <v>75</v>
      </c>
      <c r="AY905" s="318" t="s">
        <v>177</v>
      </c>
    </row>
    <row r="906" spans="2:65" s="916" customFormat="1" ht="76.5" customHeight="1">
      <c r="B906" s="207"/>
      <c r="C906" s="286" t="s">
        <v>1216</v>
      </c>
      <c r="D906" s="286" t="s">
        <v>179</v>
      </c>
      <c r="E906" s="287" t="s">
        <v>1217</v>
      </c>
      <c r="F906" s="288" t="s">
        <v>1218</v>
      </c>
      <c r="G906" s="289" t="s">
        <v>187</v>
      </c>
      <c r="H906" s="290">
        <v>1</v>
      </c>
      <c r="I906" s="921"/>
      <c r="J906" s="291">
        <f>ROUND(I906*H906,2)</f>
        <v>0</v>
      </c>
      <c r="K906" s="288" t="s">
        <v>181</v>
      </c>
      <c r="L906" s="207"/>
      <c r="M906" s="292" t="s">
        <v>5</v>
      </c>
      <c r="N906" s="293" t="s">
        <v>39</v>
      </c>
      <c r="O906" s="294">
        <v>1.4470000000000001</v>
      </c>
      <c r="P906" s="294">
        <f>O906*H906</f>
        <v>1.4470000000000001</v>
      </c>
      <c r="Q906" s="294">
        <v>0.22717000000000001</v>
      </c>
      <c r="R906" s="294">
        <f>Q906*H906</f>
        <v>0.22717000000000001</v>
      </c>
      <c r="S906" s="294">
        <v>0</v>
      </c>
      <c r="T906" s="295">
        <f>S906*H906</f>
        <v>0</v>
      </c>
      <c r="AR906" s="196" t="s">
        <v>182</v>
      </c>
      <c r="AT906" s="196" t="s">
        <v>179</v>
      </c>
      <c r="AU906" s="196" t="s">
        <v>77</v>
      </c>
      <c r="AY906" s="196" t="s">
        <v>177</v>
      </c>
      <c r="BE906" s="296">
        <f>IF(N906="základní",J906,0)</f>
        <v>0</v>
      </c>
      <c r="BF906" s="296">
        <f>IF(N906="snížená",J906,0)</f>
        <v>0</v>
      </c>
      <c r="BG906" s="296">
        <f>IF(N906="zákl. přenesená",J906,0)</f>
        <v>0</v>
      </c>
      <c r="BH906" s="296">
        <f>IF(N906="sníž. přenesená",J906,0)</f>
        <v>0</v>
      </c>
      <c r="BI906" s="296">
        <f>IF(N906="nulová",J906,0)</f>
        <v>0</v>
      </c>
      <c r="BJ906" s="196" t="s">
        <v>75</v>
      </c>
      <c r="BK906" s="296">
        <f>ROUND(I906*H906,2)</f>
        <v>0</v>
      </c>
      <c r="BL906" s="196" t="s">
        <v>182</v>
      </c>
      <c r="BM906" s="196" t="s">
        <v>1219</v>
      </c>
    </row>
    <row r="907" spans="2:65" s="916" customFormat="1" ht="25.5" customHeight="1">
      <c r="B907" s="207"/>
      <c r="C907" s="286" t="s">
        <v>1220</v>
      </c>
      <c r="D907" s="286" t="s">
        <v>179</v>
      </c>
      <c r="E907" s="287" t="s">
        <v>1221</v>
      </c>
      <c r="F907" s="288" t="s">
        <v>1222</v>
      </c>
      <c r="G907" s="289" t="s">
        <v>187</v>
      </c>
      <c r="H907" s="290">
        <v>12</v>
      </c>
      <c r="I907" s="921"/>
      <c r="J907" s="291">
        <f>ROUND(I907*H907,2)</f>
        <v>0</v>
      </c>
      <c r="K907" s="288" t="s">
        <v>5</v>
      </c>
      <c r="L907" s="207"/>
      <c r="M907" s="292" t="s">
        <v>5</v>
      </c>
      <c r="N907" s="293" t="s">
        <v>39</v>
      </c>
      <c r="O907" s="294">
        <v>0.44</v>
      </c>
      <c r="P907" s="294">
        <f>O907*H907</f>
        <v>5.28</v>
      </c>
      <c r="Q907" s="294">
        <v>1.7299999999999999E-2</v>
      </c>
      <c r="R907" s="294">
        <f>Q907*H907</f>
        <v>0.20760000000000001</v>
      </c>
      <c r="S907" s="294">
        <v>0</v>
      </c>
      <c r="T907" s="295">
        <f>S907*H907</f>
        <v>0</v>
      </c>
      <c r="AR907" s="196" t="s">
        <v>182</v>
      </c>
      <c r="AT907" s="196" t="s">
        <v>179</v>
      </c>
      <c r="AU907" s="196" t="s">
        <v>77</v>
      </c>
      <c r="AY907" s="196" t="s">
        <v>177</v>
      </c>
      <c r="BE907" s="296">
        <f>IF(N907="základní",J907,0)</f>
        <v>0</v>
      </c>
      <c r="BF907" s="296">
        <f>IF(N907="snížená",J907,0)</f>
        <v>0</v>
      </c>
      <c r="BG907" s="296">
        <f>IF(N907="zákl. přenesená",J907,0)</f>
        <v>0</v>
      </c>
      <c r="BH907" s="296">
        <f>IF(N907="sníž. přenesená",J907,0)</f>
        <v>0</v>
      </c>
      <c r="BI907" s="296">
        <f>IF(N907="nulová",J907,0)</f>
        <v>0</v>
      </c>
      <c r="BJ907" s="196" t="s">
        <v>75</v>
      </c>
      <c r="BK907" s="296">
        <f>ROUND(I907*H907,2)</f>
        <v>0</v>
      </c>
      <c r="BL907" s="196" t="s">
        <v>182</v>
      </c>
      <c r="BM907" s="196" t="s">
        <v>1223</v>
      </c>
    </row>
    <row r="908" spans="2:65" s="302" customFormat="1">
      <c r="B908" s="301"/>
      <c r="D908" s="297" t="s">
        <v>185</v>
      </c>
      <c r="E908" s="303" t="s">
        <v>5</v>
      </c>
      <c r="F908" s="304" t="s">
        <v>201</v>
      </c>
      <c r="H908" s="305">
        <v>12</v>
      </c>
      <c r="L908" s="301"/>
      <c r="M908" s="306"/>
      <c r="N908" s="307"/>
      <c r="O908" s="307"/>
      <c r="P908" s="307"/>
      <c r="Q908" s="307"/>
      <c r="R908" s="307"/>
      <c r="S908" s="307"/>
      <c r="T908" s="308"/>
      <c r="AT908" s="303" t="s">
        <v>185</v>
      </c>
      <c r="AU908" s="303" t="s">
        <v>77</v>
      </c>
      <c r="AV908" s="302" t="s">
        <v>77</v>
      </c>
      <c r="AW908" s="302" t="s">
        <v>31</v>
      </c>
      <c r="AX908" s="302" t="s">
        <v>68</v>
      </c>
      <c r="AY908" s="303" t="s">
        <v>177</v>
      </c>
    </row>
    <row r="909" spans="2:65" s="317" customFormat="1">
      <c r="B909" s="316"/>
      <c r="D909" s="297" t="s">
        <v>185</v>
      </c>
      <c r="E909" s="318" t="s">
        <v>5</v>
      </c>
      <c r="F909" s="319" t="s">
        <v>186</v>
      </c>
      <c r="H909" s="320">
        <v>12</v>
      </c>
      <c r="L909" s="316"/>
      <c r="M909" s="321"/>
      <c r="N909" s="322"/>
      <c r="O909" s="322"/>
      <c r="P909" s="322"/>
      <c r="Q909" s="322"/>
      <c r="R909" s="322"/>
      <c r="S909" s="322"/>
      <c r="T909" s="323"/>
      <c r="AT909" s="318" t="s">
        <v>185</v>
      </c>
      <c r="AU909" s="318" t="s">
        <v>77</v>
      </c>
      <c r="AV909" s="317" t="s">
        <v>182</v>
      </c>
      <c r="AW909" s="317" t="s">
        <v>31</v>
      </c>
      <c r="AX909" s="317" t="s">
        <v>75</v>
      </c>
      <c r="AY909" s="318" t="s">
        <v>177</v>
      </c>
    </row>
    <row r="910" spans="2:65" s="916" customFormat="1" ht="38.25" customHeight="1">
      <c r="B910" s="207"/>
      <c r="C910" s="286" t="s">
        <v>1224</v>
      </c>
      <c r="D910" s="286" t="s">
        <v>179</v>
      </c>
      <c r="E910" s="287" t="s">
        <v>1225</v>
      </c>
      <c r="F910" s="288" t="s">
        <v>1226</v>
      </c>
      <c r="G910" s="289" t="s">
        <v>187</v>
      </c>
      <c r="H910" s="290">
        <v>13</v>
      </c>
      <c r="I910" s="921"/>
      <c r="J910" s="291">
        <f>ROUND(I910*H910,2)</f>
        <v>0</v>
      </c>
      <c r="K910" s="288" t="s">
        <v>181</v>
      </c>
      <c r="L910" s="207"/>
      <c r="M910" s="292" t="s">
        <v>5</v>
      </c>
      <c r="N910" s="293" t="s">
        <v>39</v>
      </c>
      <c r="O910" s="294">
        <v>0.5</v>
      </c>
      <c r="P910" s="294">
        <f>O910*H910</f>
        <v>6.5</v>
      </c>
      <c r="Q910" s="294">
        <v>2.3400000000000001E-2</v>
      </c>
      <c r="R910" s="294">
        <f>Q910*H910</f>
        <v>0.30420000000000003</v>
      </c>
      <c r="S910" s="294">
        <v>0</v>
      </c>
      <c r="T910" s="295">
        <f>S910*H910</f>
        <v>0</v>
      </c>
      <c r="AR910" s="196" t="s">
        <v>182</v>
      </c>
      <c r="AT910" s="196" t="s">
        <v>179</v>
      </c>
      <c r="AU910" s="196" t="s">
        <v>77</v>
      </c>
      <c r="AY910" s="196" t="s">
        <v>177</v>
      </c>
      <c r="BE910" s="296">
        <f>IF(N910="základní",J910,0)</f>
        <v>0</v>
      </c>
      <c r="BF910" s="296">
        <f>IF(N910="snížená",J910,0)</f>
        <v>0</v>
      </c>
      <c r="BG910" s="296">
        <f>IF(N910="zákl. přenesená",J910,0)</f>
        <v>0</v>
      </c>
      <c r="BH910" s="296">
        <f>IF(N910="sníž. přenesená",J910,0)</f>
        <v>0</v>
      </c>
      <c r="BI910" s="296">
        <f>IF(N910="nulová",J910,0)</f>
        <v>0</v>
      </c>
      <c r="BJ910" s="196" t="s">
        <v>75</v>
      </c>
      <c r="BK910" s="296">
        <f>ROUND(I910*H910,2)</f>
        <v>0</v>
      </c>
      <c r="BL910" s="196" t="s">
        <v>182</v>
      </c>
      <c r="BM910" s="196" t="s">
        <v>1227</v>
      </c>
    </row>
    <row r="911" spans="2:65" s="916" customFormat="1" ht="81">
      <c r="B911" s="207"/>
      <c r="D911" s="297" t="s">
        <v>184</v>
      </c>
      <c r="F911" s="298" t="s">
        <v>1228</v>
      </c>
      <c r="L911" s="207"/>
      <c r="M911" s="299"/>
      <c r="N911" s="920"/>
      <c r="O911" s="920"/>
      <c r="P911" s="920"/>
      <c r="Q911" s="920"/>
      <c r="R911" s="920"/>
      <c r="S911" s="920"/>
      <c r="T911" s="300"/>
      <c r="AT911" s="196" t="s">
        <v>184</v>
      </c>
      <c r="AU911" s="196" t="s">
        <v>77</v>
      </c>
    </row>
    <row r="912" spans="2:65" s="916" customFormat="1" ht="16.5" customHeight="1">
      <c r="B912" s="207"/>
      <c r="C912" s="324" t="s">
        <v>1229</v>
      </c>
      <c r="D912" s="324" t="s">
        <v>425</v>
      </c>
      <c r="E912" s="325" t="s">
        <v>1230</v>
      </c>
      <c r="F912" s="326" t="s">
        <v>1231</v>
      </c>
      <c r="G912" s="327" t="s">
        <v>187</v>
      </c>
      <c r="H912" s="328">
        <v>13</v>
      </c>
      <c r="I912" s="923"/>
      <c r="J912" s="329">
        <f>ROUND(I912*H912,2)</f>
        <v>0</v>
      </c>
      <c r="K912" s="326" t="s">
        <v>181</v>
      </c>
      <c r="L912" s="330"/>
      <c r="M912" s="331" t="s">
        <v>5</v>
      </c>
      <c r="N912" s="332" t="s">
        <v>39</v>
      </c>
      <c r="O912" s="294">
        <v>0</v>
      </c>
      <c r="P912" s="294">
        <f>O912*H912</f>
        <v>0</v>
      </c>
      <c r="Q912" s="294">
        <v>0.01</v>
      </c>
      <c r="R912" s="294">
        <f>Q912*H912</f>
        <v>0.13</v>
      </c>
      <c r="S912" s="294">
        <v>0</v>
      </c>
      <c r="T912" s="295">
        <f>S912*H912</f>
        <v>0</v>
      </c>
      <c r="AR912" s="196" t="s">
        <v>207</v>
      </c>
      <c r="AT912" s="196" t="s">
        <v>425</v>
      </c>
      <c r="AU912" s="196" t="s">
        <v>77</v>
      </c>
      <c r="AY912" s="196" t="s">
        <v>177</v>
      </c>
      <c r="BE912" s="296">
        <f>IF(N912="základní",J912,0)</f>
        <v>0</v>
      </c>
      <c r="BF912" s="296">
        <f>IF(N912="snížená",J912,0)</f>
        <v>0</v>
      </c>
      <c r="BG912" s="296">
        <f>IF(N912="zákl. přenesená",J912,0)</f>
        <v>0</v>
      </c>
      <c r="BH912" s="296">
        <f>IF(N912="sníž. přenesená",J912,0)</f>
        <v>0</v>
      </c>
      <c r="BI912" s="296">
        <f>IF(N912="nulová",J912,0)</f>
        <v>0</v>
      </c>
      <c r="BJ912" s="196" t="s">
        <v>75</v>
      </c>
      <c r="BK912" s="296">
        <f>ROUND(I912*H912,2)</f>
        <v>0</v>
      </c>
      <c r="BL912" s="196" t="s">
        <v>182</v>
      </c>
      <c r="BM912" s="196" t="s">
        <v>1232</v>
      </c>
    </row>
    <row r="913" spans="2:65" s="916" customFormat="1" ht="16.5" customHeight="1">
      <c r="B913" s="207"/>
      <c r="C913" s="286" t="s">
        <v>1233</v>
      </c>
      <c r="D913" s="286" t="s">
        <v>179</v>
      </c>
      <c r="E913" s="287" t="s">
        <v>1234</v>
      </c>
      <c r="F913" s="288" t="s">
        <v>1235</v>
      </c>
      <c r="G913" s="289" t="s">
        <v>1236</v>
      </c>
      <c r="H913" s="290">
        <v>64</v>
      </c>
      <c r="I913" s="921"/>
      <c r="J913" s="291">
        <f>ROUND(I913*H913,2)</f>
        <v>0</v>
      </c>
      <c r="K913" s="288" t="s">
        <v>5</v>
      </c>
      <c r="L913" s="207"/>
      <c r="M913" s="292" t="s">
        <v>5</v>
      </c>
      <c r="N913" s="293" t="s">
        <v>39</v>
      </c>
      <c r="O913" s="294">
        <v>0.28999999999999998</v>
      </c>
      <c r="P913" s="294">
        <f>O913*H913</f>
        <v>18.559999999999999</v>
      </c>
      <c r="Q913" s="294">
        <v>1.17E-2</v>
      </c>
      <c r="R913" s="294">
        <f>Q913*H913</f>
        <v>0.74880000000000002</v>
      </c>
      <c r="S913" s="294">
        <v>0</v>
      </c>
      <c r="T913" s="295">
        <f>S913*H913</f>
        <v>0</v>
      </c>
      <c r="AR913" s="196" t="s">
        <v>182</v>
      </c>
      <c r="AT913" s="196" t="s">
        <v>179</v>
      </c>
      <c r="AU913" s="196" t="s">
        <v>77</v>
      </c>
      <c r="AY913" s="196" t="s">
        <v>177</v>
      </c>
      <c r="BE913" s="296">
        <f>IF(N913="základní",J913,0)</f>
        <v>0</v>
      </c>
      <c r="BF913" s="296">
        <f>IF(N913="snížená",J913,0)</f>
        <v>0</v>
      </c>
      <c r="BG913" s="296">
        <f>IF(N913="zákl. přenesená",J913,0)</f>
        <v>0</v>
      </c>
      <c r="BH913" s="296">
        <f>IF(N913="sníž. přenesená",J913,0)</f>
        <v>0</v>
      </c>
      <c r="BI913" s="296">
        <f>IF(N913="nulová",J913,0)</f>
        <v>0</v>
      </c>
      <c r="BJ913" s="196" t="s">
        <v>75</v>
      </c>
      <c r="BK913" s="296">
        <f>ROUND(I913*H913,2)</f>
        <v>0</v>
      </c>
      <c r="BL913" s="196" t="s">
        <v>182</v>
      </c>
      <c r="BM913" s="196" t="s">
        <v>1237</v>
      </c>
    </row>
    <row r="914" spans="2:65" s="302" customFormat="1">
      <c r="B914" s="301"/>
      <c r="D914" s="297" t="s">
        <v>185</v>
      </c>
      <c r="E914" s="303" t="s">
        <v>5</v>
      </c>
      <c r="F914" s="304" t="s">
        <v>520</v>
      </c>
      <c r="H914" s="305">
        <v>64</v>
      </c>
      <c r="L914" s="301"/>
      <c r="M914" s="306"/>
      <c r="N914" s="307"/>
      <c r="O914" s="307"/>
      <c r="P914" s="307"/>
      <c r="Q914" s="307"/>
      <c r="R914" s="307"/>
      <c r="S914" s="307"/>
      <c r="T914" s="308"/>
      <c r="AT914" s="303" t="s">
        <v>185</v>
      </c>
      <c r="AU914" s="303" t="s">
        <v>77</v>
      </c>
      <c r="AV914" s="302" t="s">
        <v>77</v>
      </c>
      <c r="AW914" s="302" t="s">
        <v>31</v>
      </c>
      <c r="AX914" s="302" t="s">
        <v>68</v>
      </c>
      <c r="AY914" s="303" t="s">
        <v>177</v>
      </c>
    </row>
    <row r="915" spans="2:65" s="317" customFormat="1">
      <c r="B915" s="316"/>
      <c r="D915" s="297" t="s">
        <v>185</v>
      </c>
      <c r="E915" s="318" t="s">
        <v>5</v>
      </c>
      <c r="F915" s="319" t="s">
        <v>186</v>
      </c>
      <c r="H915" s="320">
        <v>64</v>
      </c>
      <c r="L915" s="316"/>
      <c r="M915" s="321"/>
      <c r="N915" s="322"/>
      <c r="O915" s="322"/>
      <c r="P915" s="322"/>
      <c r="Q915" s="322"/>
      <c r="R915" s="322"/>
      <c r="S915" s="322"/>
      <c r="T915" s="323"/>
      <c r="AT915" s="318" t="s">
        <v>185</v>
      </c>
      <c r="AU915" s="318" t="s">
        <v>77</v>
      </c>
      <c r="AV915" s="317" t="s">
        <v>182</v>
      </c>
      <c r="AW915" s="317" t="s">
        <v>31</v>
      </c>
      <c r="AX915" s="317" t="s">
        <v>75</v>
      </c>
      <c r="AY915" s="318" t="s">
        <v>177</v>
      </c>
    </row>
    <row r="916" spans="2:65" s="916" customFormat="1" ht="16.5" customHeight="1">
      <c r="B916" s="207"/>
      <c r="C916" s="286" t="s">
        <v>1238</v>
      </c>
      <c r="D916" s="286" t="s">
        <v>179</v>
      </c>
      <c r="E916" s="287" t="s">
        <v>1239</v>
      </c>
      <c r="F916" s="288" t="s">
        <v>1240</v>
      </c>
      <c r="G916" s="289" t="s">
        <v>187</v>
      </c>
      <c r="H916" s="290">
        <v>16</v>
      </c>
      <c r="I916" s="921"/>
      <c r="J916" s="291">
        <f>ROUND(I916*H916,2)</f>
        <v>0</v>
      </c>
      <c r="K916" s="288" t="s">
        <v>5</v>
      </c>
      <c r="L916" s="207"/>
      <c r="M916" s="292" t="s">
        <v>5</v>
      </c>
      <c r="N916" s="293" t="s">
        <v>39</v>
      </c>
      <c r="O916" s="294">
        <v>0.28999999999999998</v>
      </c>
      <c r="P916" s="294">
        <f>O916*H916</f>
        <v>4.6399999999999997</v>
      </c>
      <c r="Q916" s="294">
        <v>1.17E-2</v>
      </c>
      <c r="R916" s="294">
        <f>Q916*H916</f>
        <v>0.18720000000000001</v>
      </c>
      <c r="S916" s="294">
        <v>0</v>
      </c>
      <c r="T916" s="295">
        <f>S916*H916</f>
        <v>0</v>
      </c>
      <c r="AR916" s="196" t="s">
        <v>182</v>
      </c>
      <c r="AT916" s="196" t="s">
        <v>179</v>
      </c>
      <c r="AU916" s="196" t="s">
        <v>77</v>
      </c>
      <c r="AY916" s="196" t="s">
        <v>177</v>
      </c>
      <c r="BE916" s="296">
        <f>IF(N916="základní",J916,0)</f>
        <v>0</v>
      </c>
      <c r="BF916" s="296">
        <f>IF(N916="snížená",J916,0)</f>
        <v>0</v>
      </c>
      <c r="BG916" s="296">
        <f>IF(N916="zákl. přenesená",J916,0)</f>
        <v>0</v>
      </c>
      <c r="BH916" s="296">
        <f>IF(N916="sníž. přenesená",J916,0)</f>
        <v>0</v>
      </c>
      <c r="BI916" s="296">
        <f>IF(N916="nulová",J916,0)</f>
        <v>0</v>
      </c>
      <c r="BJ916" s="196" t="s">
        <v>75</v>
      </c>
      <c r="BK916" s="296">
        <f>ROUND(I916*H916,2)</f>
        <v>0</v>
      </c>
      <c r="BL916" s="196" t="s">
        <v>182</v>
      </c>
      <c r="BM916" s="196" t="s">
        <v>1241</v>
      </c>
    </row>
    <row r="917" spans="2:65" s="274" customFormat="1" ht="29.85" customHeight="1">
      <c r="B917" s="273"/>
      <c r="D917" s="275" t="s">
        <v>67</v>
      </c>
      <c r="E917" s="284" t="s">
        <v>1242</v>
      </c>
      <c r="F917" s="284" t="s">
        <v>1243</v>
      </c>
      <c r="J917" s="285">
        <f>BK917</f>
        <v>0</v>
      </c>
      <c r="L917" s="273"/>
      <c r="M917" s="278"/>
      <c r="N917" s="279"/>
      <c r="O917" s="279"/>
      <c r="P917" s="280">
        <f>SUM(P918:P919)</f>
        <v>424.75975500000004</v>
      </c>
      <c r="Q917" s="279"/>
      <c r="R917" s="280">
        <f>SUM(R918:R919)</f>
        <v>0</v>
      </c>
      <c r="S917" s="279"/>
      <c r="T917" s="281">
        <f>SUM(T918:T919)</f>
        <v>0</v>
      </c>
      <c r="AR917" s="275" t="s">
        <v>75</v>
      </c>
      <c r="AT917" s="282" t="s">
        <v>67</v>
      </c>
      <c r="AU917" s="282" t="s">
        <v>75</v>
      </c>
      <c r="AY917" s="275" t="s">
        <v>177</v>
      </c>
      <c r="BK917" s="283">
        <f>SUM(BK918:BK919)</f>
        <v>0</v>
      </c>
    </row>
    <row r="918" spans="2:65" s="916" customFormat="1" ht="63.75" customHeight="1">
      <c r="B918" s="207"/>
      <c r="C918" s="286" t="s">
        <v>1244</v>
      </c>
      <c r="D918" s="286" t="s">
        <v>179</v>
      </c>
      <c r="E918" s="287" t="s">
        <v>1245</v>
      </c>
      <c r="F918" s="288" t="s">
        <v>1246</v>
      </c>
      <c r="G918" s="289" t="s">
        <v>407</v>
      </c>
      <c r="H918" s="290">
        <v>3344.5650000000001</v>
      </c>
      <c r="I918" s="921"/>
      <c r="J918" s="291">
        <f>ROUND(I918*H918,2)</f>
        <v>0</v>
      </c>
      <c r="K918" s="288" t="s">
        <v>181</v>
      </c>
      <c r="L918" s="207"/>
      <c r="M918" s="292" t="s">
        <v>5</v>
      </c>
      <c r="N918" s="293" t="s">
        <v>39</v>
      </c>
      <c r="O918" s="294">
        <v>0.127</v>
      </c>
      <c r="P918" s="294">
        <f>O918*H918</f>
        <v>424.75975500000004</v>
      </c>
      <c r="Q918" s="294">
        <v>0</v>
      </c>
      <c r="R918" s="294">
        <f>Q918*H918</f>
        <v>0</v>
      </c>
      <c r="S918" s="294">
        <v>0</v>
      </c>
      <c r="T918" s="295">
        <f>S918*H918</f>
        <v>0</v>
      </c>
      <c r="AR918" s="196" t="s">
        <v>263</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263</v>
      </c>
      <c r="BM918" s="196" t="s">
        <v>1247</v>
      </c>
    </row>
    <row r="919" spans="2:65" s="916" customFormat="1" ht="40.5">
      <c r="B919" s="207"/>
      <c r="D919" s="297" t="s">
        <v>184</v>
      </c>
      <c r="F919" s="298" t="s">
        <v>1248</v>
      </c>
      <c r="L919" s="207"/>
      <c r="M919" s="299"/>
      <c r="N919" s="920"/>
      <c r="O919" s="920"/>
      <c r="P919" s="920"/>
      <c r="Q919" s="920"/>
      <c r="R919" s="920"/>
      <c r="S919" s="920"/>
      <c r="T919" s="300"/>
      <c r="AT919" s="196" t="s">
        <v>184</v>
      </c>
      <c r="AU919" s="196" t="s">
        <v>77</v>
      </c>
    </row>
    <row r="920" spans="2:65" s="274" customFormat="1" ht="37.35" customHeight="1">
      <c r="B920" s="273"/>
      <c r="D920" s="275" t="s">
        <v>67</v>
      </c>
      <c r="E920" s="276" t="s">
        <v>1249</v>
      </c>
      <c r="F920" s="276" t="s">
        <v>1250</v>
      </c>
      <c r="J920" s="277">
        <f>BK920</f>
        <v>0</v>
      </c>
      <c r="L920" s="273"/>
      <c r="M920" s="278"/>
      <c r="N920" s="279"/>
      <c r="O920" s="279"/>
      <c r="P920" s="280">
        <f>P921+P972+P1007+P1070+P1074+P1135+P1140+P1146+P1251+P1263+P1367+P1589+P1667+P1731+P1743+P1800+P1811+P1822</f>
        <v>7387.7181269999992</v>
      </c>
      <c r="Q920" s="279"/>
      <c r="R920" s="280">
        <f>R921+R972+R1007+R1070+R1074+R1135+R1140+R1146+R1251+R1263+R1367+R1589+R1667+R1731+R1743+R1800+R1811+R1822</f>
        <v>143.57445249</v>
      </c>
      <c r="S920" s="279"/>
      <c r="T920" s="281">
        <f>T921+T972+T1007+T1070+T1074+T1135+T1140+T1146+T1251+T1263+T1367+T1589+T1667+T1731+T1743+T1800+T1811+T1822</f>
        <v>0</v>
      </c>
      <c r="AR920" s="275" t="s">
        <v>77</v>
      </c>
      <c r="AT920" s="282" t="s">
        <v>67</v>
      </c>
      <c r="AU920" s="282" t="s">
        <v>68</v>
      </c>
      <c r="AY920" s="275" t="s">
        <v>177</v>
      </c>
      <c r="BK920" s="283">
        <f>BK921+BK972+BK1007+BK1070+BK1074+BK1135+BK1140+BK1146+BK1251+BK1263+BK1367+BK1589+BK1667+BK1731+BK1743+BK1800+BK1811+BK1822</f>
        <v>0</v>
      </c>
    </row>
    <row r="921" spans="2:65" s="274" customFormat="1" ht="19.899999999999999" customHeight="1">
      <c r="B921" s="273"/>
      <c r="D921" s="275" t="s">
        <v>67</v>
      </c>
      <c r="E921" s="284" t="s">
        <v>1251</v>
      </c>
      <c r="F921" s="284" t="s">
        <v>1252</v>
      </c>
      <c r="J921" s="285">
        <f>BK921</f>
        <v>0</v>
      </c>
      <c r="L921" s="273"/>
      <c r="M921" s="278"/>
      <c r="N921" s="279"/>
      <c r="O921" s="279"/>
      <c r="P921" s="280">
        <f>SUM(P922:P971)</f>
        <v>236.63828899999999</v>
      </c>
      <c r="Q921" s="279"/>
      <c r="R921" s="280">
        <f>SUM(R922:R971)</f>
        <v>3.8739506199999996</v>
      </c>
      <c r="S921" s="279"/>
      <c r="T921" s="281">
        <f>SUM(T922:T971)</f>
        <v>0</v>
      </c>
      <c r="AR921" s="275" t="s">
        <v>77</v>
      </c>
      <c r="AT921" s="282" t="s">
        <v>67</v>
      </c>
      <c r="AU921" s="282" t="s">
        <v>75</v>
      </c>
      <c r="AY921" s="275" t="s">
        <v>177</v>
      </c>
      <c r="BK921" s="283">
        <f>SUM(BK922:BK971)</f>
        <v>0</v>
      </c>
    </row>
    <row r="922" spans="2:65" s="916" customFormat="1" ht="25.5" customHeight="1">
      <c r="B922" s="207"/>
      <c r="C922" s="286" t="s">
        <v>1253</v>
      </c>
      <c r="D922" s="286" t="s">
        <v>179</v>
      </c>
      <c r="E922" s="287" t="s">
        <v>1254</v>
      </c>
      <c r="F922" s="288" t="s">
        <v>1255</v>
      </c>
      <c r="G922" s="289" t="s">
        <v>180</v>
      </c>
      <c r="H922" s="290">
        <v>62.66</v>
      </c>
      <c r="I922" s="921"/>
      <c r="J922" s="291">
        <f>ROUND(I922*H922,2)</f>
        <v>0</v>
      </c>
      <c r="K922" s="288" t="s">
        <v>181</v>
      </c>
      <c r="L922" s="207"/>
      <c r="M922" s="292" t="s">
        <v>5</v>
      </c>
      <c r="N922" s="293" t="s">
        <v>39</v>
      </c>
      <c r="O922" s="294">
        <v>0.25</v>
      </c>
      <c r="P922" s="294">
        <f>O922*H922</f>
        <v>15.664999999999999</v>
      </c>
      <c r="Q922" s="294">
        <v>6.0000000000000001E-3</v>
      </c>
      <c r="R922" s="294">
        <f>Q922*H922</f>
        <v>0.37595999999999996</v>
      </c>
      <c r="S922" s="294">
        <v>0</v>
      </c>
      <c r="T922" s="295">
        <f>S922*H922</f>
        <v>0</v>
      </c>
      <c r="AR922" s="196" t="s">
        <v>263</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263</v>
      </c>
      <c r="BM922" s="196" t="s">
        <v>1256</v>
      </c>
    </row>
    <row r="923" spans="2:65" s="302" customFormat="1">
      <c r="B923" s="301"/>
      <c r="D923" s="297" t="s">
        <v>185</v>
      </c>
      <c r="E923" s="303" t="s">
        <v>5</v>
      </c>
      <c r="F923" s="304" t="s">
        <v>1257</v>
      </c>
      <c r="H923" s="305">
        <v>41.16</v>
      </c>
      <c r="L923" s="301"/>
      <c r="M923" s="306"/>
      <c r="N923" s="307"/>
      <c r="O923" s="307"/>
      <c r="P923" s="307"/>
      <c r="Q923" s="307"/>
      <c r="R923" s="307"/>
      <c r="S923" s="307"/>
      <c r="T923" s="308"/>
      <c r="AT923" s="303" t="s">
        <v>185</v>
      </c>
      <c r="AU923" s="303" t="s">
        <v>77</v>
      </c>
      <c r="AV923" s="302" t="s">
        <v>77</v>
      </c>
      <c r="AW923" s="302" t="s">
        <v>31</v>
      </c>
      <c r="AX923" s="302" t="s">
        <v>68</v>
      </c>
      <c r="AY923" s="303" t="s">
        <v>177</v>
      </c>
    </row>
    <row r="924" spans="2:65" s="302" customFormat="1">
      <c r="B924" s="301"/>
      <c r="D924" s="297" t="s">
        <v>185</v>
      </c>
      <c r="E924" s="303" t="s">
        <v>5</v>
      </c>
      <c r="F924" s="304" t="s">
        <v>1258</v>
      </c>
      <c r="H924" s="305">
        <v>15.22</v>
      </c>
      <c r="L924" s="301"/>
      <c r="M924" s="306"/>
      <c r="N924" s="307"/>
      <c r="O924" s="307"/>
      <c r="P924" s="307"/>
      <c r="Q924" s="307"/>
      <c r="R924" s="307"/>
      <c r="S924" s="307"/>
      <c r="T924" s="308"/>
      <c r="AT924" s="303" t="s">
        <v>185</v>
      </c>
      <c r="AU924" s="303" t="s">
        <v>77</v>
      </c>
      <c r="AV924" s="302" t="s">
        <v>77</v>
      </c>
      <c r="AW924" s="302" t="s">
        <v>31</v>
      </c>
      <c r="AX924" s="302" t="s">
        <v>68</v>
      </c>
      <c r="AY924" s="303" t="s">
        <v>177</v>
      </c>
    </row>
    <row r="925" spans="2:65" s="302" customFormat="1">
      <c r="B925" s="301"/>
      <c r="D925" s="297" t="s">
        <v>185</v>
      </c>
      <c r="E925" s="303" t="s">
        <v>5</v>
      </c>
      <c r="F925" s="304" t="s">
        <v>1259</v>
      </c>
      <c r="H925" s="305">
        <v>6.28</v>
      </c>
      <c r="L925" s="301"/>
      <c r="M925" s="306"/>
      <c r="N925" s="307"/>
      <c r="O925" s="307"/>
      <c r="P925" s="307"/>
      <c r="Q925" s="307"/>
      <c r="R925" s="307"/>
      <c r="S925" s="307"/>
      <c r="T925" s="308"/>
      <c r="AT925" s="303" t="s">
        <v>185</v>
      </c>
      <c r="AU925" s="303" t="s">
        <v>77</v>
      </c>
      <c r="AV925" s="302" t="s">
        <v>77</v>
      </c>
      <c r="AW925" s="302" t="s">
        <v>31</v>
      </c>
      <c r="AX925" s="302" t="s">
        <v>68</v>
      </c>
      <c r="AY925" s="303" t="s">
        <v>177</v>
      </c>
    </row>
    <row r="926" spans="2:65" s="310" customFormat="1">
      <c r="B926" s="309"/>
      <c r="D926" s="297" t="s">
        <v>185</v>
      </c>
      <c r="E926" s="311" t="s">
        <v>5</v>
      </c>
      <c r="F926" s="312" t="s">
        <v>1260</v>
      </c>
      <c r="H926" s="311" t="s">
        <v>5</v>
      </c>
      <c r="L926" s="309"/>
      <c r="M926" s="313"/>
      <c r="N926" s="314"/>
      <c r="O926" s="314"/>
      <c r="P926" s="314"/>
      <c r="Q926" s="314"/>
      <c r="R926" s="314"/>
      <c r="S926" s="314"/>
      <c r="T926" s="315"/>
      <c r="AT926" s="311" t="s">
        <v>185</v>
      </c>
      <c r="AU926" s="311" t="s">
        <v>77</v>
      </c>
      <c r="AV926" s="310" t="s">
        <v>75</v>
      </c>
      <c r="AW926" s="310" t="s">
        <v>31</v>
      </c>
      <c r="AX926" s="310" t="s">
        <v>68</v>
      </c>
      <c r="AY926" s="311" t="s">
        <v>177</v>
      </c>
    </row>
    <row r="927" spans="2:65" s="317" customFormat="1">
      <c r="B927" s="316"/>
      <c r="D927" s="297" t="s">
        <v>185</v>
      </c>
      <c r="E927" s="318" t="s">
        <v>5</v>
      </c>
      <c r="F927" s="319" t="s">
        <v>186</v>
      </c>
      <c r="H927" s="320">
        <v>62.66</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16" customFormat="1" ht="25.5" customHeight="1">
      <c r="B928" s="207"/>
      <c r="C928" s="286" t="s">
        <v>1261</v>
      </c>
      <c r="D928" s="286" t="s">
        <v>179</v>
      </c>
      <c r="E928" s="287" t="s">
        <v>1262</v>
      </c>
      <c r="F928" s="288" t="s">
        <v>1263</v>
      </c>
      <c r="G928" s="289" t="s">
        <v>180</v>
      </c>
      <c r="H928" s="290">
        <v>111.8</v>
      </c>
      <c r="I928" s="921"/>
      <c r="J928" s="291">
        <f>ROUND(I928*H928,2)</f>
        <v>0</v>
      </c>
      <c r="K928" s="288" t="s">
        <v>181</v>
      </c>
      <c r="L928" s="207"/>
      <c r="M928" s="292" t="s">
        <v>5</v>
      </c>
      <c r="N928" s="293" t="s">
        <v>39</v>
      </c>
      <c r="O928" s="294">
        <v>0.28999999999999998</v>
      </c>
      <c r="P928" s="294">
        <f>O928*H928</f>
        <v>32.421999999999997</v>
      </c>
      <c r="Q928" s="294">
        <v>6.11E-3</v>
      </c>
      <c r="R928" s="294">
        <f>Q928*H928</f>
        <v>0.68309799999999998</v>
      </c>
      <c r="S928" s="294">
        <v>0</v>
      </c>
      <c r="T928" s="295">
        <f>S928*H928</f>
        <v>0</v>
      </c>
      <c r="AR928" s="196" t="s">
        <v>263</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263</v>
      </c>
      <c r="BM928" s="196" t="s">
        <v>1264</v>
      </c>
    </row>
    <row r="929" spans="2:65" s="302" customFormat="1">
      <c r="B929" s="301"/>
      <c r="D929" s="297" t="s">
        <v>185</v>
      </c>
      <c r="E929" s="303" t="s">
        <v>5</v>
      </c>
      <c r="F929" s="304" t="s">
        <v>1265</v>
      </c>
      <c r="H929" s="305">
        <v>46</v>
      </c>
      <c r="L929" s="301"/>
      <c r="M929" s="306"/>
      <c r="N929" s="307"/>
      <c r="O929" s="307"/>
      <c r="P929" s="307"/>
      <c r="Q929" s="307"/>
      <c r="R929" s="307"/>
      <c r="S929" s="307"/>
      <c r="T929" s="308"/>
      <c r="AT929" s="303" t="s">
        <v>185</v>
      </c>
      <c r="AU929" s="303" t="s">
        <v>77</v>
      </c>
      <c r="AV929" s="302" t="s">
        <v>77</v>
      </c>
      <c r="AW929" s="302" t="s">
        <v>31</v>
      </c>
      <c r="AX929" s="302" t="s">
        <v>68</v>
      </c>
      <c r="AY929" s="303" t="s">
        <v>177</v>
      </c>
    </row>
    <row r="930" spans="2:65" s="310" customFormat="1">
      <c r="B930" s="309"/>
      <c r="D930" s="297" t="s">
        <v>185</v>
      </c>
      <c r="E930" s="311" t="s">
        <v>5</v>
      </c>
      <c r="F930" s="312" t="s">
        <v>1266</v>
      </c>
      <c r="H930" s="311" t="s">
        <v>5</v>
      </c>
      <c r="L930" s="309"/>
      <c r="M930" s="313"/>
      <c r="N930" s="314"/>
      <c r="O930" s="314"/>
      <c r="P930" s="314"/>
      <c r="Q930" s="314"/>
      <c r="R930" s="314"/>
      <c r="S930" s="314"/>
      <c r="T930" s="315"/>
      <c r="AT930" s="311" t="s">
        <v>185</v>
      </c>
      <c r="AU930" s="311" t="s">
        <v>77</v>
      </c>
      <c r="AV930" s="310" t="s">
        <v>75</v>
      </c>
      <c r="AW930" s="310" t="s">
        <v>31</v>
      </c>
      <c r="AX930" s="310" t="s">
        <v>68</v>
      </c>
      <c r="AY930" s="311" t="s">
        <v>177</v>
      </c>
    </row>
    <row r="931" spans="2:65" s="302" customFormat="1">
      <c r="B931" s="301"/>
      <c r="D931" s="297" t="s">
        <v>185</v>
      </c>
      <c r="E931" s="303" t="s">
        <v>5</v>
      </c>
      <c r="F931" s="304" t="s">
        <v>1267</v>
      </c>
      <c r="H931" s="305">
        <v>54.6</v>
      </c>
      <c r="L931" s="301"/>
      <c r="M931" s="306"/>
      <c r="N931" s="307"/>
      <c r="O931" s="307"/>
      <c r="P931" s="307"/>
      <c r="Q931" s="307"/>
      <c r="R931" s="307"/>
      <c r="S931" s="307"/>
      <c r="T931" s="308"/>
      <c r="AT931" s="303" t="s">
        <v>185</v>
      </c>
      <c r="AU931" s="303" t="s">
        <v>77</v>
      </c>
      <c r="AV931" s="302" t="s">
        <v>77</v>
      </c>
      <c r="AW931" s="302" t="s">
        <v>31</v>
      </c>
      <c r="AX931" s="302" t="s">
        <v>68</v>
      </c>
      <c r="AY931" s="303" t="s">
        <v>177</v>
      </c>
    </row>
    <row r="932" spans="2:65" s="310" customFormat="1">
      <c r="B932" s="309"/>
      <c r="D932" s="297" t="s">
        <v>185</v>
      </c>
      <c r="E932" s="311" t="s">
        <v>5</v>
      </c>
      <c r="F932" s="312" t="s">
        <v>1268</v>
      </c>
      <c r="H932" s="311" t="s">
        <v>5</v>
      </c>
      <c r="L932" s="309"/>
      <c r="M932" s="313"/>
      <c r="N932" s="314"/>
      <c r="O932" s="314"/>
      <c r="P932" s="314"/>
      <c r="Q932" s="314"/>
      <c r="R932" s="314"/>
      <c r="S932" s="314"/>
      <c r="T932" s="315"/>
      <c r="AT932" s="311" t="s">
        <v>185</v>
      </c>
      <c r="AU932" s="311" t="s">
        <v>77</v>
      </c>
      <c r="AV932" s="310" t="s">
        <v>75</v>
      </c>
      <c r="AW932" s="310" t="s">
        <v>31</v>
      </c>
      <c r="AX932" s="310" t="s">
        <v>68</v>
      </c>
      <c r="AY932" s="311" t="s">
        <v>177</v>
      </c>
    </row>
    <row r="933" spans="2:65" s="302" customFormat="1">
      <c r="B933" s="301"/>
      <c r="D933" s="297" t="s">
        <v>185</v>
      </c>
      <c r="E933" s="303" t="s">
        <v>5</v>
      </c>
      <c r="F933" s="304" t="s">
        <v>1269</v>
      </c>
      <c r="H933" s="305">
        <v>11.2</v>
      </c>
      <c r="L933" s="301"/>
      <c r="M933" s="306"/>
      <c r="N933" s="307"/>
      <c r="O933" s="307"/>
      <c r="P933" s="307"/>
      <c r="Q933" s="307"/>
      <c r="R933" s="307"/>
      <c r="S933" s="307"/>
      <c r="T933" s="308"/>
      <c r="AT933" s="303" t="s">
        <v>185</v>
      </c>
      <c r="AU933" s="303" t="s">
        <v>77</v>
      </c>
      <c r="AV933" s="302" t="s">
        <v>77</v>
      </c>
      <c r="AW933" s="302" t="s">
        <v>31</v>
      </c>
      <c r="AX933" s="302" t="s">
        <v>68</v>
      </c>
      <c r="AY933" s="303" t="s">
        <v>177</v>
      </c>
    </row>
    <row r="934" spans="2:65" s="310" customFormat="1">
      <c r="B934" s="309"/>
      <c r="D934" s="297" t="s">
        <v>185</v>
      </c>
      <c r="E934" s="311" t="s">
        <v>5</v>
      </c>
      <c r="F934" s="312" t="s">
        <v>593</v>
      </c>
      <c r="H934" s="311" t="s">
        <v>5</v>
      </c>
      <c r="L934" s="309"/>
      <c r="M934" s="313"/>
      <c r="N934" s="314"/>
      <c r="O934" s="314"/>
      <c r="P934" s="314"/>
      <c r="Q934" s="314"/>
      <c r="R934" s="314"/>
      <c r="S934" s="314"/>
      <c r="T934" s="315"/>
      <c r="AT934" s="311" t="s">
        <v>185</v>
      </c>
      <c r="AU934" s="311" t="s">
        <v>77</v>
      </c>
      <c r="AV934" s="310" t="s">
        <v>75</v>
      </c>
      <c r="AW934" s="310" t="s">
        <v>31</v>
      </c>
      <c r="AX934" s="310" t="s">
        <v>68</v>
      </c>
      <c r="AY934" s="311" t="s">
        <v>177</v>
      </c>
    </row>
    <row r="935" spans="2:65" s="317" customFormat="1">
      <c r="B935" s="316"/>
      <c r="D935" s="297" t="s">
        <v>185</v>
      </c>
      <c r="E935" s="318" t="s">
        <v>5</v>
      </c>
      <c r="F935" s="319" t="s">
        <v>186</v>
      </c>
      <c r="H935" s="320">
        <v>111.8</v>
      </c>
      <c r="L935" s="316"/>
      <c r="M935" s="321"/>
      <c r="N935" s="322"/>
      <c r="O935" s="322"/>
      <c r="P935" s="322"/>
      <c r="Q935" s="322"/>
      <c r="R935" s="322"/>
      <c r="S935" s="322"/>
      <c r="T935" s="323"/>
      <c r="AT935" s="318" t="s">
        <v>185</v>
      </c>
      <c r="AU935" s="318" t="s">
        <v>77</v>
      </c>
      <c r="AV935" s="317" t="s">
        <v>182</v>
      </c>
      <c r="AW935" s="317" t="s">
        <v>31</v>
      </c>
      <c r="AX935" s="317" t="s">
        <v>75</v>
      </c>
      <c r="AY935" s="318" t="s">
        <v>177</v>
      </c>
    </row>
    <row r="936" spans="2:65" s="916" customFormat="1" ht="25.5" customHeight="1">
      <c r="B936" s="207"/>
      <c r="C936" s="286" t="s">
        <v>1270</v>
      </c>
      <c r="D936" s="286" t="s">
        <v>179</v>
      </c>
      <c r="E936" s="287" t="s">
        <v>1271</v>
      </c>
      <c r="F936" s="288" t="s">
        <v>1272</v>
      </c>
      <c r="G936" s="289" t="s">
        <v>180</v>
      </c>
      <c r="H936" s="290">
        <v>634.71</v>
      </c>
      <c r="I936" s="921"/>
      <c r="J936" s="291">
        <f>ROUND(I936*H936,2)</f>
        <v>0</v>
      </c>
      <c r="K936" s="288" t="s">
        <v>181</v>
      </c>
      <c r="L936" s="207"/>
      <c r="M936" s="292" t="s">
        <v>5</v>
      </c>
      <c r="N936" s="293" t="s">
        <v>39</v>
      </c>
      <c r="O936" s="294">
        <v>6.9000000000000006E-2</v>
      </c>
      <c r="P936" s="294">
        <f>O936*H936</f>
        <v>43.794990000000006</v>
      </c>
      <c r="Q936" s="294">
        <v>1.8000000000000001E-4</v>
      </c>
      <c r="R936" s="294">
        <f>Q936*H936</f>
        <v>0.11424780000000001</v>
      </c>
      <c r="S936" s="294">
        <v>0</v>
      </c>
      <c r="T936" s="295">
        <f>S936*H936</f>
        <v>0</v>
      </c>
      <c r="AR936" s="196" t="s">
        <v>263</v>
      </c>
      <c r="AT936" s="196" t="s">
        <v>179</v>
      </c>
      <c r="AU936" s="196" t="s">
        <v>77</v>
      </c>
      <c r="AY936" s="196" t="s">
        <v>177</v>
      </c>
      <c r="BE936" s="296">
        <f>IF(N936="základní",J936,0)</f>
        <v>0</v>
      </c>
      <c r="BF936" s="296">
        <f>IF(N936="snížená",J936,0)</f>
        <v>0</v>
      </c>
      <c r="BG936" s="296">
        <f>IF(N936="zákl. přenesená",J936,0)</f>
        <v>0</v>
      </c>
      <c r="BH936" s="296">
        <f>IF(N936="sníž. přenesená",J936,0)</f>
        <v>0</v>
      </c>
      <c r="BI936" s="296">
        <f>IF(N936="nulová",J936,0)</f>
        <v>0</v>
      </c>
      <c r="BJ936" s="196" t="s">
        <v>75</v>
      </c>
      <c r="BK936" s="296">
        <f>ROUND(I936*H936,2)</f>
        <v>0</v>
      </c>
      <c r="BL936" s="196" t="s">
        <v>263</v>
      </c>
      <c r="BM936" s="196" t="s">
        <v>1273</v>
      </c>
    </row>
    <row r="937" spans="2:65" s="916" customFormat="1" ht="40.5">
      <c r="B937" s="207"/>
      <c r="D937" s="297" t="s">
        <v>184</v>
      </c>
      <c r="F937" s="298" t="s">
        <v>1274</v>
      </c>
      <c r="L937" s="207"/>
      <c r="M937" s="299"/>
      <c r="N937" s="920"/>
      <c r="O937" s="920"/>
      <c r="P937" s="920"/>
      <c r="Q937" s="920"/>
      <c r="R937" s="920"/>
      <c r="S937" s="920"/>
      <c r="T937" s="300"/>
      <c r="AT937" s="196" t="s">
        <v>184</v>
      </c>
      <c r="AU937" s="196" t="s">
        <v>77</v>
      </c>
    </row>
    <row r="938" spans="2:65" s="302" customFormat="1">
      <c r="B938" s="301"/>
      <c r="D938" s="297" t="s">
        <v>185</v>
      </c>
      <c r="E938" s="303" t="s">
        <v>5</v>
      </c>
      <c r="F938" s="304" t="s">
        <v>1275</v>
      </c>
      <c r="H938" s="305">
        <v>624</v>
      </c>
      <c r="L938" s="301"/>
      <c r="M938" s="306"/>
      <c r="N938" s="307"/>
      <c r="O938" s="307"/>
      <c r="P938" s="307"/>
      <c r="Q938" s="307"/>
      <c r="R938" s="307"/>
      <c r="S938" s="307"/>
      <c r="T938" s="308"/>
      <c r="AT938" s="303" t="s">
        <v>185</v>
      </c>
      <c r="AU938" s="303" t="s">
        <v>77</v>
      </c>
      <c r="AV938" s="302" t="s">
        <v>77</v>
      </c>
      <c r="AW938" s="302" t="s">
        <v>31</v>
      </c>
      <c r="AX938" s="302" t="s">
        <v>68</v>
      </c>
      <c r="AY938" s="303" t="s">
        <v>177</v>
      </c>
    </row>
    <row r="939" spans="2:65" s="302" customFormat="1">
      <c r="B939" s="301"/>
      <c r="D939" s="297" t="s">
        <v>185</v>
      </c>
      <c r="E939" s="303" t="s">
        <v>5</v>
      </c>
      <c r="F939" s="304" t="s">
        <v>1276</v>
      </c>
      <c r="H939" s="305">
        <v>-12.3</v>
      </c>
      <c r="L939" s="301"/>
      <c r="M939" s="306"/>
      <c r="N939" s="307"/>
      <c r="O939" s="307"/>
      <c r="P939" s="307"/>
      <c r="Q939" s="307"/>
      <c r="R939" s="307"/>
      <c r="S939" s="307"/>
      <c r="T939" s="308"/>
      <c r="AT939" s="303" t="s">
        <v>185</v>
      </c>
      <c r="AU939" s="303" t="s">
        <v>77</v>
      </c>
      <c r="AV939" s="302" t="s">
        <v>77</v>
      </c>
      <c r="AW939" s="302" t="s">
        <v>31</v>
      </c>
      <c r="AX939" s="302" t="s">
        <v>68</v>
      </c>
      <c r="AY939" s="303" t="s">
        <v>177</v>
      </c>
    </row>
    <row r="940" spans="2:65" s="302" customFormat="1">
      <c r="B940" s="301"/>
      <c r="D940" s="297" t="s">
        <v>185</v>
      </c>
      <c r="E940" s="303" t="s">
        <v>5</v>
      </c>
      <c r="F940" s="304" t="s">
        <v>1277</v>
      </c>
      <c r="H940" s="305">
        <v>23.01</v>
      </c>
      <c r="L940" s="301"/>
      <c r="M940" s="306"/>
      <c r="N940" s="307"/>
      <c r="O940" s="307"/>
      <c r="P940" s="307"/>
      <c r="Q940" s="307"/>
      <c r="R940" s="307"/>
      <c r="S940" s="307"/>
      <c r="T940" s="308"/>
      <c r="AT940" s="303" t="s">
        <v>185</v>
      </c>
      <c r="AU940" s="303" t="s">
        <v>77</v>
      </c>
      <c r="AV940" s="302" t="s">
        <v>77</v>
      </c>
      <c r="AW940" s="302" t="s">
        <v>31</v>
      </c>
      <c r="AX940" s="302" t="s">
        <v>68</v>
      </c>
      <c r="AY940" s="303" t="s">
        <v>177</v>
      </c>
    </row>
    <row r="941" spans="2:65" s="317" customFormat="1">
      <c r="B941" s="316"/>
      <c r="D941" s="297" t="s">
        <v>185</v>
      </c>
      <c r="E941" s="318" t="s">
        <v>5</v>
      </c>
      <c r="F941" s="319" t="s">
        <v>186</v>
      </c>
      <c r="H941" s="320">
        <v>634.71</v>
      </c>
      <c r="L941" s="316"/>
      <c r="M941" s="321"/>
      <c r="N941" s="322"/>
      <c r="O941" s="322"/>
      <c r="P941" s="322"/>
      <c r="Q941" s="322"/>
      <c r="R941" s="322"/>
      <c r="S941" s="322"/>
      <c r="T941" s="323"/>
      <c r="AT941" s="318" t="s">
        <v>185</v>
      </c>
      <c r="AU941" s="318" t="s">
        <v>77</v>
      </c>
      <c r="AV941" s="317" t="s">
        <v>182</v>
      </c>
      <c r="AW941" s="317" t="s">
        <v>31</v>
      </c>
      <c r="AX941" s="317" t="s">
        <v>75</v>
      </c>
      <c r="AY941" s="318" t="s">
        <v>177</v>
      </c>
    </row>
    <row r="942" spans="2:65" s="916" customFormat="1" ht="16.5" customHeight="1">
      <c r="B942" s="207"/>
      <c r="C942" s="324" t="s">
        <v>1278</v>
      </c>
      <c r="D942" s="324" t="s">
        <v>425</v>
      </c>
      <c r="E942" s="325" t="s">
        <v>1279</v>
      </c>
      <c r="F942" s="326" t="s">
        <v>1280</v>
      </c>
      <c r="G942" s="327" t="s">
        <v>180</v>
      </c>
      <c r="H942" s="328">
        <v>729.91700000000003</v>
      </c>
      <c r="I942" s="923"/>
      <c r="J942" s="329">
        <f>ROUND(I942*H942,2)</f>
        <v>0</v>
      </c>
      <c r="K942" s="326" t="s">
        <v>181</v>
      </c>
      <c r="L942" s="330"/>
      <c r="M942" s="331" t="s">
        <v>5</v>
      </c>
      <c r="N942" s="332" t="s">
        <v>39</v>
      </c>
      <c r="O942" s="294">
        <v>0</v>
      </c>
      <c r="P942" s="294">
        <f>O942*H942</f>
        <v>0</v>
      </c>
      <c r="Q942" s="294">
        <v>2.0999999999999999E-3</v>
      </c>
      <c r="R942" s="294">
        <f>Q942*H942</f>
        <v>1.5328257000000001</v>
      </c>
      <c r="S942" s="294">
        <v>0</v>
      </c>
      <c r="T942" s="295">
        <f>S942*H942</f>
        <v>0</v>
      </c>
      <c r="AR942" s="196" t="s">
        <v>336</v>
      </c>
      <c r="AT942" s="196" t="s">
        <v>425</v>
      </c>
      <c r="AU942" s="196" t="s">
        <v>77</v>
      </c>
      <c r="AY942" s="196" t="s">
        <v>177</v>
      </c>
      <c r="BE942" s="296">
        <f>IF(N942="základní",J942,0)</f>
        <v>0</v>
      </c>
      <c r="BF942" s="296">
        <f>IF(N942="snížená",J942,0)</f>
        <v>0</v>
      </c>
      <c r="BG942" s="296">
        <f>IF(N942="zákl. přenesená",J942,0)</f>
        <v>0</v>
      </c>
      <c r="BH942" s="296">
        <f>IF(N942="sníž. přenesená",J942,0)</f>
        <v>0</v>
      </c>
      <c r="BI942" s="296">
        <f>IF(N942="nulová",J942,0)</f>
        <v>0</v>
      </c>
      <c r="BJ942" s="196" t="s">
        <v>75</v>
      </c>
      <c r="BK942" s="296">
        <f>ROUND(I942*H942,2)</f>
        <v>0</v>
      </c>
      <c r="BL942" s="196" t="s">
        <v>263</v>
      </c>
      <c r="BM942" s="196" t="s">
        <v>1281</v>
      </c>
    </row>
    <row r="943" spans="2:65" s="302" customFormat="1">
      <c r="B943" s="301"/>
      <c r="D943" s="297" t="s">
        <v>185</v>
      </c>
      <c r="F943" s="304" t="s">
        <v>4883</v>
      </c>
      <c r="H943" s="305">
        <v>729.91700000000003</v>
      </c>
      <c r="L943" s="301"/>
      <c r="M943" s="306"/>
      <c r="N943" s="307"/>
      <c r="O943" s="307"/>
      <c r="P943" s="307"/>
      <c r="Q943" s="307"/>
      <c r="R943" s="307"/>
      <c r="S943" s="307"/>
      <c r="T943" s="308"/>
      <c r="AT943" s="303" t="s">
        <v>185</v>
      </c>
      <c r="AU943" s="303" t="s">
        <v>77</v>
      </c>
      <c r="AV943" s="302" t="s">
        <v>77</v>
      </c>
      <c r="AW943" s="302" t="s">
        <v>6</v>
      </c>
      <c r="AX943" s="302" t="s">
        <v>75</v>
      </c>
      <c r="AY943" s="303" t="s">
        <v>177</v>
      </c>
    </row>
    <row r="944" spans="2:65" s="916" customFormat="1" ht="25.5" customHeight="1">
      <c r="B944" s="207"/>
      <c r="C944" s="286" t="s">
        <v>1282</v>
      </c>
      <c r="D944" s="286" t="s">
        <v>179</v>
      </c>
      <c r="E944" s="287" t="s">
        <v>1283</v>
      </c>
      <c r="F944" s="288" t="s">
        <v>1284</v>
      </c>
      <c r="G944" s="289" t="s">
        <v>180</v>
      </c>
      <c r="H944" s="290">
        <v>113.65</v>
      </c>
      <c r="I944" s="921"/>
      <c r="J944" s="291">
        <f>ROUND(I944*H944,2)</f>
        <v>0</v>
      </c>
      <c r="K944" s="288" t="s">
        <v>181</v>
      </c>
      <c r="L944" s="207"/>
      <c r="M944" s="292" t="s">
        <v>5</v>
      </c>
      <c r="N944" s="293" t="s">
        <v>39</v>
      </c>
      <c r="O944" s="294">
        <v>0.17</v>
      </c>
      <c r="P944" s="294">
        <f>O944*H944</f>
        <v>19.320500000000003</v>
      </c>
      <c r="Q944" s="294">
        <v>7.6999999999999996E-4</v>
      </c>
      <c r="R944" s="294">
        <f>Q944*H944</f>
        <v>8.7510500000000005E-2</v>
      </c>
      <c r="S944" s="294">
        <v>0</v>
      </c>
      <c r="T944" s="295">
        <f>S944*H944</f>
        <v>0</v>
      </c>
      <c r="AR944" s="196" t="s">
        <v>263</v>
      </c>
      <c r="AT944" s="196" t="s">
        <v>179</v>
      </c>
      <c r="AU944" s="196" t="s">
        <v>77</v>
      </c>
      <c r="AY944" s="196" t="s">
        <v>177</v>
      </c>
      <c r="BE944" s="296">
        <f>IF(N944="základní",J944,0)</f>
        <v>0</v>
      </c>
      <c r="BF944" s="296">
        <f>IF(N944="snížená",J944,0)</f>
        <v>0</v>
      </c>
      <c r="BG944" s="296">
        <f>IF(N944="zákl. přenesená",J944,0)</f>
        <v>0</v>
      </c>
      <c r="BH944" s="296">
        <f>IF(N944="sníž. přenesená",J944,0)</f>
        <v>0</v>
      </c>
      <c r="BI944" s="296">
        <f>IF(N944="nulová",J944,0)</f>
        <v>0</v>
      </c>
      <c r="BJ944" s="196" t="s">
        <v>75</v>
      </c>
      <c r="BK944" s="296">
        <f>ROUND(I944*H944,2)</f>
        <v>0</v>
      </c>
      <c r="BL944" s="196" t="s">
        <v>263</v>
      </c>
      <c r="BM944" s="196" t="s">
        <v>1285</v>
      </c>
    </row>
    <row r="945" spans="2:65" s="916" customFormat="1" ht="40.5">
      <c r="B945" s="207"/>
      <c r="D945" s="297" t="s">
        <v>184</v>
      </c>
      <c r="F945" s="298" t="s">
        <v>1274</v>
      </c>
      <c r="L945" s="207"/>
      <c r="M945" s="299"/>
      <c r="N945" s="920"/>
      <c r="O945" s="920"/>
      <c r="P945" s="920"/>
      <c r="Q945" s="920"/>
      <c r="R945" s="920"/>
      <c r="S945" s="920"/>
      <c r="T945" s="300"/>
      <c r="AT945" s="196" t="s">
        <v>184</v>
      </c>
      <c r="AU945" s="196" t="s">
        <v>77</v>
      </c>
    </row>
    <row r="946" spans="2:65" s="302" customFormat="1">
      <c r="B946" s="301"/>
      <c r="D946" s="297" t="s">
        <v>185</v>
      </c>
      <c r="E946" s="303" t="s">
        <v>5</v>
      </c>
      <c r="F946" s="304" t="s">
        <v>1286</v>
      </c>
      <c r="H946" s="305">
        <v>47.32</v>
      </c>
      <c r="L946" s="301"/>
      <c r="M946" s="306"/>
      <c r="N946" s="307"/>
      <c r="O946" s="307"/>
      <c r="P946" s="307"/>
      <c r="Q946" s="307"/>
      <c r="R946" s="307"/>
      <c r="S946" s="307"/>
      <c r="T946" s="308"/>
      <c r="AT946" s="303" t="s">
        <v>185</v>
      </c>
      <c r="AU946" s="303" t="s">
        <v>77</v>
      </c>
      <c r="AV946" s="302" t="s">
        <v>77</v>
      </c>
      <c r="AW946" s="302" t="s">
        <v>31</v>
      </c>
      <c r="AX946" s="302" t="s">
        <v>68</v>
      </c>
      <c r="AY946" s="303" t="s">
        <v>177</v>
      </c>
    </row>
    <row r="947" spans="2:65" s="310" customFormat="1">
      <c r="B947" s="309"/>
      <c r="D947" s="297" t="s">
        <v>185</v>
      </c>
      <c r="E947" s="311" t="s">
        <v>5</v>
      </c>
      <c r="F947" s="312" t="s">
        <v>1287</v>
      </c>
      <c r="H947" s="311" t="s">
        <v>5</v>
      </c>
      <c r="L947" s="309"/>
      <c r="M947" s="313"/>
      <c r="N947" s="314"/>
      <c r="O947" s="314"/>
      <c r="P947" s="314"/>
      <c r="Q947" s="314"/>
      <c r="R947" s="314"/>
      <c r="S947" s="314"/>
      <c r="T947" s="315"/>
      <c r="AT947" s="311" t="s">
        <v>185</v>
      </c>
      <c r="AU947" s="311" t="s">
        <v>77</v>
      </c>
      <c r="AV947" s="310" t="s">
        <v>75</v>
      </c>
      <c r="AW947" s="310" t="s">
        <v>31</v>
      </c>
      <c r="AX947" s="310" t="s">
        <v>68</v>
      </c>
      <c r="AY947" s="311" t="s">
        <v>177</v>
      </c>
    </row>
    <row r="948" spans="2:65" s="302" customFormat="1">
      <c r="B948" s="301"/>
      <c r="D948" s="297" t="s">
        <v>185</v>
      </c>
      <c r="E948" s="303" t="s">
        <v>5</v>
      </c>
      <c r="F948" s="304" t="s">
        <v>1288</v>
      </c>
      <c r="H948" s="305">
        <v>23.98</v>
      </c>
      <c r="L948" s="301"/>
      <c r="M948" s="306"/>
      <c r="N948" s="307"/>
      <c r="O948" s="307"/>
      <c r="P948" s="307"/>
      <c r="Q948" s="307"/>
      <c r="R948" s="307"/>
      <c r="S948" s="307"/>
      <c r="T948" s="308"/>
      <c r="AT948" s="303" t="s">
        <v>185</v>
      </c>
      <c r="AU948" s="303" t="s">
        <v>77</v>
      </c>
      <c r="AV948" s="302" t="s">
        <v>77</v>
      </c>
      <c r="AW948" s="302" t="s">
        <v>31</v>
      </c>
      <c r="AX948" s="302" t="s">
        <v>68</v>
      </c>
      <c r="AY948" s="303" t="s">
        <v>177</v>
      </c>
    </row>
    <row r="949" spans="2:65" s="302" customFormat="1">
      <c r="B949" s="301"/>
      <c r="D949" s="297" t="s">
        <v>185</v>
      </c>
      <c r="E949" s="303" t="s">
        <v>5</v>
      </c>
      <c r="F949" s="304" t="s">
        <v>1289</v>
      </c>
      <c r="H949" s="305">
        <v>9.0299999999999994</v>
      </c>
      <c r="L949" s="301"/>
      <c r="M949" s="306"/>
      <c r="N949" s="307"/>
      <c r="O949" s="307"/>
      <c r="P949" s="307"/>
      <c r="Q949" s="307"/>
      <c r="R949" s="307"/>
      <c r="S949" s="307"/>
      <c r="T949" s="308"/>
      <c r="AT949" s="303" t="s">
        <v>185</v>
      </c>
      <c r="AU949" s="303" t="s">
        <v>77</v>
      </c>
      <c r="AV949" s="302" t="s">
        <v>77</v>
      </c>
      <c r="AW949" s="302" t="s">
        <v>31</v>
      </c>
      <c r="AX949" s="302" t="s">
        <v>68</v>
      </c>
      <c r="AY949" s="303" t="s">
        <v>177</v>
      </c>
    </row>
    <row r="950" spans="2:65" s="310" customFormat="1">
      <c r="B950" s="309"/>
      <c r="D950" s="297" t="s">
        <v>185</v>
      </c>
      <c r="E950" s="311" t="s">
        <v>5</v>
      </c>
      <c r="F950" s="312" t="s">
        <v>1290</v>
      </c>
      <c r="H950" s="311" t="s">
        <v>5</v>
      </c>
      <c r="L950" s="309"/>
      <c r="M950" s="313"/>
      <c r="N950" s="314"/>
      <c r="O950" s="314"/>
      <c r="P950" s="314"/>
      <c r="Q950" s="314"/>
      <c r="R950" s="314"/>
      <c r="S950" s="314"/>
      <c r="T950" s="315"/>
      <c r="AT950" s="311" t="s">
        <v>185</v>
      </c>
      <c r="AU950" s="311" t="s">
        <v>77</v>
      </c>
      <c r="AV950" s="310" t="s">
        <v>75</v>
      </c>
      <c r="AW950" s="310" t="s">
        <v>31</v>
      </c>
      <c r="AX950" s="310" t="s">
        <v>68</v>
      </c>
      <c r="AY950" s="311" t="s">
        <v>177</v>
      </c>
    </row>
    <row r="951" spans="2:65" s="302" customFormat="1">
      <c r="B951" s="301"/>
      <c r="D951" s="297" t="s">
        <v>185</v>
      </c>
      <c r="E951" s="303" t="s">
        <v>5</v>
      </c>
      <c r="F951" s="304" t="s">
        <v>1291</v>
      </c>
      <c r="H951" s="305">
        <v>33.32</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10" customFormat="1">
      <c r="B952" s="309"/>
      <c r="D952" s="297" t="s">
        <v>185</v>
      </c>
      <c r="E952" s="311" t="s">
        <v>5</v>
      </c>
      <c r="F952" s="312" t="s">
        <v>228</v>
      </c>
      <c r="H952" s="311" t="s">
        <v>5</v>
      </c>
      <c r="L952" s="309"/>
      <c r="M952" s="313"/>
      <c r="N952" s="314"/>
      <c r="O952" s="314"/>
      <c r="P952" s="314"/>
      <c r="Q952" s="314"/>
      <c r="R952" s="314"/>
      <c r="S952" s="314"/>
      <c r="T952" s="315"/>
      <c r="AT952" s="311" t="s">
        <v>185</v>
      </c>
      <c r="AU952" s="311" t="s">
        <v>77</v>
      </c>
      <c r="AV952" s="310" t="s">
        <v>75</v>
      </c>
      <c r="AW952" s="310" t="s">
        <v>31</v>
      </c>
      <c r="AX952" s="310" t="s">
        <v>68</v>
      </c>
      <c r="AY952" s="311" t="s">
        <v>177</v>
      </c>
    </row>
    <row r="953" spans="2:65" s="317" customFormat="1">
      <c r="B953" s="316"/>
      <c r="D953" s="297" t="s">
        <v>185</v>
      </c>
      <c r="E953" s="318" t="s">
        <v>5</v>
      </c>
      <c r="F953" s="319" t="s">
        <v>186</v>
      </c>
      <c r="H953" s="320">
        <v>113.65</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16" customFormat="1" ht="16.5" customHeight="1">
      <c r="B954" s="207"/>
      <c r="C954" s="324" t="s">
        <v>1292</v>
      </c>
      <c r="D954" s="324" t="s">
        <v>425</v>
      </c>
      <c r="E954" s="325" t="s">
        <v>1279</v>
      </c>
      <c r="F954" s="326" t="s">
        <v>1280</v>
      </c>
      <c r="G954" s="327" t="s">
        <v>180</v>
      </c>
      <c r="H954" s="328">
        <v>119.333</v>
      </c>
      <c r="I954" s="923"/>
      <c r="J954" s="329">
        <f>ROUND(I954*H954,2)</f>
        <v>0</v>
      </c>
      <c r="K954" s="326" t="s">
        <v>181</v>
      </c>
      <c r="L954" s="330"/>
      <c r="M954" s="331" t="s">
        <v>5</v>
      </c>
      <c r="N954" s="332" t="s">
        <v>39</v>
      </c>
      <c r="O954" s="294">
        <v>0</v>
      </c>
      <c r="P954" s="294">
        <f>O954*H954</f>
        <v>0</v>
      </c>
      <c r="Q954" s="294">
        <v>2.0999999999999999E-3</v>
      </c>
      <c r="R954" s="294">
        <f>Q954*H954</f>
        <v>0.25059929999999997</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1293</v>
      </c>
    </row>
    <row r="955" spans="2:65" s="916" customFormat="1" ht="25.5" customHeight="1">
      <c r="B955" s="207"/>
      <c r="C955" s="286" t="s">
        <v>1294</v>
      </c>
      <c r="D955" s="286" t="s">
        <v>179</v>
      </c>
      <c r="E955" s="287" t="s">
        <v>1295</v>
      </c>
      <c r="F955" s="288" t="s">
        <v>1296</v>
      </c>
      <c r="G955" s="289" t="s">
        <v>180</v>
      </c>
      <c r="H955" s="290">
        <v>634.71</v>
      </c>
      <c r="I955" s="921"/>
      <c r="J955" s="291">
        <f>ROUND(I955*H955,2)</f>
        <v>0</v>
      </c>
      <c r="K955" s="288" t="s">
        <v>181</v>
      </c>
      <c r="L955" s="207"/>
      <c r="M955" s="292" t="s">
        <v>5</v>
      </c>
      <c r="N955" s="293" t="s">
        <v>39</v>
      </c>
      <c r="O955" s="294">
        <v>0.09</v>
      </c>
      <c r="P955" s="294">
        <f>O955*H955</f>
        <v>57.123899999999999</v>
      </c>
      <c r="Q955" s="294">
        <v>0</v>
      </c>
      <c r="R955" s="294">
        <f>Q955*H955</f>
        <v>0</v>
      </c>
      <c r="S955" s="294">
        <v>0</v>
      </c>
      <c r="T955" s="295">
        <f>S955*H955</f>
        <v>0</v>
      </c>
      <c r="AR955" s="196" t="s">
        <v>263</v>
      </c>
      <c r="AT955" s="196" t="s">
        <v>179</v>
      </c>
      <c r="AU955" s="196" t="s">
        <v>77</v>
      </c>
      <c r="AY955" s="196" t="s">
        <v>177</v>
      </c>
      <c r="BE955" s="296">
        <f>IF(N955="základní",J955,0)</f>
        <v>0</v>
      </c>
      <c r="BF955" s="296">
        <f>IF(N955="snížená",J955,0)</f>
        <v>0</v>
      </c>
      <c r="BG955" s="296">
        <f>IF(N955="zákl. přenesená",J955,0)</f>
        <v>0</v>
      </c>
      <c r="BH955" s="296">
        <f>IF(N955="sníž. přenesená",J955,0)</f>
        <v>0</v>
      </c>
      <c r="BI955" s="296">
        <f>IF(N955="nulová",J955,0)</f>
        <v>0</v>
      </c>
      <c r="BJ955" s="196" t="s">
        <v>75</v>
      </c>
      <c r="BK955" s="296">
        <f>ROUND(I955*H955,2)</f>
        <v>0</v>
      </c>
      <c r="BL955" s="196" t="s">
        <v>263</v>
      </c>
      <c r="BM955" s="196" t="s">
        <v>1297</v>
      </c>
    </row>
    <row r="956" spans="2:65" s="916" customFormat="1" ht="67.5">
      <c r="B956" s="207"/>
      <c r="D956" s="297" t="s">
        <v>184</v>
      </c>
      <c r="F956" s="298" t="s">
        <v>1298</v>
      </c>
      <c r="L956" s="207"/>
      <c r="M956" s="299"/>
      <c r="N956" s="920"/>
      <c r="O956" s="920"/>
      <c r="P956" s="920"/>
      <c r="Q956" s="920"/>
      <c r="R956" s="920"/>
      <c r="S956" s="920"/>
      <c r="T956" s="300"/>
      <c r="AT956" s="196" t="s">
        <v>184</v>
      </c>
      <c r="AU956" s="196" t="s">
        <v>77</v>
      </c>
    </row>
    <row r="957" spans="2:65" s="302" customFormat="1">
      <c r="B957" s="301"/>
      <c r="D957" s="297" t="s">
        <v>185</v>
      </c>
      <c r="E957" s="303" t="s">
        <v>5</v>
      </c>
      <c r="F957" s="304" t="s">
        <v>1299</v>
      </c>
      <c r="H957" s="305">
        <v>634.71</v>
      </c>
      <c r="L957" s="301"/>
      <c r="M957" s="306"/>
      <c r="N957" s="307"/>
      <c r="O957" s="307"/>
      <c r="P957" s="307"/>
      <c r="Q957" s="307"/>
      <c r="R957" s="307"/>
      <c r="S957" s="307"/>
      <c r="T957" s="308"/>
      <c r="AT957" s="303" t="s">
        <v>185</v>
      </c>
      <c r="AU957" s="303" t="s">
        <v>77</v>
      </c>
      <c r="AV957" s="302" t="s">
        <v>77</v>
      </c>
      <c r="AW957" s="302" t="s">
        <v>31</v>
      </c>
      <c r="AX957" s="302" t="s">
        <v>68</v>
      </c>
      <c r="AY957" s="303" t="s">
        <v>177</v>
      </c>
    </row>
    <row r="958" spans="2:65" s="317" customFormat="1">
      <c r="B958" s="316"/>
      <c r="D958" s="297" t="s">
        <v>185</v>
      </c>
      <c r="E958" s="318" t="s">
        <v>5</v>
      </c>
      <c r="F958" s="319" t="s">
        <v>186</v>
      </c>
      <c r="H958" s="320">
        <v>634.71</v>
      </c>
      <c r="L958" s="316"/>
      <c r="M958" s="321"/>
      <c r="N958" s="322"/>
      <c r="O958" s="322"/>
      <c r="P958" s="322"/>
      <c r="Q958" s="322"/>
      <c r="R958" s="322"/>
      <c r="S958" s="322"/>
      <c r="T958" s="323"/>
      <c r="AT958" s="318" t="s">
        <v>185</v>
      </c>
      <c r="AU958" s="318" t="s">
        <v>77</v>
      </c>
      <c r="AV958" s="317" t="s">
        <v>182</v>
      </c>
      <c r="AW958" s="317" t="s">
        <v>31</v>
      </c>
      <c r="AX958" s="317" t="s">
        <v>75</v>
      </c>
      <c r="AY958" s="318" t="s">
        <v>177</v>
      </c>
    </row>
    <row r="959" spans="2:65" s="916" customFormat="1" ht="16.5" customHeight="1">
      <c r="B959" s="207"/>
      <c r="C959" s="324" t="s">
        <v>1300</v>
      </c>
      <c r="D959" s="324" t="s">
        <v>425</v>
      </c>
      <c r="E959" s="325" t="s">
        <v>1301</v>
      </c>
      <c r="F959" s="326" t="s">
        <v>1302</v>
      </c>
      <c r="G959" s="327" t="s">
        <v>180</v>
      </c>
      <c r="H959" s="328">
        <v>666.44600000000003</v>
      </c>
      <c r="I959" s="923"/>
      <c r="J959" s="329">
        <f>ROUND(I959*H959,2)</f>
        <v>0</v>
      </c>
      <c r="K959" s="326" t="s">
        <v>181</v>
      </c>
      <c r="L959" s="330"/>
      <c r="M959" s="331" t="s">
        <v>5</v>
      </c>
      <c r="N959" s="332" t="s">
        <v>39</v>
      </c>
      <c r="O959" s="294">
        <v>0</v>
      </c>
      <c r="P959" s="294">
        <f>O959*H959</f>
        <v>0</v>
      </c>
      <c r="Q959" s="294">
        <v>2.9999999999999997E-4</v>
      </c>
      <c r="R959" s="294">
        <f>Q959*H959</f>
        <v>0.19993379999999999</v>
      </c>
      <c r="S959" s="294">
        <v>0</v>
      </c>
      <c r="T959" s="295">
        <f>S959*H959</f>
        <v>0</v>
      </c>
      <c r="AR959" s="196" t="s">
        <v>336</v>
      </c>
      <c r="AT959" s="196" t="s">
        <v>425</v>
      </c>
      <c r="AU959" s="196" t="s">
        <v>77</v>
      </c>
      <c r="AY959" s="196" t="s">
        <v>177</v>
      </c>
      <c r="BE959" s="296">
        <f>IF(N959="základní",J959,0)</f>
        <v>0</v>
      </c>
      <c r="BF959" s="296">
        <f>IF(N959="snížená",J959,0)</f>
        <v>0</v>
      </c>
      <c r="BG959" s="296">
        <f>IF(N959="zákl. přenesená",J959,0)</f>
        <v>0</v>
      </c>
      <c r="BH959" s="296">
        <f>IF(N959="sníž. přenesená",J959,0)</f>
        <v>0</v>
      </c>
      <c r="BI959" s="296">
        <f>IF(N959="nulová",J959,0)</f>
        <v>0</v>
      </c>
      <c r="BJ959" s="196" t="s">
        <v>75</v>
      </c>
      <c r="BK959" s="296">
        <f>ROUND(I959*H959,2)</f>
        <v>0</v>
      </c>
      <c r="BL959" s="196" t="s">
        <v>263</v>
      </c>
      <c r="BM959" s="196" t="s">
        <v>1303</v>
      </c>
    </row>
    <row r="960" spans="2:65" s="916" customFormat="1" ht="25.5" customHeight="1">
      <c r="B960" s="207"/>
      <c r="C960" s="286" t="s">
        <v>1304</v>
      </c>
      <c r="D960" s="286" t="s">
        <v>179</v>
      </c>
      <c r="E960" s="287" t="s">
        <v>1305</v>
      </c>
      <c r="F960" s="288" t="s">
        <v>1306</v>
      </c>
      <c r="G960" s="289" t="s">
        <v>180</v>
      </c>
      <c r="H960" s="290">
        <v>113.65</v>
      </c>
      <c r="I960" s="921"/>
      <c r="J960" s="291">
        <f>ROUND(I960*H960,2)</f>
        <v>0</v>
      </c>
      <c r="K960" s="288" t="s">
        <v>181</v>
      </c>
      <c r="L960" s="207"/>
      <c r="M960" s="292" t="s">
        <v>5</v>
      </c>
      <c r="N960" s="293" t="s">
        <v>39</v>
      </c>
      <c r="O960" s="294">
        <v>0.16600000000000001</v>
      </c>
      <c r="P960" s="294">
        <f>O960*H960</f>
        <v>18.865900000000003</v>
      </c>
      <c r="Q960" s="294">
        <v>0</v>
      </c>
      <c r="R960" s="294">
        <f>Q960*H960</f>
        <v>0</v>
      </c>
      <c r="S960" s="294">
        <v>0</v>
      </c>
      <c r="T960" s="295">
        <f>S960*H960</f>
        <v>0</v>
      </c>
      <c r="AR960" s="196" t="s">
        <v>263</v>
      </c>
      <c r="AT960" s="196" t="s">
        <v>179</v>
      </c>
      <c r="AU960" s="196" t="s">
        <v>77</v>
      </c>
      <c r="AY960" s="196" t="s">
        <v>177</v>
      </c>
      <c r="BE960" s="296">
        <f>IF(N960="základní",J960,0)</f>
        <v>0</v>
      </c>
      <c r="BF960" s="296">
        <f>IF(N960="snížená",J960,0)</f>
        <v>0</v>
      </c>
      <c r="BG960" s="296">
        <f>IF(N960="zákl. přenesená",J960,0)</f>
        <v>0</v>
      </c>
      <c r="BH960" s="296">
        <f>IF(N960="sníž. přenesená",J960,0)</f>
        <v>0</v>
      </c>
      <c r="BI960" s="296">
        <f>IF(N960="nulová",J960,0)</f>
        <v>0</v>
      </c>
      <c r="BJ960" s="196" t="s">
        <v>75</v>
      </c>
      <c r="BK960" s="296">
        <f>ROUND(I960*H960,2)</f>
        <v>0</v>
      </c>
      <c r="BL960" s="196" t="s">
        <v>263</v>
      </c>
      <c r="BM960" s="196" t="s">
        <v>1307</v>
      </c>
    </row>
    <row r="961" spans="2:65" s="916" customFormat="1" ht="67.5">
      <c r="B961" s="207"/>
      <c r="D961" s="297" t="s">
        <v>184</v>
      </c>
      <c r="F961" s="298" t="s">
        <v>1298</v>
      </c>
      <c r="L961" s="207"/>
      <c r="M961" s="299"/>
      <c r="N961" s="920"/>
      <c r="O961" s="920"/>
      <c r="P961" s="920"/>
      <c r="Q961" s="920"/>
      <c r="R961" s="920"/>
      <c r="S961" s="920"/>
      <c r="T961" s="300"/>
      <c r="AT961" s="196" t="s">
        <v>184</v>
      </c>
      <c r="AU961" s="196" t="s">
        <v>77</v>
      </c>
    </row>
    <row r="962" spans="2:65" s="302" customFormat="1">
      <c r="B962" s="301"/>
      <c r="D962" s="297" t="s">
        <v>185</v>
      </c>
      <c r="E962" s="303" t="s">
        <v>5</v>
      </c>
      <c r="F962" s="304" t="s">
        <v>1308</v>
      </c>
      <c r="H962" s="305">
        <v>113.65</v>
      </c>
      <c r="L962" s="301"/>
      <c r="M962" s="306"/>
      <c r="N962" s="307"/>
      <c r="O962" s="307"/>
      <c r="P962" s="307"/>
      <c r="Q962" s="307"/>
      <c r="R962" s="307"/>
      <c r="S962" s="307"/>
      <c r="T962" s="308"/>
      <c r="AT962" s="303" t="s">
        <v>185</v>
      </c>
      <c r="AU962" s="303" t="s">
        <v>77</v>
      </c>
      <c r="AV962" s="302" t="s">
        <v>77</v>
      </c>
      <c r="AW962" s="302" t="s">
        <v>31</v>
      </c>
      <c r="AX962" s="302" t="s">
        <v>68</v>
      </c>
      <c r="AY962" s="303" t="s">
        <v>177</v>
      </c>
    </row>
    <row r="963" spans="2:65" s="317" customFormat="1">
      <c r="B963" s="316"/>
      <c r="D963" s="297" t="s">
        <v>185</v>
      </c>
      <c r="E963" s="318" t="s">
        <v>5</v>
      </c>
      <c r="F963" s="319" t="s">
        <v>186</v>
      </c>
      <c r="H963" s="320">
        <v>113.65</v>
      </c>
      <c r="L963" s="316"/>
      <c r="M963" s="321"/>
      <c r="N963" s="322"/>
      <c r="O963" s="322"/>
      <c r="P963" s="322"/>
      <c r="Q963" s="322"/>
      <c r="R963" s="322"/>
      <c r="S963" s="322"/>
      <c r="T963" s="323"/>
      <c r="AT963" s="318" t="s">
        <v>185</v>
      </c>
      <c r="AU963" s="318" t="s">
        <v>77</v>
      </c>
      <c r="AV963" s="317" t="s">
        <v>182</v>
      </c>
      <c r="AW963" s="317" t="s">
        <v>31</v>
      </c>
      <c r="AX963" s="317" t="s">
        <v>75</v>
      </c>
      <c r="AY963" s="318" t="s">
        <v>177</v>
      </c>
    </row>
    <row r="964" spans="2:65" s="916" customFormat="1" ht="16.5" customHeight="1">
      <c r="B964" s="207"/>
      <c r="C964" s="324" t="s">
        <v>1309</v>
      </c>
      <c r="D964" s="324" t="s">
        <v>425</v>
      </c>
      <c r="E964" s="325" t="s">
        <v>1301</v>
      </c>
      <c r="F964" s="326" t="s">
        <v>1302</v>
      </c>
      <c r="G964" s="327" t="s">
        <v>180</v>
      </c>
      <c r="H964" s="328">
        <v>119.333</v>
      </c>
      <c r="I964" s="923"/>
      <c r="J964" s="329">
        <f>ROUND(I964*H964,2)</f>
        <v>0</v>
      </c>
      <c r="K964" s="326" t="s">
        <v>181</v>
      </c>
      <c r="L964" s="330"/>
      <c r="M964" s="331" t="s">
        <v>5</v>
      </c>
      <c r="N964" s="332" t="s">
        <v>39</v>
      </c>
      <c r="O964" s="294">
        <v>0</v>
      </c>
      <c r="P964" s="294">
        <f>O964*H964</f>
        <v>0</v>
      </c>
      <c r="Q964" s="294">
        <v>2.9999999999999997E-4</v>
      </c>
      <c r="R964" s="294">
        <f>Q964*H964</f>
        <v>3.5799899999999996E-2</v>
      </c>
      <c r="S964" s="294">
        <v>0</v>
      </c>
      <c r="T964" s="295">
        <f>S964*H964</f>
        <v>0</v>
      </c>
      <c r="AR964" s="196" t="s">
        <v>336</v>
      </c>
      <c r="AT964" s="196" t="s">
        <v>425</v>
      </c>
      <c r="AU964" s="196" t="s">
        <v>77</v>
      </c>
      <c r="AY964" s="196" t="s">
        <v>177</v>
      </c>
      <c r="BE964" s="296">
        <f>IF(N964="základní",J964,0)</f>
        <v>0</v>
      </c>
      <c r="BF964" s="296">
        <f>IF(N964="snížená",J964,0)</f>
        <v>0</v>
      </c>
      <c r="BG964" s="296">
        <f>IF(N964="zákl. přenesená",J964,0)</f>
        <v>0</v>
      </c>
      <c r="BH964" s="296">
        <f>IF(N964="sníž. přenesená",J964,0)</f>
        <v>0</v>
      </c>
      <c r="BI964" s="296">
        <f>IF(N964="nulová",J964,0)</f>
        <v>0</v>
      </c>
      <c r="BJ964" s="196" t="s">
        <v>75</v>
      </c>
      <c r="BK964" s="296">
        <f>ROUND(I964*H964,2)</f>
        <v>0</v>
      </c>
      <c r="BL964" s="196" t="s">
        <v>263</v>
      </c>
      <c r="BM964" s="196" t="s">
        <v>1310</v>
      </c>
    </row>
    <row r="965" spans="2:65" s="302" customFormat="1">
      <c r="B965" s="301"/>
      <c r="D965" s="297" t="s">
        <v>185</v>
      </c>
      <c r="F965" s="304" t="s">
        <v>1311</v>
      </c>
      <c r="H965" s="305">
        <v>119.333</v>
      </c>
      <c r="L965" s="301"/>
      <c r="M965" s="306"/>
      <c r="N965" s="307"/>
      <c r="O965" s="307"/>
      <c r="P965" s="307"/>
      <c r="Q965" s="307"/>
      <c r="R965" s="307"/>
      <c r="S965" s="307"/>
      <c r="T965" s="308"/>
      <c r="AT965" s="303" t="s">
        <v>185</v>
      </c>
      <c r="AU965" s="303" t="s">
        <v>77</v>
      </c>
      <c r="AV965" s="302" t="s">
        <v>77</v>
      </c>
      <c r="AW965" s="302" t="s">
        <v>6</v>
      </c>
      <c r="AX965" s="302" t="s">
        <v>75</v>
      </c>
      <c r="AY965" s="303" t="s">
        <v>177</v>
      </c>
    </row>
    <row r="966" spans="2:65" s="916" customFormat="1" ht="25.5" customHeight="1">
      <c r="B966" s="207"/>
      <c r="C966" s="286" t="s">
        <v>1312</v>
      </c>
      <c r="D966" s="286" t="s">
        <v>179</v>
      </c>
      <c r="E966" s="287" t="s">
        <v>1313</v>
      </c>
      <c r="F966" s="288" t="s">
        <v>1314</v>
      </c>
      <c r="G966" s="289" t="s">
        <v>180</v>
      </c>
      <c r="H966" s="290">
        <v>129.68899999999999</v>
      </c>
      <c r="I966" s="921"/>
      <c r="J966" s="291">
        <f>ROUND(I966*H966,2)</f>
        <v>0</v>
      </c>
      <c r="K966" s="288" t="s">
        <v>181</v>
      </c>
      <c r="L966" s="207"/>
      <c r="M966" s="292" t="s">
        <v>5</v>
      </c>
      <c r="N966" s="293" t="s">
        <v>39</v>
      </c>
      <c r="O966" s="294">
        <v>0.35</v>
      </c>
      <c r="P966" s="294">
        <f>O966*H966</f>
        <v>45.391149999999996</v>
      </c>
      <c r="Q966" s="294">
        <v>4.5799999999999999E-3</v>
      </c>
      <c r="R966" s="294">
        <f>Q966*H966</f>
        <v>0.59397561999999993</v>
      </c>
      <c r="S966" s="294">
        <v>0</v>
      </c>
      <c r="T966" s="295">
        <f>S966*H966</f>
        <v>0</v>
      </c>
      <c r="AR966" s="196" t="s">
        <v>263</v>
      </c>
      <c r="AT966" s="196" t="s">
        <v>179</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1315</v>
      </c>
    </row>
    <row r="967" spans="2:65" s="302" customFormat="1">
      <c r="B967" s="301"/>
      <c r="D967" s="297" t="s">
        <v>185</v>
      </c>
      <c r="E967" s="303" t="s">
        <v>5</v>
      </c>
      <c r="F967" s="304" t="s">
        <v>1316</v>
      </c>
      <c r="H967" s="305">
        <v>129.68899999999999</v>
      </c>
      <c r="L967" s="301"/>
      <c r="M967" s="306"/>
      <c r="N967" s="307"/>
      <c r="O967" s="307"/>
      <c r="P967" s="307"/>
      <c r="Q967" s="307"/>
      <c r="R967" s="307"/>
      <c r="S967" s="307"/>
      <c r="T967" s="308"/>
      <c r="AT967" s="303" t="s">
        <v>185</v>
      </c>
      <c r="AU967" s="303" t="s">
        <v>77</v>
      </c>
      <c r="AV967" s="302" t="s">
        <v>77</v>
      </c>
      <c r="AW967" s="302" t="s">
        <v>31</v>
      </c>
      <c r="AX967" s="302" t="s">
        <v>68</v>
      </c>
      <c r="AY967" s="303" t="s">
        <v>177</v>
      </c>
    </row>
    <row r="968" spans="2:65" s="310" customFormat="1">
      <c r="B968" s="309"/>
      <c r="D968" s="297" t="s">
        <v>185</v>
      </c>
      <c r="E968" s="311" t="s">
        <v>5</v>
      </c>
      <c r="F968" s="312" t="s">
        <v>1317</v>
      </c>
      <c r="H968" s="311" t="s">
        <v>5</v>
      </c>
      <c r="L968" s="309"/>
      <c r="M968" s="313"/>
      <c r="N968" s="314"/>
      <c r="O968" s="314"/>
      <c r="P968" s="314"/>
      <c r="Q968" s="314"/>
      <c r="R968" s="314"/>
      <c r="S968" s="314"/>
      <c r="T968" s="315"/>
      <c r="AT968" s="311" t="s">
        <v>185</v>
      </c>
      <c r="AU968" s="311" t="s">
        <v>77</v>
      </c>
      <c r="AV968" s="310" t="s">
        <v>75</v>
      </c>
      <c r="AW968" s="310" t="s">
        <v>31</v>
      </c>
      <c r="AX968" s="310" t="s">
        <v>68</v>
      </c>
      <c r="AY968" s="311" t="s">
        <v>177</v>
      </c>
    </row>
    <row r="969" spans="2:65" s="317" customFormat="1">
      <c r="B969" s="316"/>
      <c r="D969" s="297" t="s">
        <v>185</v>
      </c>
      <c r="E969" s="318" t="s">
        <v>5</v>
      </c>
      <c r="F969" s="319" t="s">
        <v>186</v>
      </c>
      <c r="H969" s="320">
        <v>129.68899999999999</v>
      </c>
      <c r="L969" s="316"/>
      <c r="M969" s="321"/>
      <c r="N969" s="322"/>
      <c r="O969" s="322"/>
      <c r="P969" s="322"/>
      <c r="Q969" s="322"/>
      <c r="R969" s="322"/>
      <c r="S969" s="322"/>
      <c r="T969" s="323"/>
      <c r="AT969" s="318" t="s">
        <v>185</v>
      </c>
      <c r="AU969" s="318" t="s">
        <v>77</v>
      </c>
      <c r="AV969" s="317" t="s">
        <v>182</v>
      </c>
      <c r="AW969" s="317" t="s">
        <v>31</v>
      </c>
      <c r="AX969" s="317" t="s">
        <v>75</v>
      </c>
      <c r="AY969" s="318" t="s">
        <v>177</v>
      </c>
    </row>
    <row r="970" spans="2:65" s="916" customFormat="1" ht="38.25" customHeight="1">
      <c r="B970" s="207"/>
      <c r="C970" s="286" t="s">
        <v>1318</v>
      </c>
      <c r="D970" s="286" t="s">
        <v>179</v>
      </c>
      <c r="E970" s="287" t="s">
        <v>1319</v>
      </c>
      <c r="F970" s="288" t="s">
        <v>1320</v>
      </c>
      <c r="G970" s="289" t="s">
        <v>407</v>
      </c>
      <c r="H970" s="290">
        <v>2.4769999999999999</v>
      </c>
      <c r="I970" s="921"/>
      <c r="J970" s="291">
        <f>ROUND(I970*H970,2)</f>
        <v>0</v>
      </c>
      <c r="K970" s="288" t="s">
        <v>181</v>
      </c>
      <c r="L970" s="207"/>
      <c r="M970" s="292" t="s">
        <v>5</v>
      </c>
      <c r="N970" s="293" t="s">
        <v>39</v>
      </c>
      <c r="O970" s="294">
        <v>1.637</v>
      </c>
      <c r="P970" s="294">
        <f>O970*H970</f>
        <v>4.0548489999999999</v>
      </c>
      <c r="Q970" s="294">
        <v>0</v>
      </c>
      <c r="R970" s="294">
        <f>Q970*H970</f>
        <v>0</v>
      </c>
      <c r="S970" s="294">
        <v>0</v>
      </c>
      <c r="T970" s="295">
        <f>S970*H970</f>
        <v>0</v>
      </c>
      <c r="AR970" s="196" t="s">
        <v>263</v>
      </c>
      <c r="AT970" s="196" t="s">
        <v>179</v>
      </c>
      <c r="AU970" s="196" t="s">
        <v>77</v>
      </c>
      <c r="AY970" s="196" t="s">
        <v>177</v>
      </c>
      <c r="BE970" s="296">
        <f>IF(N970="základní",J970,0)</f>
        <v>0</v>
      </c>
      <c r="BF970" s="296">
        <f>IF(N970="snížená",J970,0)</f>
        <v>0</v>
      </c>
      <c r="BG970" s="296">
        <f>IF(N970="zákl. přenesená",J970,0)</f>
        <v>0</v>
      </c>
      <c r="BH970" s="296">
        <f>IF(N970="sníž. přenesená",J970,0)</f>
        <v>0</v>
      </c>
      <c r="BI970" s="296">
        <f>IF(N970="nulová",J970,0)</f>
        <v>0</v>
      </c>
      <c r="BJ970" s="196" t="s">
        <v>75</v>
      </c>
      <c r="BK970" s="296">
        <f>ROUND(I970*H970,2)</f>
        <v>0</v>
      </c>
      <c r="BL970" s="196" t="s">
        <v>263</v>
      </c>
      <c r="BM970" s="196" t="s">
        <v>1321</v>
      </c>
    </row>
    <row r="971" spans="2:65" s="916" customFormat="1" ht="121.5">
      <c r="B971" s="207"/>
      <c r="D971" s="297" t="s">
        <v>184</v>
      </c>
      <c r="F971" s="298" t="s">
        <v>1322</v>
      </c>
      <c r="L971" s="207"/>
      <c r="M971" s="299"/>
      <c r="N971" s="920"/>
      <c r="O971" s="920"/>
      <c r="P971" s="920"/>
      <c r="Q971" s="920"/>
      <c r="R971" s="920"/>
      <c r="S971" s="920"/>
      <c r="T971" s="300"/>
      <c r="AT971" s="196" t="s">
        <v>184</v>
      </c>
      <c r="AU971" s="196" t="s">
        <v>77</v>
      </c>
    </row>
    <row r="972" spans="2:65" s="274" customFormat="1" ht="29.85" customHeight="1">
      <c r="B972" s="273"/>
      <c r="D972" s="275" t="s">
        <v>67</v>
      </c>
      <c r="E972" s="284" t="s">
        <v>1323</v>
      </c>
      <c r="F972" s="284" t="s">
        <v>1324</v>
      </c>
      <c r="J972" s="285">
        <f>BK972</f>
        <v>0</v>
      </c>
      <c r="L972" s="273"/>
      <c r="M972" s="278"/>
      <c r="N972" s="279"/>
      <c r="O972" s="279"/>
      <c r="P972" s="280">
        <f>SUM(P973:P1006)</f>
        <v>293.02742000000001</v>
      </c>
      <c r="Q972" s="279"/>
      <c r="R972" s="280">
        <f>SUM(R973:R1006)</f>
        <v>4.9279904000000005</v>
      </c>
      <c r="S972" s="279"/>
      <c r="T972" s="281">
        <f>SUM(T973:T1006)</f>
        <v>0</v>
      </c>
      <c r="AR972" s="275" t="s">
        <v>77</v>
      </c>
      <c r="AT972" s="282" t="s">
        <v>67</v>
      </c>
      <c r="AU972" s="282" t="s">
        <v>75</v>
      </c>
      <c r="AY972" s="275" t="s">
        <v>177</v>
      </c>
      <c r="BK972" s="283">
        <f>SUM(BK973:BK1006)</f>
        <v>0</v>
      </c>
    </row>
    <row r="973" spans="2:65" s="916" customFormat="1" ht="25.5" customHeight="1">
      <c r="B973" s="207"/>
      <c r="C973" s="286" t="s">
        <v>1325</v>
      </c>
      <c r="D973" s="286" t="s">
        <v>179</v>
      </c>
      <c r="E973" s="287" t="s">
        <v>1326</v>
      </c>
      <c r="F973" s="288" t="s">
        <v>1327</v>
      </c>
      <c r="G973" s="289" t="s">
        <v>180</v>
      </c>
      <c r="H973" s="290">
        <v>569.32000000000005</v>
      </c>
      <c r="I973" s="921"/>
      <c r="J973" s="291">
        <f>ROUND(I973*H973,2)</f>
        <v>0</v>
      </c>
      <c r="K973" s="288" t="s">
        <v>181</v>
      </c>
      <c r="L973" s="207"/>
      <c r="M973" s="292" t="s">
        <v>5</v>
      </c>
      <c r="N973" s="293" t="s">
        <v>39</v>
      </c>
      <c r="O973" s="294">
        <v>2.4E-2</v>
      </c>
      <c r="P973" s="294">
        <f>O973*H973</f>
        <v>13.663680000000001</v>
      </c>
      <c r="Q973" s="294">
        <v>0</v>
      </c>
      <c r="R973" s="294">
        <f>Q973*H973</f>
        <v>0</v>
      </c>
      <c r="S973" s="294">
        <v>0</v>
      </c>
      <c r="T973" s="295">
        <f>S973*H973</f>
        <v>0</v>
      </c>
      <c r="AR973" s="196" t="s">
        <v>263</v>
      </c>
      <c r="AT973" s="196" t="s">
        <v>179</v>
      </c>
      <c r="AU973" s="196" t="s">
        <v>77</v>
      </c>
      <c r="AY973" s="196" t="s">
        <v>177</v>
      </c>
      <c r="BE973" s="296">
        <f>IF(N973="základní",J973,0)</f>
        <v>0</v>
      </c>
      <c r="BF973" s="296">
        <f>IF(N973="snížená",J973,0)</f>
        <v>0</v>
      </c>
      <c r="BG973" s="296">
        <f>IF(N973="zákl. přenesená",J973,0)</f>
        <v>0</v>
      </c>
      <c r="BH973" s="296">
        <f>IF(N973="sníž. přenesená",J973,0)</f>
        <v>0</v>
      </c>
      <c r="BI973" s="296">
        <f>IF(N973="nulová",J973,0)</f>
        <v>0</v>
      </c>
      <c r="BJ973" s="196" t="s">
        <v>75</v>
      </c>
      <c r="BK973" s="296">
        <f>ROUND(I973*H973,2)</f>
        <v>0</v>
      </c>
      <c r="BL973" s="196" t="s">
        <v>263</v>
      </c>
      <c r="BM973" s="196" t="s">
        <v>1328</v>
      </c>
    </row>
    <row r="974" spans="2:65" s="916" customFormat="1" ht="40.5">
      <c r="B974" s="207"/>
      <c r="D974" s="297" t="s">
        <v>184</v>
      </c>
      <c r="F974" s="298" t="s">
        <v>1329</v>
      </c>
      <c r="L974" s="207"/>
      <c r="M974" s="299"/>
      <c r="N974" s="920"/>
      <c r="O974" s="920"/>
      <c r="P974" s="920"/>
      <c r="Q974" s="920"/>
      <c r="R974" s="920"/>
      <c r="S974" s="920"/>
      <c r="T974" s="300"/>
      <c r="AT974" s="196" t="s">
        <v>184</v>
      </c>
      <c r="AU974" s="196" t="s">
        <v>77</v>
      </c>
    </row>
    <row r="975" spans="2:65" s="302" customFormat="1">
      <c r="B975" s="301"/>
      <c r="D975" s="297" t="s">
        <v>185</v>
      </c>
      <c r="E975" s="303" t="s">
        <v>5</v>
      </c>
      <c r="F975" s="304" t="s">
        <v>1330</v>
      </c>
      <c r="H975" s="305">
        <v>569.32000000000005</v>
      </c>
      <c r="L975" s="301"/>
      <c r="M975" s="306"/>
      <c r="N975" s="307"/>
      <c r="O975" s="307"/>
      <c r="P975" s="307"/>
      <c r="Q975" s="307"/>
      <c r="R975" s="307"/>
      <c r="S975" s="307"/>
      <c r="T975" s="308"/>
      <c r="AT975" s="303" t="s">
        <v>185</v>
      </c>
      <c r="AU975" s="303" t="s">
        <v>77</v>
      </c>
      <c r="AV975" s="302" t="s">
        <v>77</v>
      </c>
      <c r="AW975" s="302" t="s">
        <v>31</v>
      </c>
      <c r="AX975" s="302" t="s">
        <v>68</v>
      </c>
      <c r="AY975" s="303" t="s">
        <v>177</v>
      </c>
    </row>
    <row r="976" spans="2:65" s="317" customFormat="1">
      <c r="B976" s="316"/>
      <c r="D976" s="297" t="s">
        <v>185</v>
      </c>
      <c r="E976" s="318" t="s">
        <v>5</v>
      </c>
      <c r="F976" s="319" t="s">
        <v>186</v>
      </c>
      <c r="H976" s="320">
        <v>569.32000000000005</v>
      </c>
      <c r="L976" s="316"/>
      <c r="M976" s="321"/>
      <c r="N976" s="322"/>
      <c r="O976" s="322"/>
      <c r="P976" s="322"/>
      <c r="Q976" s="322"/>
      <c r="R976" s="322"/>
      <c r="S976" s="322"/>
      <c r="T976" s="323"/>
      <c r="AT976" s="318" t="s">
        <v>185</v>
      </c>
      <c r="AU976" s="318" t="s">
        <v>77</v>
      </c>
      <c r="AV976" s="317" t="s">
        <v>182</v>
      </c>
      <c r="AW976" s="317" t="s">
        <v>31</v>
      </c>
      <c r="AX976" s="317" t="s">
        <v>75</v>
      </c>
      <c r="AY976" s="318" t="s">
        <v>177</v>
      </c>
    </row>
    <row r="977" spans="2:65" s="916" customFormat="1" ht="16.5" customHeight="1">
      <c r="B977" s="207"/>
      <c r="C977" s="324" t="s">
        <v>1331</v>
      </c>
      <c r="D977" s="324" t="s">
        <v>425</v>
      </c>
      <c r="E977" s="325" t="s">
        <v>1332</v>
      </c>
      <c r="F977" s="326" t="s">
        <v>1333</v>
      </c>
      <c r="G977" s="327" t="s">
        <v>407</v>
      </c>
      <c r="H977" s="328">
        <v>0.17100000000000001</v>
      </c>
      <c r="I977" s="923"/>
      <c r="J977" s="329">
        <f>ROUND(I977*H977,2)</f>
        <v>0</v>
      </c>
      <c r="K977" s="326" t="s">
        <v>181</v>
      </c>
      <c r="L977" s="330"/>
      <c r="M977" s="331" t="s">
        <v>5</v>
      </c>
      <c r="N977" s="332" t="s">
        <v>39</v>
      </c>
      <c r="O977" s="294">
        <v>0</v>
      </c>
      <c r="P977" s="294">
        <f>O977*H977</f>
        <v>0</v>
      </c>
      <c r="Q977" s="294">
        <v>1</v>
      </c>
      <c r="R977" s="294">
        <f>Q977*H977</f>
        <v>0.17100000000000001</v>
      </c>
      <c r="S977" s="294">
        <v>0</v>
      </c>
      <c r="T977" s="295">
        <f>S977*H977</f>
        <v>0</v>
      </c>
      <c r="AR977" s="196" t="s">
        <v>336</v>
      </c>
      <c r="AT977" s="196" t="s">
        <v>425</v>
      </c>
      <c r="AU977" s="196" t="s">
        <v>77</v>
      </c>
      <c r="AY977" s="196" t="s">
        <v>177</v>
      </c>
      <c r="BE977" s="296">
        <f>IF(N977="základní",J977,0)</f>
        <v>0</v>
      </c>
      <c r="BF977" s="296">
        <f>IF(N977="snížená",J977,0)</f>
        <v>0</v>
      </c>
      <c r="BG977" s="296">
        <f>IF(N977="zákl. přenesená",J977,0)</f>
        <v>0</v>
      </c>
      <c r="BH977" s="296">
        <f>IF(N977="sníž. přenesená",J977,0)</f>
        <v>0</v>
      </c>
      <c r="BI977" s="296">
        <f>IF(N977="nulová",J977,0)</f>
        <v>0</v>
      </c>
      <c r="BJ977" s="196" t="s">
        <v>75</v>
      </c>
      <c r="BK977" s="296">
        <f>ROUND(I977*H977,2)</f>
        <v>0</v>
      </c>
      <c r="BL977" s="196" t="s">
        <v>263</v>
      </c>
      <c r="BM977" s="196" t="s">
        <v>1334</v>
      </c>
    </row>
    <row r="978" spans="2:65" s="302" customFormat="1">
      <c r="B978" s="301"/>
      <c r="D978" s="297" t="s">
        <v>185</v>
      </c>
      <c r="F978" s="304" t="s">
        <v>1335</v>
      </c>
      <c r="H978" s="305">
        <v>0.17100000000000001</v>
      </c>
      <c r="L978" s="301"/>
      <c r="M978" s="306"/>
      <c r="N978" s="307"/>
      <c r="O978" s="307"/>
      <c r="P978" s="307"/>
      <c r="Q978" s="307"/>
      <c r="R978" s="307"/>
      <c r="S978" s="307"/>
      <c r="T978" s="308"/>
      <c r="AT978" s="303" t="s">
        <v>185</v>
      </c>
      <c r="AU978" s="303" t="s">
        <v>77</v>
      </c>
      <c r="AV978" s="302" t="s">
        <v>77</v>
      </c>
      <c r="AW978" s="302" t="s">
        <v>6</v>
      </c>
      <c r="AX978" s="302" t="s">
        <v>75</v>
      </c>
      <c r="AY978" s="303" t="s">
        <v>177</v>
      </c>
    </row>
    <row r="979" spans="2:65" s="916" customFormat="1" ht="25.5" customHeight="1">
      <c r="B979" s="207"/>
      <c r="C979" s="286" t="s">
        <v>1336</v>
      </c>
      <c r="D979" s="286" t="s">
        <v>179</v>
      </c>
      <c r="E979" s="287" t="s">
        <v>1337</v>
      </c>
      <c r="F979" s="288" t="s">
        <v>1338</v>
      </c>
      <c r="G979" s="289" t="s">
        <v>180</v>
      </c>
      <c r="H979" s="290">
        <v>569.32000000000005</v>
      </c>
      <c r="I979" s="921"/>
      <c r="J979" s="291">
        <f>ROUND(I979*H979,2)</f>
        <v>0</v>
      </c>
      <c r="K979" s="288" t="s">
        <v>181</v>
      </c>
      <c r="L979" s="207"/>
      <c r="M979" s="292" t="s">
        <v>5</v>
      </c>
      <c r="N979" s="293" t="s">
        <v>39</v>
      </c>
      <c r="O979" s="294">
        <v>0.17299999999999999</v>
      </c>
      <c r="P979" s="294">
        <f>O979*H979</f>
        <v>98.492360000000005</v>
      </c>
      <c r="Q979" s="294">
        <v>3.6000000000000002E-4</v>
      </c>
      <c r="R979" s="294">
        <f>Q979*H979</f>
        <v>0.20495520000000003</v>
      </c>
      <c r="S979" s="294">
        <v>0</v>
      </c>
      <c r="T979" s="295">
        <f>S979*H979</f>
        <v>0</v>
      </c>
      <c r="AR979" s="196" t="s">
        <v>263</v>
      </c>
      <c r="AT979" s="196" t="s">
        <v>179</v>
      </c>
      <c r="AU979" s="196" t="s">
        <v>77</v>
      </c>
      <c r="AY979" s="196" t="s">
        <v>177</v>
      </c>
      <c r="BE979" s="296">
        <f>IF(N979="základní",J979,0)</f>
        <v>0</v>
      </c>
      <c r="BF979" s="296">
        <f>IF(N979="snížená",J979,0)</f>
        <v>0</v>
      </c>
      <c r="BG979" s="296">
        <f>IF(N979="zákl. přenesená",J979,0)</f>
        <v>0</v>
      </c>
      <c r="BH979" s="296">
        <f>IF(N979="sníž. přenesená",J979,0)</f>
        <v>0</v>
      </c>
      <c r="BI979" s="296">
        <f>IF(N979="nulová",J979,0)</f>
        <v>0</v>
      </c>
      <c r="BJ979" s="196" t="s">
        <v>75</v>
      </c>
      <c r="BK979" s="296">
        <f>ROUND(I979*H979,2)</f>
        <v>0</v>
      </c>
      <c r="BL979" s="196" t="s">
        <v>263</v>
      </c>
      <c r="BM979" s="196" t="s">
        <v>1339</v>
      </c>
    </row>
    <row r="980" spans="2:65" s="916" customFormat="1" ht="40.5">
      <c r="B980" s="207"/>
      <c r="D980" s="297" t="s">
        <v>184</v>
      </c>
      <c r="F980" s="298" t="s">
        <v>1340</v>
      </c>
      <c r="L980" s="207"/>
      <c r="M980" s="299"/>
      <c r="N980" s="920"/>
      <c r="O980" s="920"/>
      <c r="P980" s="920"/>
      <c r="Q980" s="920"/>
      <c r="R980" s="920"/>
      <c r="S980" s="920"/>
      <c r="T980" s="300"/>
      <c r="AT980" s="196" t="s">
        <v>184</v>
      </c>
      <c r="AU980" s="196" t="s">
        <v>77</v>
      </c>
    </row>
    <row r="981" spans="2:65" s="302" customFormat="1">
      <c r="B981" s="301"/>
      <c r="D981" s="297" t="s">
        <v>185</v>
      </c>
      <c r="E981" s="303" t="s">
        <v>5</v>
      </c>
      <c r="F981" s="304" t="s">
        <v>1341</v>
      </c>
      <c r="H981" s="305">
        <v>132.84</v>
      </c>
      <c r="L981" s="301"/>
      <c r="M981" s="306"/>
      <c r="N981" s="307"/>
      <c r="O981" s="307"/>
      <c r="P981" s="307"/>
      <c r="Q981" s="307"/>
      <c r="R981" s="307"/>
      <c r="S981" s="307"/>
      <c r="T981" s="308"/>
      <c r="AT981" s="303" t="s">
        <v>185</v>
      </c>
      <c r="AU981" s="303" t="s">
        <v>77</v>
      </c>
      <c r="AV981" s="302" t="s">
        <v>77</v>
      </c>
      <c r="AW981" s="302" t="s">
        <v>31</v>
      </c>
      <c r="AX981" s="302" t="s">
        <v>68</v>
      </c>
      <c r="AY981" s="303" t="s">
        <v>177</v>
      </c>
    </row>
    <row r="982" spans="2:65" s="302" customFormat="1">
      <c r="B982" s="301"/>
      <c r="D982" s="297" t="s">
        <v>185</v>
      </c>
      <c r="E982" s="303" t="s">
        <v>5</v>
      </c>
      <c r="F982" s="304" t="s">
        <v>1342</v>
      </c>
      <c r="H982" s="305">
        <v>436.48</v>
      </c>
      <c r="L982" s="301"/>
      <c r="M982" s="306"/>
      <c r="N982" s="307"/>
      <c r="O982" s="307"/>
      <c r="P982" s="307"/>
      <c r="Q982" s="307"/>
      <c r="R982" s="307"/>
      <c r="S982" s="307"/>
      <c r="T982" s="308"/>
      <c r="AT982" s="303" t="s">
        <v>185</v>
      </c>
      <c r="AU982" s="303" t="s">
        <v>77</v>
      </c>
      <c r="AV982" s="302" t="s">
        <v>77</v>
      </c>
      <c r="AW982" s="302" t="s">
        <v>31</v>
      </c>
      <c r="AX982" s="302" t="s">
        <v>68</v>
      </c>
      <c r="AY982" s="303" t="s">
        <v>177</v>
      </c>
    </row>
    <row r="983" spans="2:65" s="310" customFormat="1">
      <c r="B983" s="309"/>
      <c r="D983" s="297" t="s">
        <v>185</v>
      </c>
      <c r="E983" s="311" t="s">
        <v>5</v>
      </c>
      <c r="F983" s="312" t="s">
        <v>1343</v>
      </c>
      <c r="H983" s="311" t="s">
        <v>5</v>
      </c>
      <c r="L983" s="309"/>
      <c r="M983" s="313"/>
      <c r="N983" s="314"/>
      <c r="O983" s="314"/>
      <c r="P983" s="314"/>
      <c r="Q983" s="314"/>
      <c r="R983" s="314"/>
      <c r="S983" s="314"/>
      <c r="T983" s="315"/>
      <c r="AT983" s="311" t="s">
        <v>185</v>
      </c>
      <c r="AU983" s="311" t="s">
        <v>77</v>
      </c>
      <c r="AV983" s="310" t="s">
        <v>75</v>
      </c>
      <c r="AW983" s="310" t="s">
        <v>31</v>
      </c>
      <c r="AX983" s="310" t="s">
        <v>68</v>
      </c>
      <c r="AY983" s="311" t="s">
        <v>177</v>
      </c>
    </row>
    <row r="984" spans="2:65" s="317" customFormat="1">
      <c r="B984" s="316"/>
      <c r="D984" s="297" t="s">
        <v>185</v>
      </c>
      <c r="E984" s="318" t="s">
        <v>5</v>
      </c>
      <c r="F984" s="319" t="s">
        <v>186</v>
      </c>
      <c r="H984" s="320">
        <v>569.32000000000005</v>
      </c>
      <c r="L984" s="316"/>
      <c r="M984" s="321"/>
      <c r="N984" s="322"/>
      <c r="O984" s="322"/>
      <c r="P984" s="322"/>
      <c r="Q984" s="322"/>
      <c r="R984" s="322"/>
      <c r="S984" s="322"/>
      <c r="T984" s="323"/>
      <c r="AT984" s="318" t="s">
        <v>185</v>
      </c>
      <c r="AU984" s="318" t="s">
        <v>77</v>
      </c>
      <c r="AV984" s="317" t="s">
        <v>182</v>
      </c>
      <c r="AW984" s="317" t="s">
        <v>31</v>
      </c>
      <c r="AX984" s="317" t="s">
        <v>75</v>
      </c>
      <c r="AY984" s="318" t="s">
        <v>177</v>
      </c>
    </row>
    <row r="985" spans="2:65" s="916" customFormat="1" ht="16.5" customHeight="1">
      <c r="B985" s="207"/>
      <c r="C985" s="324" t="s">
        <v>1344</v>
      </c>
      <c r="D985" s="324" t="s">
        <v>425</v>
      </c>
      <c r="E985" s="325" t="s">
        <v>1345</v>
      </c>
      <c r="F985" s="326" t="s">
        <v>1346</v>
      </c>
      <c r="G985" s="327" t="s">
        <v>180</v>
      </c>
      <c r="H985" s="328">
        <v>654.71799999999996</v>
      </c>
      <c r="I985" s="923"/>
      <c r="J985" s="329">
        <f>ROUND(I985*H985,2)</f>
        <v>0</v>
      </c>
      <c r="K985" s="326" t="s">
        <v>181</v>
      </c>
      <c r="L985" s="330"/>
      <c r="M985" s="331" t="s">
        <v>5</v>
      </c>
      <c r="N985" s="332" t="s">
        <v>39</v>
      </c>
      <c r="O985" s="294">
        <v>0</v>
      </c>
      <c r="P985" s="294">
        <f>O985*H985</f>
        <v>0</v>
      </c>
      <c r="Q985" s="294">
        <v>4.1000000000000003E-3</v>
      </c>
      <c r="R985" s="294">
        <f>Q985*H985</f>
        <v>2.6843438000000002</v>
      </c>
      <c r="S985" s="294">
        <v>0</v>
      </c>
      <c r="T985" s="295">
        <f>S985*H985</f>
        <v>0</v>
      </c>
      <c r="AR985" s="196" t="s">
        <v>336</v>
      </c>
      <c r="AT985" s="196" t="s">
        <v>425</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1347</v>
      </c>
    </row>
    <row r="986" spans="2:65" s="302" customFormat="1">
      <c r="B986" s="301"/>
      <c r="D986" s="297" t="s">
        <v>185</v>
      </c>
      <c r="F986" s="304" t="s">
        <v>1348</v>
      </c>
      <c r="H986" s="305">
        <v>654.71799999999996</v>
      </c>
      <c r="L986" s="301"/>
      <c r="M986" s="306"/>
      <c r="N986" s="307"/>
      <c r="O986" s="307"/>
      <c r="P986" s="307"/>
      <c r="Q986" s="307"/>
      <c r="R986" s="307"/>
      <c r="S986" s="307"/>
      <c r="T986" s="308"/>
      <c r="AT986" s="303" t="s">
        <v>185</v>
      </c>
      <c r="AU986" s="303" t="s">
        <v>77</v>
      </c>
      <c r="AV986" s="302" t="s">
        <v>77</v>
      </c>
      <c r="AW986" s="302" t="s">
        <v>6</v>
      </c>
      <c r="AX986" s="302" t="s">
        <v>75</v>
      </c>
      <c r="AY986" s="303" t="s">
        <v>177</v>
      </c>
    </row>
    <row r="987" spans="2:65" s="916" customFormat="1" ht="51" customHeight="1">
      <c r="B987" s="207"/>
      <c r="C987" s="286" t="s">
        <v>1349</v>
      </c>
      <c r="D987" s="286" t="s">
        <v>179</v>
      </c>
      <c r="E987" s="287" t="s">
        <v>1350</v>
      </c>
      <c r="F987" s="288" t="s">
        <v>1351</v>
      </c>
      <c r="G987" s="289" t="s">
        <v>180</v>
      </c>
      <c r="H987" s="290">
        <v>817.37</v>
      </c>
      <c r="I987" s="921"/>
      <c r="J987" s="291">
        <f>ROUND(I987*H987,2)</f>
        <v>0</v>
      </c>
      <c r="K987" s="288" t="s">
        <v>181</v>
      </c>
      <c r="L987" s="207"/>
      <c r="M987" s="292" t="s">
        <v>5</v>
      </c>
      <c r="N987" s="293" t="s">
        <v>39</v>
      </c>
      <c r="O987" s="294">
        <v>0.21</v>
      </c>
      <c r="P987" s="294">
        <f>O987*H987</f>
        <v>171.64769999999999</v>
      </c>
      <c r="Q987" s="294">
        <v>1E-4</v>
      </c>
      <c r="R987" s="294">
        <f>Q987*H987</f>
        <v>8.1737000000000004E-2</v>
      </c>
      <c r="S987" s="294">
        <v>0</v>
      </c>
      <c r="T987" s="295">
        <f>S987*H987</f>
        <v>0</v>
      </c>
      <c r="AR987" s="196" t="s">
        <v>263</v>
      </c>
      <c r="AT987" s="196" t="s">
        <v>179</v>
      </c>
      <c r="AU987" s="196" t="s">
        <v>77</v>
      </c>
      <c r="AY987" s="196" t="s">
        <v>177</v>
      </c>
      <c r="BE987" s="296">
        <f>IF(N987="základní",J987,0)</f>
        <v>0</v>
      </c>
      <c r="BF987" s="296">
        <f>IF(N987="snížená",J987,0)</f>
        <v>0</v>
      </c>
      <c r="BG987" s="296">
        <f>IF(N987="zákl. přenesená",J987,0)</f>
        <v>0</v>
      </c>
      <c r="BH987" s="296">
        <f>IF(N987="sníž. přenesená",J987,0)</f>
        <v>0</v>
      </c>
      <c r="BI987" s="296">
        <f>IF(N987="nulová",J987,0)</f>
        <v>0</v>
      </c>
      <c r="BJ987" s="196" t="s">
        <v>75</v>
      </c>
      <c r="BK987" s="296">
        <f>ROUND(I987*H987,2)</f>
        <v>0</v>
      </c>
      <c r="BL987" s="196" t="s">
        <v>263</v>
      </c>
      <c r="BM987" s="196" t="s">
        <v>1352</v>
      </c>
    </row>
    <row r="988" spans="2:65" s="916" customFormat="1" ht="67.5">
      <c r="B988" s="207"/>
      <c r="D988" s="297" t="s">
        <v>184</v>
      </c>
      <c r="F988" s="298" t="s">
        <v>1353</v>
      </c>
      <c r="L988" s="207"/>
      <c r="M988" s="299"/>
      <c r="N988" s="920"/>
      <c r="O988" s="920"/>
      <c r="P988" s="920"/>
      <c r="Q988" s="920"/>
      <c r="R988" s="920"/>
      <c r="S988" s="920"/>
      <c r="T988" s="300"/>
      <c r="AT988" s="196" t="s">
        <v>184</v>
      </c>
      <c r="AU988" s="196" t="s">
        <v>77</v>
      </c>
    </row>
    <row r="989" spans="2:65" s="302" customFormat="1">
      <c r="B989" s="301"/>
      <c r="D989" s="297" t="s">
        <v>185</v>
      </c>
      <c r="E989" s="303" t="s">
        <v>5</v>
      </c>
      <c r="F989" s="304" t="s">
        <v>1341</v>
      </c>
      <c r="H989" s="305">
        <v>132.84</v>
      </c>
      <c r="L989" s="301"/>
      <c r="M989" s="306"/>
      <c r="N989" s="307"/>
      <c r="O989" s="307"/>
      <c r="P989" s="307"/>
      <c r="Q989" s="307"/>
      <c r="R989" s="307"/>
      <c r="S989" s="307"/>
      <c r="T989" s="308"/>
      <c r="AT989" s="303" t="s">
        <v>185</v>
      </c>
      <c r="AU989" s="303" t="s">
        <v>77</v>
      </c>
      <c r="AV989" s="302" t="s">
        <v>77</v>
      </c>
      <c r="AW989" s="302" t="s">
        <v>31</v>
      </c>
      <c r="AX989" s="302" t="s">
        <v>68</v>
      </c>
      <c r="AY989" s="303" t="s">
        <v>177</v>
      </c>
    </row>
    <row r="990" spans="2:65" s="310" customFormat="1">
      <c r="B990" s="309"/>
      <c r="D990" s="297" t="s">
        <v>185</v>
      </c>
      <c r="E990" s="311" t="s">
        <v>5</v>
      </c>
      <c r="F990" s="312" t="s">
        <v>1010</v>
      </c>
      <c r="H990" s="311" t="s">
        <v>5</v>
      </c>
      <c r="L990" s="309"/>
      <c r="M990" s="313"/>
      <c r="N990" s="314"/>
      <c r="O990" s="314"/>
      <c r="P990" s="314"/>
      <c r="Q990" s="314"/>
      <c r="R990" s="314"/>
      <c r="S990" s="314"/>
      <c r="T990" s="315"/>
      <c r="AT990" s="311" t="s">
        <v>185</v>
      </c>
      <c r="AU990" s="311" t="s">
        <v>77</v>
      </c>
      <c r="AV990" s="310" t="s">
        <v>75</v>
      </c>
      <c r="AW990" s="310" t="s">
        <v>31</v>
      </c>
      <c r="AX990" s="310" t="s">
        <v>68</v>
      </c>
      <c r="AY990" s="311" t="s">
        <v>177</v>
      </c>
    </row>
    <row r="991" spans="2:65" s="302" customFormat="1">
      <c r="B991" s="301"/>
      <c r="D991" s="297" t="s">
        <v>185</v>
      </c>
      <c r="E991" s="303" t="s">
        <v>5</v>
      </c>
      <c r="F991" s="304" t="s">
        <v>1342</v>
      </c>
      <c r="H991" s="305">
        <v>436.48</v>
      </c>
      <c r="L991" s="301"/>
      <c r="M991" s="306"/>
      <c r="N991" s="307"/>
      <c r="O991" s="307"/>
      <c r="P991" s="307"/>
      <c r="Q991" s="307"/>
      <c r="R991" s="307"/>
      <c r="S991" s="307"/>
      <c r="T991" s="308"/>
      <c r="AT991" s="303" t="s">
        <v>185</v>
      </c>
      <c r="AU991" s="303" t="s">
        <v>77</v>
      </c>
      <c r="AV991" s="302" t="s">
        <v>77</v>
      </c>
      <c r="AW991" s="302" t="s">
        <v>31</v>
      </c>
      <c r="AX991" s="302" t="s">
        <v>68</v>
      </c>
      <c r="AY991" s="303" t="s">
        <v>177</v>
      </c>
    </row>
    <row r="992" spans="2:65" s="310" customFormat="1">
      <c r="B992" s="309"/>
      <c r="D992" s="297" t="s">
        <v>185</v>
      </c>
      <c r="E992" s="311" t="s">
        <v>5</v>
      </c>
      <c r="F992" s="312" t="s">
        <v>1354</v>
      </c>
      <c r="H992" s="311" t="s">
        <v>5</v>
      </c>
      <c r="L992" s="309"/>
      <c r="M992" s="313"/>
      <c r="N992" s="314"/>
      <c r="O992" s="314"/>
      <c r="P992" s="314"/>
      <c r="Q992" s="314"/>
      <c r="R992" s="314"/>
      <c r="S992" s="314"/>
      <c r="T992" s="315"/>
      <c r="AT992" s="311" t="s">
        <v>185</v>
      </c>
      <c r="AU992" s="311" t="s">
        <v>77</v>
      </c>
      <c r="AV992" s="310" t="s">
        <v>75</v>
      </c>
      <c r="AW992" s="310" t="s">
        <v>31</v>
      </c>
      <c r="AX992" s="310" t="s">
        <v>68</v>
      </c>
      <c r="AY992" s="311" t="s">
        <v>177</v>
      </c>
    </row>
    <row r="993" spans="2:65" s="302" customFormat="1">
      <c r="B993" s="301"/>
      <c r="D993" s="297" t="s">
        <v>185</v>
      </c>
      <c r="E993" s="303" t="s">
        <v>5</v>
      </c>
      <c r="F993" s="304" t="s">
        <v>1355</v>
      </c>
      <c r="H993" s="305">
        <v>63.1</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10" customFormat="1">
      <c r="B994" s="309"/>
      <c r="D994" s="297" t="s">
        <v>185</v>
      </c>
      <c r="E994" s="311" t="s">
        <v>5</v>
      </c>
      <c r="F994" s="312" t="s">
        <v>1356</v>
      </c>
      <c r="H994" s="311" t="s">
        <v>5</v>
      </c>
      <c r="L994" s="309"/>
      <c r="M994" s="313"/>
      <c r="N994" s="314"/>
      <c r="O994" s="314"/>
      <c r="P994" s="314"/>
      <c r="Q994" s="314"/>
      <c r="R994" s="314"/>
      <c r="S994" s="314"/>
      <c r="T994" s="315"/>
      <c r="AT994" s="311" t="s">
        <v>185</v>
      </c>
      <c r="AU994" s="311" t="s">
        <v>77</v>
      </c>
      <c r="AV994" s="310" t="s">
        <v>75</v>
      </c>
      <c r="AW994" s="310" t="s">
        <v>31</v>
      </c>
      <c r="AX994" s="310" t="s">
        <v>68</v>
      </c>
      <c r="AY994" s="311" t="s">
        <v>177</v>
      </c>
    </row>
    <row r="995" spans="2:65" s="302" customFormat="1">
      <c r="B995" s="301"/>
      <c r="D995" s="297" t="s">
        <v>185</v>
      </c>
      <c r="E995" s="303" t="s">
        <v>5</v>
      </c>
      <c r="F995" s="304" t="s">
        <v>1357</v>
      </c>
      <c r="H995" s="305">
        <v>92.7</v>
      </c>
      <c r="L995" s="301"/>
      <c r="M995" s="306"/>
      <c r="N995" s="307"/>
      <c r="O995" s="307"/>
      <c r="P995" s="307"/>
      <c r="Q995" s="307"/>
      <c r="R995" s="307"/>
      <c r="S995" s="307"/>
      <c r="T995" s="308"/>
      <c r="AT995" s="303" t="s">
        <v>185</v>
      </c>
      <c r="AU995" s="303" t="s">
        <v>77</v>
      </c>
      <c r="AV995" s="302" t="s">
        <v>77</v>
      </c>
      <c r="AW995" s="302" t="s">
        <v>31</v>
      </c>
      <c r="AX995" s="302" t="s">
        <v>68</v>
      </c>
      <c r="AY995" s="303" t="s">
        <v>177</v>
      </c>
    </row>
    <row r="996" spans="2:65" s="302" customFormat="1">
      <c r="B996" s="301"/>
      <c r="D996" s="297" t="s">
        <v>185</v>
      </c>
      <c r="E996" s="303" t="s">
        <v>5</v>
      </c>
      <c r="F996" s="304" t="s">
        <v>1358</v>
      </c>
      <c r="H996" s="305">
        <v>92.25</v>
      </c>
      <c r="L996" s="301"/>
      <c r="M996" s="306"/>
      <c r="N996" s="307"/>
      <c r="O996" s="307"/>
      <c r="P996" s="307"/>
      <c r="Q996" s="307"/>
      <c r="R996" s="307"/>
      <c r="S996" s="307"/>
      <c r="T996" s="308"/>
      <c r="AT996" s="303" t="s">
        <v>185</v>
      </c>
      <c r="AU996" s="303" t="s">
        <v>77</v>
      </c>
      <c r="AV996" s="302" t="s">
        <v>77</v>
      </c>
      <c r="AW996" s="302" t="s">
        <v>31</v>
      </c>
      <c r="AX996" s="302" t="s">
        <v>68</v>
      </c>
      <c r="AY996" s="303" t="s">
        <v>177</v>
      </c>
    </row>
    <row r="997" spans="2:65" s="310" customFormat="1">
      <c r="B997" s="309"/>
      <c r="D997" s="297" t="s">
        <v>185</v>
      </c>
      <c r="E997" s="311" t="s">
        <v>5</v>
      </c>
      <c r="F997" s="312" t="s">
        <v>1359</v>
      </c>
      <c r="H997" s="311" t="s">
        <v>5</v>
      </c>
      <c r="L997" s="309"/>
      <c r="M997" s="313"/>
      <c r="N997" s="314"/>
      <c r="O997" s="314"/>
      <c r="P997" s="314"/>
      <c r="Q997" s="314"/>
      <c r="R997" s="314"/>
      <c r="S997" s="314"/>
      <c r="T997" s="315"/>
      <c r="AT997" s="311" t="s">
        <v>185</v>
      </c>
      <c r="AU997" s="311" t="s">
        <v>77</v>
      </c>
      <c r="AV997" s="310" t="s">
        <v>75</v>
      </c>
      <c r="AW997" s="310" t="s">
        <v>31</v>
      </c>
      <c r="AX997" s="310" t="s">
        <v>68</v>
      </c>
      <c r="AY997" s="311" t="s">
        <v>177</v>
      </c>
    </row>
    <row r="998" spans="2:65" s="317" customFormat="1">
      <c r="B998" s="316"/>
      <c r="D998" s="297" t="s">
        <v>185</v>
      </c>
      <c r="E998" s="318" t="s">
        <v>5</v>
      </c>
      <c r="F998" s="319" t="s">
        <v>186</v>
      </c>
      <c r="H998" s="320">
        <v>817.37</v>
      </c>
      <c r="L998" s="316"/>
      <c r="M998" s="321"/>
      <c r="N998" s="322"/>
      <c r="O998" s="322"/>
      <c r="P998" s="322"/>
      <c r="Q998" s="322"/>
      <c r="R998" s="322"/>
      <c r="S998" s="322"/>
      <c r="T998" s="323"/>
      <c r="AT998" s="318" t="s">
        <v>185</v>
      </c>
      <c r="AU998" s="318" t="s">
        <v>77</v>
      </c>
      <c r="AV998" s="317" t="s">
        <v>182</v>
      </c>
      <c r="AW998" s="317" t="s">
        <v>31</v>
      </c>
      <c r="AX998" s="317" t="s">
        <v>75</v>
      </c>
      <c r="AY998" s="318" t="s">
        <v>177</v>
      </c>
    </row>
    <row r="999" spans="2:65" s="916" customFormat="1" ht="16.5" customHeight="1">
      <c r="B999" s="207"/>
      <c r="C999" s="324" t="s">
        <v>1360</v>
      </c>
      <c r="D999" s="324" t="s">
        <v>425</v>
      </c>
      <c r="E999" s="325" t="s">
        <v>1361</v>
      </c>
      <c r="F999" s="326" t="s">
        <v>1362</v>
      </c>
      <c r="G999" s="327" t="s">
        <v>180</v>
      </c>
      <c r="H999" s="328">
        <v>939.976</v>
      </c>
      <c r="I999" s="923"/>
      <c r="J999" s="329">
        <f>ROUND(I999*H999,2)</f>
        <v>0</v>
      </c>
      <c r="K999" s="326" t="s">
        <v>181</v>
      </c>
      <c r="L999" s="330"/>
      <c r="M999" s="331" t="s">
        <v>5</v>
      </c>
      <c r="N999" s="332" t="s">
        <v>39</v>
      </c>
      <c r="O999" s="294">
        <v>0</v>
      </c>
      <c r="P999" s="294">
        <f>O999*H999</f>
        <v>0</v>
      </c>
      <c r="Q999" s="294">
        <v>1.9E-3</v>
      </c>
      <c r="R999" s="294">
        <f>Q999*H999</f>
        <v>1.7859544000000001</v>
      </c>
      <c r="S999" s="294">
        <v>0</v>
      </c>
      <c r="T999" s="295">
        <f>S999*H999</f>
        <v>0</v>
      </c>
      <c r="AR999" s="196" t="s">
        <v>336</v>
      </c>
      <c r="AT999" s="196" t="s">
        <v>425</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1363</v>
      </c>
    </row>
    <row r="1000" spans="2:65" s="302" customFormat="1">
      <c r="B1000" s="301"/>
      <c r="D1000" s="297" t="s">
        <v>185</v>
      </c>
      <c r="F1000" s="304" t="s">
        <v>1364</v>
      </c>
      <c r="H1000" s="305">
        <v>939.976</v>
      </c>
      <c r="L1000" s="301"/>
      <c r="M1000" s="306"/>
      <c r="N1000" s="307"/>
      <c r="O1000" s="307"/>
      <c r="P1000" s="307"/>
      <c r="Q1000" s="307"/>
      <c r="R1000" s="307"/>
      <c r="S1000" s="307"/>
      <c r="T1000" s="308"/>
      <c r="AT1000" s="303" t="s">
        <v>185</v>
      </c>
      <c r="AU1000" s="303" t="s">
        <v>77</v>
      </c>
      <c r="AV1000" s="302" t="s">
        <v>77</v>
      </c>
      <c r="AW1000" s="302" t="s">
        <v>6</v>
      </c>
      <c r="AX1000" s="302" t="s">
        <v>75</v>
      </c>
      <c r="AY1000" s="303" t="s">
        <v>177</v>
      </c>
    </row>
    <row r="1001" spans="2:65" s="916" customFormat="1" ht="25.5" customHeight="1">
      <c r="B1001" s="207"/>
      <c r="C1001" s="286" t="s">
        <v>1365</v>
      </c>
      <c r="D1001" s="286" t="s">
        <v>179</v>
      </c>
      <c r="E1001" s="287" t="s">
        <v>1366</v>
      </c>
      <c r="F1001" s="288" t="s">
        <v>1367</v>
      </c>
      <c r="G1001" s="289" t="s">
        <v>187</v>
      </c>
      <c r="H1001" s="290">
        <v>2</v>
      </c>
      <c r="I1001" s="921"/>
      <c r="J1001" s="291">
        <f>ROUND(I1001*H1001,2)</f>
        <v>0</v>
      </c>
      <c r="K1001" s="288" t="s">
        <v>5</v>
      </c>
      <c r="L1001" s="207"/>
      <c r="M1001" s="292" t="s">
        <v>5</v>
      </c>
      <c r="N1001" s="293" t="s">
        <v>39</v>
      </c>
      <c r="O1001" s="294">
        <v>0.46</v>
      </c>
      <c r="P1001" s="294">
        <f>O1001*H1001</f>
        <v>0.92</v>
      </c>
      <c r="Q1001" s="294">
        <v>0</v>
      </c>
      <c r="R1001" s="294">
        <f>Q1001*H1001</f>
        <v>0</v>
      </c>
      <c r="S1001" s="294">
        <v>0</v>
      </c>
      <c r="T1001" s="295">
        <f>S1001*H1001</f>
        <v>0</v>
      </c>
      <c r="AR1001" s="196" t="s">
        <v>263</v>
      </c>
      <c r="AT1001" s="196" t="s">
        <v>179</v>
      </c>
      <c r="AU1001" s="196" t="s">
        <v>77</v>
      </c>
      <c r="AY1001" s="196" t="s">
        <v>177</v>
      </c>
      <c r="BE1001" s="296">
        <f>IF(N1001="základní",J1001,0)</f>
        <v>0</v>
      </c>
      <c r="BF1001" s="296">
        <f>IF(N1001="snížená",J1001,0)</f>
        <v>0</v>
      </c>
      <c r="BG1001" s="296">
        <f>IF(N1001="zákl. přenesená",J1001,0)</f>
        <v>0</v>
      </c>
      <c r="BH1001" s="296">
        <f>IF(N1001="sníž. přenesená",J1001,0)</f>
        <v>0</v>
      </c>
      <c r="BI1001" s="296">
        <f>IF(N1001="nulová",J1001,0)</f>
        <v>0</v>
      </c>
      <c r="BJ1001" s="196" t="s">
        <v>75</v>
      </c>
      <c r="BK1001" s="296">
        <f>ROUND(I1001*H1001,2)</f>
        <v>0</v>
      </c>
      <c r="BL1001" s="196" t="s">
        <v>263</v>
      </c>
      <c r="BM1001" s="196" t="s">
        <v>1368</v>
      </c>
    </row>
    <row r="1002" spans="2:65" s="302" customFormat="1">
      <c r="B1002" s="301"/>
      <c r="D1002" s="297" t="s">
        <v>185</v>
      </c>
      <c r="E1002" s="303" t="s">
        <v>5</v>
      </c>
      <c r="F1002" s="304" t="s">
        <v>77</v>
      </c>
      <c r="H1002" s="305">
        <v>2</v>
      </c>
      <c r="L1002" s="301"/>
      <c r="M1002" s="306"/>
      <c r="N1002" s="307"/>
      <c r="O1002" s="307"/>
      <c r="P1002" s="307"/>
      <c r="Q1002" s="307"/>
      <c r="R1002" s="307"/>
      <c r="S1002" s="307"/>
      <c r="T1002" s="308"/>
      <c r="AT1002" s="303" t="s">
        <v>185</v>
      </c>
      <c r="AU1002" s="303" t="s">
        <v>77</v>
      </c>
      <c r="AV1002" s="302" t="s">
        <v>77</v>
      </c>
      <c r="AW1002" s="302" t="s">
        <v>31</v>
      </c>
      <c r="AX1002" s="302" t="s">
        <v>68</v>
      </c>
      <c r="AY1002" s="303" t="s">
        <v>177</v>
      </c>
    </row>
    <row r="1003" spans="2:65" s="310" customFormat="1">
      <c r="B1003" s="309"/>
      <c r="D1003" s="297" t="s">
        <v>185</v>
      </c>
      <c r="E1003" s="311" t="s">
        <v>5</v>
      </c>
      <c r="F1003" s="312" t="s">
        <v>1369</v>
      </c>
      <c r="H1003" s="311" t="s">
        <v>5</v>
      </c>
      <c r="L1003" s="309"/>
      <c r="M1003" s="313"/>
      <c r="N1003" s="314"/>
      <c r="O1003" s="314"/>
      <c r="P1003" s="314"/>
      <c r="Q1003" s="314"/>
      <c r="R1003" s="314"/>
      <c r="S1003" s="314"/>
      <c r="T1003" s="315"/>
      <c r="AT1003" s="311" t="s">
        <v>185</v>
      </c>
      <c r="AU1003" s="311" t="s">
        <v>77</v>
      </c>
      <c r="AV1003" s="310" t="s">
        <v>75</v>
      </c>
      <c r="AW1003" s="310" t="s">
        <v>31</v>
      </c>
      <c r="AX1003" s="310" t="s">
        <v>68</v>
      </c>
      <c r="AY1003" s="311" t="s">
        <v>177</v>
      </c>
    </row>
    <row r="1004" spans="2:65" s="317" customFormat="1">
      <c r="B1004" s="316"/>
      <c r="D1004" s="297" t="s">
        <v>185</v>
      </c>
      <c r="E1004" s="318" t="s">
        <v>5</v>
      </c>
      <c r="F1004" s="319" t="s">
        <v>186</v>
      </c>
      <c r="H1004" s="320">
        <v>2</v>
      </c>
      <c r="L1004" s="316"/>
      <c r="M1004" s="321"/>
      <c r="N1004" s="322"/>
      <c r="O1004" s="322"/>
      <c r="P1004" s="322"/>
      <c r="Q1004" s="322"/>
      <c r="R1004" s="322"/>
      <c r="S1004" s="322"/>
      <c r="T1004" s="323"/>
      <c r="AT1004" s="318" t="s">
        <v>185</v>
      </c>
      <c r="AU1004" s="318" t="s">
        <v>77</v>
      </c>
      <c r="AV1004" s="317" t="s">
        <v>182</v>
      </c>
      <c r="AW1004" s="317" t="s">
        <v>31</v>
      </c>
      <c r="AX1004" s="317" t="s">
        <v>75</v>
      </c>
      <c r="AY1004" s="318" t="s">
        <v>177</v>
      </c>
    </row>
    <row r="1005" spans="2:65" s="916" customFormat="1" ht="38.25" customHeight="1">
      <c r="B1005" s="207"/>
      <c r="C1005" s="286" t="s">
        <v>1370</v>
      </c>
      <c r="D1005" s="286" t="s">
        <v>179</v>
      </c>
      <c r="E1005" s="287" t="s">
        <v>1371</v>
      </c>
      <c r="F1005" s="288" t="s">
        <v>1372</v>
      </c>
      <c r="G1005" s="289" t="s">
        <v>407</v>
      </c>
      <c r="H1005" s="290">
        <v>4.9279999999999999</v>
      </c>
      <c r="I1005" s="921"/>
      <c r="J1005" s="291">
        <f>ROUND(I1005*H1005,2)</f>
        <v>0</v>
      </c>
      <c r="K1005" s="288" t="s">
        <v>181</v>
      </c>
      <c r="L1005" s="207"/>
      <c r="M1005" s="292" t="s">
        <v>5</v>
      </c>
      <c r="N1005" s="293" t="s">
        <v>39</v>
      </c>
      <c r="O1005" s="294">
        <v>1.6850000000000001</v>
      </c>
      <c r="P1005" s="294">
        <f>O1005*H1005</f>
        <v>8.3036799999999999</v>
      </c>
      <c r="Q1005" s="294">
        <v>0</v>
      </c>
      <c r="R1005" s="294">
        <f>Q1005*H1005</f>
        <v>0</v>
      </c>
      <c r="S1005" s="294">
        <v>0</v>
      </c>
      <c r="T1005" s="295">
        <f>S1005*H1005</f>
        <v>0</v>
      </c>
      <c r="AR1005" s="196" t="s">
        <v>263</v>
      </c>
      <c r="AT1005" s="196" t="s">
        <v>179</v>
      </c>
      <c r="AU1005" s="196" t="s">
        <v>77</v>
      </c>
      <c r="AY1005" s="196" t="s">
        <v>177</v>
      </c>
      <c r="BE1005" s="296">
        <f>IF(N1005="základní",J1005,0)</f>
        <v>0</v>
      </c>
      <c r="BF1005" s="296">
        <f>IF(N1005="snížená",J1005,0)</f>
        <v>0</v>
      </c>
      <c r="BG1005" s="296">
        <f>IF(N1005="zákl. přenesená",J1005,0)</f>
        <v>0</v>
      </c>
      <c r="BH1005" s="296">
        <f>IF(N1005="sníž. přenesená",J1005,0)</f>
        <v>0</v>
      </c>
      <c r="BI1005" s="296">
        <f>IF(N1005="nulová",J1005,0)</f>
        <v>0</v>
      </c>
      <c r="BJ1005" s="196" t="s">
        <v>75</v>
      </c>
      <c r="BK1005" s="296">
        <f>ROUND(I1005*H1005,2)</f>
        <v>0</v>
      </c>
      <c r="BL1005" s="196" t="s">
        <v>263</v>
      </c>
      <c r="BM1005" s="196" t="s">
        <v>1373</v>
      </c>
    </row>
    <row r="1006" spans="2:65" s="916" customFormat="1" ht="121.5">
      <c r="B1006" s="207"/>
      <c r="D1006" s="297" t="s">
        <v>184</v>
      </c>
      <c r="F1006" s="298" t="s">
        <v>1374</v>
      </c>
      <c r="L1006" s="207"/>
      <c r="M1006" s="299"/>
      <c r="N1006" s="920"/>
      <c r="O1006" s="920"/>
      <c r="P1006" s="920"/>
      <c r="Q1006" s="920"/>
      <c r="R1006" s="920"/>
      <c r="S1006" s="920"/>
      <c r="T1006" s="300"/>
      <c r="AT1006" s="196" t="s">
        <v>184</v>
      </c>
      <c r="AU1006" s="196" t="s">
        <v>77</v>
      </c>
    </row>
    <row r="1007" spans="2:65" s="274" customFormat="1" ht="29.85" customHeight="1">
      <c r="B1007" s="273"/>
      <c r="D1007" s="275" t="s">
        <v>67</v>
      </c>
      <c r="E1007" s="284" t="s">
        <v>1375</v>
      </c>
      <c r="F1007" s="284" t="s">
        <v>1376</v>
      </c>
      <c r="J1007" s="285">
        <f>BK1007</f>
        <v>0</v>
      </c>
      <c r="L1007" s="273"/>
      <c r="M1007" s="278"/>
      <c r="N1007" s="279"/>
      <c r="O1007" s="279"/>
      <c r="P1007" s="280">
        <f>SUM(P1008:P1069)</f>
        <v>365.94891999999999</v>
      </c>
      <c r="Q1007" s="279"/>
      <c r="R1007" s="280">
        <f>SUM(R1008:R1069)</f>
        <v>25.250283960000001</v>
      </c>
      <c r="S1007" s="279"/>
      <c r="T1007" s="281">
        <f>SUM(T1008:T1069)</f>
        <v>0</v>
      </c>
      <c r="AR1007" s="275" t="s">
        <v>77</v>
      </c>
      <c r="AT1007" s="282" t="s">
        <v>67</v>
      </c>
      <c r="AU1007" s="282" t="s">
        <v>75</v>
      </c>
      <c r="AY1007" s="275" t="s">
        <v>177</v>
      </c>
      <c r="BK1007" s="283">
        <f>SUM(BK1008:BK1069)</f>
        <v>0</v>
      </c>
    </row>
    <row r="1008" spans="2:65" s="916" customFormat="1" ht="25.5" customHeight="1">
      <c r="B1008" s="207"/>
      <c r="C1008" s="286" t="s">
        <v>1377</v>
      </c>
      <c r="D1008" s="286" t="s">
        <v>179</v>
      </c>
      <c r="E1008" s="287" t="s">
        <v>1378</v>
      </c>
      <c r="F1008" s="288" t="s">
        <v>1379</v>
      </c>
      <c r="G1008" s="289" t="s">
        <v>180</v>
      </c>
      <c r="H1008" s="290">
        <v>102.96</v>
      </c>
      <c r="I1008" s="921"/>
      <c r="J1008" s="291">
        <f>ROUND(I1008*H1008,2)</f>
        <v>0</v>
      </c>
      <c r="K1008" s="288" t="s">
        <v>181</v>
      </c>
      <c r="L1008" s="207"/>
      <c r="M1008" s="292" t="s">
        <v>5</v>
      </c>
      <c r="N1008" s="293" t="s">
        <v>39</v>
      </c>
      <c r="O1008" s="294">
        <v>0.06</v>
      </c>
      <c r="P1008" s="294">
        <f>O1008*H1008</f>
        <v>6.1775999999999991</v>
      </c>
      <c r="Q1008" s="294">
        <v>0</v>
      </c>
      <c r="R1008" s="294">
        <f>Q1008*H1008</f>
        <v>0</v>
      </c>
      <c r="S1008" s="294">
        <v>0</v>
      </c>
      <c r="T1008" s="295">
        <f>S1008*H1008</f>
        <v>0</v>
      </c>
      <c r="AR1008" s="196" t="s">
        <v>263</v>
      </c>
      <c r="AT1008" s="196" t="s">
        <v>179</v>
      </c>
      <c r="AU1008" s="196" t="s">
        <v>77</v>
      </c>
      <c r="AY1008" s="196" t="s">
        <v>177</v>
      </c>
      <c r="BE1008" s="296">
        <f>IF(N1008="základní",J1008,0)</f>
        <v>0</v>
      </c>
      <c r="BF1008" s="296">
        <f>IF(N1008="snížená",J1008,0)</f>
        <v>0</v>
      </c>
      <c r="BG1008" s="296">
        <f>IF(N1008="zákl. přenesená",J1008,0)</f>
        <v>0</v>
      </c>
      <c r="BH1008" s="296">
        <f>IF(N1008="sníž. přenesená",J1008,0)</f>
        <v>0</v>
      </c>
      <c r="BI1008" s="296">
        <f>IF(N1008="nulová",J1008,0)</f>
        <v>0</v>
      </c>
      <c r="BJ1008" s="196" t="s">
        <v>75</v>
      </c>
      <c r="BK1008" s="296">
        <f>ROUND(I1008*H1008,2)</f>
        <v>0</v>
      </c>
      <c r="BL1008" s="196" t="s">
        <v>263</v>
      </c>
      <c r="BM1008" s="196" t="s">
        <v>1380</v>
      </c>
    </row>
    <row r="1009" spans="2:65" s="916" customFormat="1" ht="40.5">
      <c r="B1009" s="207"/>
      <c r="D1009" s="297" t="s">
        <v>184</v>
      </c>
      <c r="F1009" s="298" t="s">
        <v>1381</v>
      </c>
      <c r="L1009" s="207"/>
      <c r="M1009" s="299"/>
      <c r="N1009" s="920"/>
      <c r="O1009" s="920"/>
      <c r="P1009" s="920"/>
      <c r="Q1009" s="920"/>
      <c r="R1009" s="920"/>
      <c r="S1009" s="920"/>
      <c r="T1009" s="300"/>
      <c r="AT1009" s="196" t="s">
        <v>184</v>
      </c>
      <c r="AU1009" s="196" t="s">
        <v>77</v>
      </c>
    </row>
    <row r="1010" spans="2:65" s="310" customFormat="1">
      <c r="B1010" s="309"/>
      <c r="D1010" s="297" t="s">
        <v>185</v>
      </c>
      <c r="E1010" s="311" t="s">
        <v>5</v>
      </c>
      <c r="F1010" s="312" t="s">
        <v>1015</v>
      </c>
      <c r="H1010" s="311" t="s">
        <v>5</v>
      </c>
      <c r="L1010" s="309"/>
      <c r="M1010" s="313"/>
      <c r="N1010" s="314"/>
      <c r="O1010" s="314"/>
      <c r="P1010" s="314"/>
      <c r="Q1010" s="314"/>
      <c r="R1010" s="314"/>
      <c r="S1010" s="314"/>
      <c r="T1010" s="315"/>
      <c r="AT1010" s="311" t="s">
        <v>185</v>
      </c>
      <c r="AU1010" s="311" t="s">
        <v>77</v>
      </c>
      <c r="AV1010" s="310" t="s">
        <v>75</v>
      </c>
      <c r="AW1010" s="310" t="s">
        <v>31</v>
      </c>
      <c r="AX1010" s="310" t="s">
        <v>68</v>
      </c>
      <c r="AY1010" s="311" t="s">
        <v>177</v>
      </c>
    </row>
    <row r="1011" spans="2:65" s="302" customFormat="1">
      <c r="B1011" s="301"/>
      <c r="D1011" s="297" t="s">
        <v>185</v>
      </c>
      <c r="E1011" s="303" t="s">
        <v>5</v>
      </c>
      <c r="F1011" s="304" t="s">
        <v>1382</v>
      </c>
      <c r="H1011" s="305">
        <v>102.96</v>
      </c>
      <c r="L1011" s="301"/>
      <c r="M1011" s="306"/>
      <c r="N1011" s="307"/>
      <c r="O1011" s="307"/>
      <c r="P1011" s="307"/>
      <c r="Q1011" s="307"/>
      <c r="R1011" s="307"/>
      <c r="S1011" s="307"/>
      <c r="T1011" s="308"/>
      <c r="AT1011" s="303" t="s">
        <v>185</v>
      </c>
      <c r="AU1011" s="303" t="s">
        <v>77</v>
      </c>
      <c r="AV1011" s="302" t="s">
        <v>77</v>
      </c>
      <c r="AW1011" s="302" t="s">
        <v>31</v>
      </c>
      <c r="AX1011" s="302" t="s">
        <v>68</v>
      </c>
      <c r="AY1011" s="303" t="s">
        <v>177</v>
      </c>
    </row>
    <row r="1012" spans="2:65" s="317" customFormat="1">
      <c r="B1012" s="316"/>
      <c r="D1012" s="297" t="s">
        <v>185</v>
      </c>
      <c r="E1012" s="318" t="s">
        <v>5</v>
      </c>
      <c r="F1012" s="319" t="s">
        <v>186</v>
      </c>
      <c r="H1012" s="320">
        <v>102.96</v>
      </c>
      <c r="L1012" s="316"/>
      <c r="M1012" s="321"/>
      <c r="N1012" s="322"/>
      <c r="O1012" s="322"/>
      <c r="P1012" s="322"/>
      <c r="Q1012" s="322"/>
      <c r="R1012" s="322"/>
      <c r="S1012" s="322"/>
      <c r="T1012" s="323"/>
      <c r="AT1012" s="318" t="s">
        <v>185</v>
      </c>
      <c r="AU1012" s="318" t="s">
        <v>77</v>
      </c>
      <c r="AV1012" s="317" t="s">
        <v>182</v>
      </c>
      <c r="AW1012" s="317" t="s">
        <v>31</v>
      </c>
      <c r="AX1012" s="317" t="s">
        <v>75</v>
      </c>
      <c r="AY1012" s="318" t="s">
        <v>177</v>
      </c>
    </row>
    <row r="1013" spans="2:65" s="916" customFormat="1" ht="25.5" customHeight="1">
      <c r="B1013" s="207"/>
      <c r="C1013" s="324" t="s">
        <v>1383</v>
      </c>
      <c r="D1013" s="324" t="s">
        <v>425</v>
      </c>
      <c r="E1013" s="325" t="s">
        <v>1384</v>
      </c>
      <c r="F1013" s="326" t="s">
        <v>1385</v>
      </c>
      <c r="G1013" s="327" t="s">
        <v>180</v>
      </c>
      <c r="H1013" s="328">
        <v>105.01900000000001</v>
      </c>
      <c r="I1013" s="923"/>
      <c r="J1013" s="329">
        <f>ROUND(I1013*H1013,2)</f>
        <v>0</v>
      </c>
      <c r="K1013" s="326" t="s">
        <v>181</v>
      </c>
      <c r="L1013" s="330"/>
      <c r="M1013" s="331" t="s">
        <v>5</v>
      </c>
      <c r="N1013" s="332" t="s">
        <v>39</v>
      </c>
      <c r="O1013" s="294">
        <v>0</v>
      </c>
      <c r="P1013" s="294">
        <f>O1013*H1013</f>
        <v>0</v>
      </c>
      <c r="Q1013" s="294">
        <v>1.25E-3</v>
      </c>
      <c r="R1013" s="294">
        <f>Q1013*H1013</f>
        <v>0.13127375000000002</v>
      </c>
      <c r="S1013" s="294">
        <v>0</v>
      </c>
      <c r="T1013" s="295">
        <f>S1013*H1013</f>
        <v>0</v>
      </c>
      <c r="AR1013" s="196" t="s">
        <v>336</v>
      </c>
      <c r="AT1013" s="196" t="s">
        <v>425</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1386</v>
      </c>
    </row>
    <row r="1014" spans="2:65" s="302" customFormat="1">
      <c r="B1014" s="301"/>
      <c r="D1014" s="297" t="s">
        <v>185</v>
      </c>
      <c r="F1014" s="304" t="s">
        <v>1387</v>
      </c>
      <c r="H1014" s="305">
        <v>105.01900000000001</v>
      </c>
      <c r="L1014" s="301"/>
      <c r="M1014" s="306"/>
      <c r="N1014" s="307"/>
      <c r="O1014" s="307"/>
      <c r="P1014" s="307"/>
      <c r="Q1014" s="307"/>
      <c r="R1014" s="307"/>
      <c r="S1014" s="307"/>
      <c r="T1014" s="308"/>
      <c r="AT1014" s="303" t="s">
        <v>185</v>
      </c>
      <c r="AU1014" s="303" t="s">
        <v>77</v>
      </c>
      <c r="AV1014" s="302" t="s">
        <v>77</v>
      </c>
      <c r="AW1014" s="302" t="s">
        <v>6</v>
      </c>
      <c r="AX1014" s="302" t="s">
        <v>75</v>
      </c>
      <c r="AY1014" s="303" t="s">
        <v>177</v>
      </c>
    </row>
    <row r="1015" spans="2:65" s="916" customFormat="1" ht="25.5" customHeight="1">
      <c r="B1015" s="207"/>
      <c r="C1015" s="286" t="s">
        <v>1388</v>
      </c>
      <c r="D1015" s="286" t="s">
        <v>179</v>
      </c>
      <c r="E1015" s="287" t="s">
        <v>1378</v>
      </c>
      <c r="F1015" s="288" t="s">
        <v>1379</v>
      </c>
      <c r="G1015" s="289" t="s">
        <v>180</v>
      </c>
      <c r="H1015" s="290">
        <v>508</v>
      </c>
      <c r="I1015" s="921"/>
      <c r="J1015" s="291">
        <f>ROUND(I1015*H1015,2)</f>
        <v>0</v>
      </c>
      <c r="K1015" s="288" t="s">
        <v>181</v>
      </c>
      <c r="L1015" s="207"/>
      <c r="M1015" s="292" t="s">
        <v>5</v>
      </c>
      <c r="N1015" s="293" t="s">
        <v>39</v>
      </c>
      <c r="O1015" s="294">
        <v>0.06</v>
      </c>
      <c r="P1015" s="294">
        <f>O1015*H1015</f>
        <v>30.48</v>
      </c>
      <c r="Q1015" s="294">
        <v>0</v>
      </c>
      <c r="R1015" s="294">
        <f>Q1015*H1015</f>
        <v>0</v>
      </c>
      <c r="S1015" s="294">
        <v>0</v>
      </c>
      <c r="T1015" s="295">
        <f>S1015*H1015</f>
        <v>0</v>
      </c>
      <c r="AR1015" s="196" t="s">
        <v>263</v>
      </c>
      <c r="AT1015" s="196" t="s">
        <v>179</v>
      </c>
      <c r="AU1015" s="196" t="s">
        <v>77</v>
      </c>
      <c r="AY1015" s="196" t="s">
        <v>177</v>
      </c>
      <c r="BE1015" s="296">
        <f>IF(N1015="základní",J1015,0)</f>
        <v>0</v>
      </c>
      <c r="BF1015" s="296">
        <f>IF(N1015="snížená",J1015,0)</f>
        <v>0</v>
      </c>
      <c r="BG1015" s="296">
        <f>IF(N1015="zákl. přenesená",J1015,0)</f>
        <v>0</v>
      </c>
      <c r="BH1015" s="296">
        <f>IF(N1015="sníž. přenesená",J1015,0)</f>
        <v>0</v>
      </c>
      <c r="BI1015" s="296">
        <f>IF(N1015="nulová",J1015,0)</f>
        <v>0</v>
      </c>
      <c r="BJ1015" s="196" t="s">
        <v>75</v>
      </c>
      <c r="BK1015" s="296">
        <f>ROUND(I1015*H1015,2)</f>
        <v>0</v>
      </c>
      <c r="BL1015" s="196" t="s">
        <v>263</v>
      </c>
      <c r="BM1015" s="196" t="s">
        <v>1389</v>
      </c>
    </row>
    <row r="1016" spans="2:65" s="916" customFormat="1" ht="40.5">
      <c r="B1016" s="207"/>
      <c r="D1016" s="297" t="s">
        <v>184</v>
      </c>
      <c r="F1016" s="298" t="s">
        <v>1381</v>
      </c>
      <c r="L1016" s="207"/>
      <c r="M1016" s="299"/>
      <c r="N1016" s="920"/>
      <c r="O1016" s="920"/>
      <c r="P1016" s="920"/>
      <c r="Q1016" s="920"/>
      <c r="R1016" s="920"/>
      <c r="S1016" s="920"/>
      <c r="T1016" s="300"/>
      <c r="AT1016" s="196" t="s">
        <v>184</v>
      </c>
      <c r="AU1016" s="196" t="s">
        <v>77</v>
      </c>
    </row>
    <row r="1017" spans="2:65" s="302" customFormat="1">
      <c r="B1017" s="301"/>
      <c r="D1017" s="297" t="s">
        <v>185</v>
      </c>
      <c r="E1017" s="303" t="s">
        <v>5</v>
      </c>
      <c r="F1017" s="304" t="s">
        <v>1390</v>
      </c>
      <c r="H1017" s="305">
        <v>508</v>
      </c>
      <c r="L1017" s="301"/>
      <c r="M1017" s="306"/>
      <c r="N1017" s="307"/>
      <c r="O1017" s="307"/>
      <c r="P1017" s="307"/>
      <c r="Q1017" s="307"/>
      <c r="R1017" s="307"/>
      <c r="S1017" s="307"/>
      <c r="T1017" s="308"/>
      <c r="AT1017" s="303" t="s">
        <v>185</v>
      </c>
      <c r="AU1017" s="303" t="s">
        <v>77</v>
      </c>
      <c r="AV1017" s="302" t="s">
        <v>77</v>
      </c>
      <c r="AW1017" s="302" t="s">
        <v>31</v>
      </c>
      <c r="AX1017" s="302" t="s">
        <v>68</v>
      </c>
      <c r="AY1017" s="303" t="s">
        <v>177</v>
      </c>
    </row>
    <row r="1018" spans="2:65" s="310" customFormat="1">
      <c r="B1018" s="309"/>
      <c r="D1018" s="297" t="s">
        <v>185</v>
      </c>
      <c r="E1018" s="311" t="s">
        <v>5</v>
      </c>
      <c r="F1018" s="312" t="s">
        <v>1067</v>
      </c>
      <c r="H1018" s="311" t="s">
        <v>5</v>
      </c>
      <c r="L1018" s="309"/>
      <c r="M1018" s="313"/>
      <c r="N1018" s="314"/>
      <c r="O1018" s="314"/>
      <c r="P1018" s="314"/>
      <c r="Q1018" s="314"/>
      <c r="R1018" s="314"/>
      <c r="S1018" s="314"/>
      <c r="T1018" s="315"/>
      <c r="AT1018" s="311" t="s">
        <v>185</v>
      </c>
      <c r="AU1018" s="311" t="s">
        <v>77</v>
      </c>
      <c r="AV1018" s="310" t="s">
        <v>75</v>
      </c>
      <c r="AW1018" s="310" t="s">
        <v>31</v>
      </c>
      <c r="AX1018" s="310" t="s">
        <v>68</v>
      </c>
      <c r="AY1018" s="311" t="s">
        <v>177</v>
      </c>
    </row>
    <row r="1019" spans="2:65" s="317" customFormat="1">
      <c r="B1019" s="316"/>
      <c r="D1019" s="297" t="s">
        <v>185</v>
      </c>
      <c r="E1019" s="318" t="s">
        <v>5</v>
      </c>
      <c r="F1019" s="319" t="s">
        <v>186</v>
      </c>
      <c r="H1019" s="320">
        <v>508</v>
      </c>
      <c r="L1019" s="316"/>
      <c r="M1019" s="321"/>
      <c r="N1019" s="322"/>
      <c r="O1019" s="322"/>
      <c r="P1019" s="322"/>
      <c r="Q1019" s="322"/>
      <c r="R1019" s="322"/>
      <c r="S1019" s="322"/>
      <c r="T1019" s="323"/>
      <c r="AT1019" s="318" t="s">
        <v>185</v>
      </c>
      <c r="AU1019" s="318" t="s">
        <v>77</v>
      </c>
      <c r="AV1019" s="317" t="s">
        <v>182</v>
      </c>
      <c r="AW1019" s="317" t="s">
        <v>31</v>
      </c>
      <c r="AX1019" s="317" t="s">
        <v>75</v>
      </c>
      <c r="AY1019" s="318" t="s">
        <v>177</v>
      </c>
    </row>
    <row r="1020" spans="2:65" s="916" customFormat="1" ht="25.5" customHeight="1">
      <c r="B1020" s="207"/>
      <c r="C1020" s="324" t="s">
        <v>1391</v>
      </c>
      <c r="D1020" s="324" t="s">
        <v>425</v>
      </c>
      <c r="E1020" s="325" t="s">
        <v>1392</v>
      </c>
      <c r="F1020" s="326" t="s">
        <v>1393</v>
      </c>
      <c r="G1020" s="327" t="s">
        <v>210</v>
      </c>
      <c r="H1020" s="328">
        <v>10.363</v>
      </c>
      <c r="I1020" s="923"/>
      <c r="J1020" s="329">
        <f>ROUND(I1020*H1020,2)</f>
        <v>0</v>
      </c>
      <c r="K1020" s="326" t="s">
        <v>181</v>
      </c>
      <c r="L1020" s="330"/>
      <c r="M1020" s="331" t="s">
        <v>5</v>
      </c>
      <c r="N1020" s="332" t="s">
        <v>39</v>
      </c>
      <c r="O1020" s="294">
        <v>0</v>
      </c>
      <c r="P1020" s="294">
        <f>O1020*H1020</f>
        <v>0</v>
      </c>
      <c r="Q1020" s="294">
        <v>3.14E-3</v>
      </c>
      <c r="R1020" s="294">
        <f>Q1020*H1020</f>
        <v>3.2539819999999997E-2</v>
      </c>
      <c r="S1020" s="294">
        <v>0</v>
      </c>
      <c r="T1020" s="295">
        <f>S1020*H1020</f>
        <v>0</v>
      </c>
      <c r="AR1020" s="196" t="s">
        <v>336</v>
      </c>
      <c r="AT1020" s="196" t="s">
        <v>425</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1394</v>
      </c>
    </row>
    <row r="1021" spans="2:65" s="916" customFormat="1" ht="25.5" customHeight="1">
      <c r="B1021" s="207"/>
      <c r="C1021" s="286" t="s">
        <v>1395</v>
      </c>
      <c r="D1021" s="286" t="s">
        <v>179</v>
      </c>
      <c r="E1021" s="287" t="s">
        <v>1378</v>
      </c>
      <c r="F1021" s="288" t="s">
        <v>1379</v>
      </c>
      <c r="G1021" s="289" t="s">
        <v>180</v>
      </c>
      <c r="H1021" s="290">
        <v>432.83</v>
      </c>
      <c r="I1021" s="921"/>
      <c r="J1021" s="291">
        <f>ROUND(I1021*H1021,2)</f>
        <v>0</v>
      </c>
      <c r="K1021" s="288" t="s">
        <v>181</v>
      </c>
      <c r="L1021" s="207"/>
      <c r="M1021" s="292" t="s">
        <v>5</v>
      </c>
      <c r="N1021" s="293" t="s">
        <v>39</v>
      </c>
      <c r="O1021" s="294">
        <v>0.06</v>
      </c>
      <c r="P1021" s="294">
        <f>O1021*H1021</f>
        <v>25.969799999999999</v>
      </c>
      <c r="Q1021" s="294">
        <v>0</v>
      </c>
      <c r="R1021" s="294">
        <f>Q1021*H1021</f>
        <v>0</v>
      </c>
      <c r="S1021" s="294">
        <v>0</v>
      </c>
      <c r="T1021" s="295">
        <f>S1021*H1021</f>
        <v>0</v>
      </c>
      <c r="AR1021" s="196" t="s">
        <v>263</v>
      </c>
      <c r="AT1021" s="196" t="s">
        <v>179</v>
      </c>
      <c r="AU1021" s="196" t="s">
        <v>77</v>
      </c>
      <c r="AY1021" s="196" t="s">
        <v>177</v>
      </c>
      <c r="BE1021" s="296">
        <f>IF(N1021="základní",J1021,0)</f>
        <v>0</v>
      </c>
      <c r="BF1021" s="296">
        <f>IF(N1021="snížená",J1021,0)</f>
        <v>0</v>
      </c>
      <c r="BG1021" s="296">
        <f>IF(N1021="zákl. přenesená",J1021,0)</f>
        <v>0</v>
      </c>
      <c r="BH1021" s="296">
        <f>IF(N1021="sníž. přenesená",J1021,0)</f>
        <v>0</v>
      </c>
      <c r="BI1021" s="296">
        <f>IF(N1021="nulová",J1021,0)</f>
        <v>0</v>
      </c>
      <c r="BJ1021" s="196" t="s">
        <v>75</v>
      </c>
      <c r="BK1021" s="296">
        <f>ROUND(I1021*H1021,2)</f>
        <v>0</v>
      </c>
      <c r="BL1021" s="196" t="s">
        <v>263</v>
      </c>
      <c r="BM1021" s="196" t="s">
        <v>1396</v>
      </c>
    </row>
    <row r="1022" spans="2:65" s="916" customFormat="1" ht="40.5">
      <c r="B1022" s="207"/>
      <c r="D1022" s="297" t="s">
        <v>184</v>
      </c>
      <c r="F1022" s="298" t="s">
        <v>1381</v>
      </c>
      <c r="L1022" s="207"/>
      <c r="M1022" s="299"/>
      <c r="N1022" s="920"/>
      <c r="O1022" s="920"/>
      <c r="P1022" s="920"/>
      <c r="Q1022" s="920"/>
      <c r="R1022" s="920"/>
      <c r="S1022" s="920"/>
      <c r="T1022" s="300"/>
      <c r="AT1022" s="196" t="s">
        <v>184</v>
      </c>
      <c r="AU1022" s="196" t="s">
        <v>77</v>
      </c>
    </row>
    <row r="1023" spans="2:65" s="310" customFormat="1">
      <c r="B1023" s="309"/>
      <c r="D1023" s="297" t="s">
        <v>185</v>
      </c>
      <c r="E1023" s="311" t="s">
        <v>5</v>
      </c>
      <c r="F1023" s="312" t="s">
        <v>1397</v>
      </c>
      <c r="H1023" s="311" t="s">
        <v>5</v>
      </c>
      <c r="L1023" s="309"/>
      <c r="M1023" s="313"/>
      <c r="N1023" s="314"/>
      <c r="O1023" s="314"/>
      <c r="P1023" s="314"/>
      <c r="Q1023" s="314"/>
      <c r="R1023" s="314"/>
      <c r="S1023" s="314"/>
      <c r="T1023" s="315"/>
      <c r="AT1023" s="311" t="s">
        <v>185</v>
      </c>
      <c r="AU1023" s="311" t="s">
        <v>77</v>
      </c>
      <c r="AV1023" s="310" t="s">
        <v>75</v>
      </c>
      <c r="AW1023" s="310" t="s">
        <v>31</v>
      </c>
      <c r="AX1023" s="310" t="s">
        <v>68</v>
      </c>
      <c r="AY1023" s="311" t="s">
        <v>177</v>
      </c>
    </row>
    <row r="1024" spans="2:65" s="302" customFormat="1">
      <c r="B1024" s="301"/>
      <c r="D1024" s="297" t="s">
        <v>185</v>
      </c>
      <c r="E1024" s="303" t="s">
        <v>5</v>
      </c>
      <c r="F1024" s="304" t="s">
        <v>1398</v>
      </c>
      <c r="H1024" s="305">
        <v>432.83</v>
      </c>
      <c r="L1024" s="301"/>
      <c r="M1024" s="306"/>
      <c r="N1024" s="307"/>
      <c r="O1024" s="307"/>
      <c r="P1024" s="307"/>
      <c r="Q1024" s="307"/>
      <c r="R1024" s="307"/>
      <c r="S1024" s="307"/>
      <c r="T1024" s="308"/>
      <c r="AT1024" s="303" t="s">
        <v>185</v>
      </c>
      <c r="AU1024" s="303" t="s">
        <v>77</v>
      </c>
      <c r="AV1024" s="302" t="s">
        <v>77</v>
      </c>
      <c r="AW1024" s="302" t="s">
        <v>31</v>
      </c>
      <c r="AX1024" s="302" t="s">
        <v>68</v>
      </c>
      <c r="AY1024" s="303" t="s">
        <v>177</v>
      </c>
    </row>
    <row r="1025" spans="2:65" s="317" customFormat="1">
      <c r="B1025" s="316"/>
      <c r="D1025" s="297" t="s">
        <v>185</v>
      </c>
      <c r="E1025" s="318" t="s">
        <v>5</v>
      </c>
      <c r="F1025" s="319" t="s">
        <v>186</v>
      </c>
      <c r="H1025" s="320">
        <v>432.83</v>
      </c>
      <c r="L1025" s="316"/>
      <c r="M1025" s="321"/>
      <c r="N1025" s="322"/>
      <c r="O1025" s="322"/>
      <c r="P1025" s="322"/>
      <c r="Q1025" s="322"/>
      <c r="R1025" s="322"/>
      <c r="S1025" s="322"/>
      <c r="T1025" s="323"/>
      <c r="AT1025" s="318" t="s">
        <v>185</v>
      </c>
      <c r="AU1025" s="318" t="s">
        <v>77</v>
      </c>
      <c r="AV1025" s="317" t="s">
        <v>182</v>
      </c>
      <c r="AW1025" s="317" t="s">
        <v>31</v>
      </c>
      <c r="AX1025" s="317" t="s">
        <v>75</v>
      </c>
      <c r="AY1025" s="318" t="s">
        <v>177</v>
      </c>
    </row>
    <row r="1026" spans="2:65" s="916" customFormat="1" ht="25.5" customHeight="1">
      <c r="B1026" s="207"/>
      <c r="C1026" s="324" t="s">
        <v>1399</v>
      </c>
      <c r="D1026" s="324" t="s">
        <v>425</v>
      </c>
      <c r="E1026" s="325" t="s">
        <v>964</v>
      </c>
      <c r="F1026" s="326" t="s">
        <v>965</v>
      </c>
      <c r="G1026" s="327" t="s">
        <v>210</v>
      </c>
      <c r="H1026" s="328">
        <v>52.978000000000002</v>
      </c>
      <c r="I1026" s="923"/>
      <c r="J1026" s="329">
        <f>ROUND(I1026*H1026,2)</f>
        <v>0</v>
      </c>
      <c r="K1026" s="326" t="s">
        <v>181</v>
      </c>
      <c r="L1026" s="330"/>
      <c r="M1026" s="331" t="s">
        <v>5</v>
      </c>
      <c r="N1026" s="332" t="s">
        <v>39</v>
      </c>
      <c r="O1026" s="294">
        <v>0</v>
      </c>
      <c r="P1026" s="294">
        <f>O1026*H1026</f>
        <v>0</v>
      </c>
      <c r="Q1026" s="294">
        <v>3.2000000000000001E-2</v>
      </c>
      <c r="R1026" s="294">
        <f>Q1026*H1026</f>
        <v>1.6952960000000001</v>
      </c>
      <c r="S1026" s="294">
        <v>0</v>
      </c>
      <c r="T1026" s="295">
        <f>S1026*H1026</f>
        <v>0</v>
      </c>
      <c r="AR1026" s="196" t="s">
        <v>336</v>
      </c>
      <c r="AT1026" s="196" t="s">
        <v>425</v>
      </c>
      <c r="AU1026" s="196" t="s">
        <v>77</v>
      </c>
      <c r="AY1026" s="196" t="s">
        <v>177</v>
      </c>
      <c r="BE1026" s="296">
        <f>IF(N1026="základní",J1026,0)</f>
        <v>0</v>
      </c>
      <c r="BF1026" s="296">
        <f>IF(N1026="snížená",J1026,0)</f>
        <v>0</v>
      </c>
      <c r="BG1026" s="296">
        <f>IF(N1026="zákl. přenesená",J1026,0)</f>
        <v>0</v>
      </c>
      <c r="BH1026" s="296">
        <f>IF(N1026="sníž. přenesená",J1026,0)</f>
        <v>0</v>
      </c>
      <c r="BI1026" s="296">
        <f>IF(N1026="nulová",J1026,0)</f>
        <v>0</v>
      </c>
      <c r="BJ1026" s="196" t="s">
        <v>75</v>
      </c>
      <c r="BK1026" s="296">
        <f>ROUND(I1026*H1026,2)</f>
        <v>0</v>
      </c>
      <c r="BL1026" s="196" t="s">
        <v>263</v>
      </c>
      <c r="BM1026" s="196" t="s">
        <v>1400</v>
      </c>
    </row>
    <row r="1027" spans="2:65" s="302" customFormat="1">
      <c r="B1027" s="301"/>
      <c r="D1027" s="297" t="s">
        <v>185</v>
      </c>
      <c r="E1027" s="303" t="s">
        <v>5</v>
      </c>
      <c r="F1027" s="304" t="s">
        <v>1401</v>
      </c>
      <c r="H1027" s="305">
        <v>52.978000000000002</v>
      </c>
      <c r="L1027" s="301"/>
      <c r="M1027" s="306"/>
      <c r="N1027" s="307"/>
      <c r="O1027" s="307"/>
      <c r="P1027" s="307"/>
      <c r="Q1027" s="307"/>
      <c r="R1027" s="307"/>
      <c r="S1027" s="307"/>
      <c r="T1027" s="308"/>
      <c r="AT1027" s="303" t="s">
        <v>185</v>
      </c>
      <c r="AU1027" s="303" t="s">
        <v>77</v>
      </c>
      <c r="AV1027" s="302" t="s">
        <v>77</v>
      </c>
      <c r="AW1027" s="302" t="s">
        <v>31</v>
      </c>
      <c r="AX1027" s="302" t="s">
        <v>68</v>
      </c>
      <c r="AY1027" s="303" t="s">
        <v>177</v>
      </c>
    </row>
    <row r="1028" spans="2:65" s="317" customFormat="1">
      <c r="B1028" s="316"/>
      <c r="D1028" s="297" t="s">
        <v>185</v>
      </c>
      <c r="E1028" s="318" t="s">
        <v>5</v>
      </c>
      <c r="F1028" s="319" t="s">
        <v>186</v>
      </c>
      <c r="H1028" s="320">
        <v>52.978000000000002</v>
      </c>
      <c r="L1028" s="316"/>
      <c r="M1028" s="321"/>
      <c r="N1028" s="322"/>
      <c r="O1028" s="322"/>
      <c r="P1028" s="322"/>
      <c r="Q1028" s="322"/>
      <c r="R1028" s="322"/>
      <c r="S1028" s="322"/>
      <c r="T1028" s="323"/>
      <c r="AT1028" s="318" t="s">
        <v>185</v>
      </c>
      <c r="AU1028" s="318" t="s">
        <v>77</v>
      </c>
      <c r="AV1028" s="317" t="s">
        <v>182</v>
      </c>
      <c r="AW1028" s="317" t="s">
        <v>31</v>
      </c>
      <c r="AX1028" s="317" t="s">
        <v>75</v>
      </c>
      <c r="AY1028" s="318" t="s">
        <v>177</v>
      </c>
    </row>
    <row r="1029" spans="2:65" s="916" customFormat="1" ht="16.5" customHeight="1">
      <c r="B1029" s="207"/>
      <c r="C1029" s="286" t="s">
        <v>1402</v>
      </c>
      <c r="D1029" s="286" t="s">
        <v>179</v>
      </c>
      <c r="E1029" s="287" t="s">
        <v>1403</v>
      </c>
      <c r="F1029" s="288" t="s">
        <v>1404</v>
      </c>
      <c r="G1029" s="289" t="s">
        <v>887</v>
      </c>
      <c r="H1029" s="290">
        <v>756.93</v>
      </c>
      <c r="I1029" s="921"/>
      <c r="J1029" s="291">
        <f>ROUND(I1029*H1029,2)</f>
        <v>0</v>
      </c>
      <c r="K1029" s="288" t="s">
        <v>181</v>
      </c>
      <c r="L1029" s="207"/>
      <c r="M1029" s="292" t="s">
        <v>5</v>
      </c>
      <c r="N1029" s="293" t="s">
        <v>39</v>
      </c>
      <c r="O1029" s="294">
        <v>0.04</v>
      </c>
      <c r="P1029" s="294">
        <f>O1029*H1029</f>
        <v>30.277199999999997</v>
      </c>
      <c r="Q1029" s="294">
        <v>0</v>
      </c>
      <c r="R1029" s="294">
        <f>Q1029*H1029</f>
        <v>0</v>
      </c>
      <c r="S1029" s="294">
        <v>0</v>
      </c>
      <c r="T1029" s="295">
        <f>S1029*H1029</f>
        <v>0</v>
      </c>
      <c r="AR1029" s="196" t="s">
        <v>263</v>
      </c>
      <c r="AT1029" s="196" t="s">
        <v>179</v>
      </c>
      <c r="AU1029" s="196" t="s">
        <v>77</v>
      </c>
      <c r="AY1029" s="196" t="s">
        <v>177</v>
      </c>
      <c r="BE1029" s="296">
        <f>IF(N1029="základní",J1029,0)</f>
        <v>0</v>
      </c>
      <c r="BF1029" s="296">
        <f>IF(N1029="snížená",J1029,0)</f>
        <v>0</v>
      </c>
      <c r="BG1029" s="296">
        <f>IF(N1029="zákl. přenesená",J1029,0)</f>
        <v>0</v>
      </c>
      <c r="BH1029" s="296">
        <f>IF(N1029="sníž. přenesená",J1029,0)</f>
        <v>0</v>
      </c>
      <c r="BI1029" s="296">
        <f>IF(N1029="nulová",J1029,0)</f>
        <v>0</v>
      </c>
      <c r="BJ1029" s="196" t="s">
        <v>75</v>
      </c>
      <c r="BK1029" s="296">
        <f>ROUND(I1029*H1029,2)</f>
        <v>0</v>
      </c>
      <c r="BL1029" s="196" t="s">
        <v>263</v>
      </c>
      <c r="BM1029" s="196" t="s">
        <v>1405</v>
      </c>
    </row>
    <row r="1030" spans="2:65" s="916" customFormat="1" ht="40.5">
      <c r="B1030" s="207"/>
      <c r="D1030" s="297" t="s">
        <v>184</v>
      </c>
      <c r="F1030" s="298" t="s">
        <v>1381</v>
      </c>
      <c r="L1030" s="207"/>
      <c r="M1030" s="299"/>
      <c r="N1030" s="920"/>
      <c r="O1030" s="920"/>
      <c r="P1030" s="920"/>
      <c r="Q1030" s="920"/>
      <c r="R1030" s="920"/>
      <c r="S1030" s="920"/>
      <c r="T1030" s="300"/>
      <c r="AT1030" s="196" t="s">
        <v>184</v>
      </c>
      <c r="AU1030" s="196" t="s">
        <v>77</v>
      </c>
    </row>
    <row r="1031" spans="2:65" s="302" customFormat="1" ht="27">
      <c r="B1031" s="301"/>
      <c r="D1031" s="297" t="s">
        <v>185</v>
      </c>
      <c r="E1031" s="303" t="s">
        <v>5</v>
      </c>
      <c r="F1031" s="304" t="s">
        <v>1406</v>
      </c>
      <c r="H1031" s="305">
        <v>756.93</v>
      </c>
      <c r="L1031" s="301"/>
      <c r="M1031" s="306"/>
      <c r="N1031" s="307"/>
      <c r="O1031" s="307"/>
      <c r="P1031" s="307"/>
      <c r="Q1031" s="307"/>
      <c r="R1031" s="307"/>
      <c r="S1031" s="307"/>
      <c r="T1031" s="308"/>
      <c r="AT1031" s="303" t="s">
        <v>185</v>
      </c>
      <c r="AU1031" s="303" t="s">
        <v>77</v>
      </c>
      <c r="AV1031" s="302" t="s">
        <v>77</v>
      </c>
      <c r="AW1031" s="302" t="s">
        <v>31</v>
      </c>
      <c r="AX1031" s="302" t="s">
        <v>68</v>
      </c>
      <c r="AY1031" s="303" t="s">
        <v>177</v>
      </c>
    </row>
    <row r="1032" spans="2:65" s="317" customFormat="1">
      <c r="B1032" s="316"/>
      <c r="D1032" s="297" t="s">
        <v>185</v>
      </c>
      <c r="E1032" s="318" t="s">
        <v>5</v>
      </c>
      <c r="F1032" s="319" t="s">
        <v>186</v>
      </c>
      <c r="H1032" s="320">
        <v>756.93</v>
      </c>
      <c r="L1032" s="316"/>
      <c r="M1032" s="321"/>
      <c r="N1032" s="322"/>
      <c r="O1032" s="322"/>
      <c r="P1032" s="322"/>
      <c r="Q1032" s="322"/>
      <c r="R1032" s="322"/>
      <c r="S1032" s="322"/>
      <c r="T1032" s="323"/>
      <c r="AT1032" s="318" t="s">
        <v>185</v>
      </c>
      <c r="AU1032" s="318" t="s">
        <v>77</v>
      </c>
      <c r="AV1032" s="317" t="s">
        <v>182</v>
      </c>
      <c r="AW1032" s="317" t="s">
        <v>31</v>
      </c>
      <c r="AX1032" s="317" t="s">
        <v>75</v>
      </c>
      <c r="AY1032" s="318" t="s">
        <v>177</v>
      </c>
    </row>
    <row r="1033" spans="2:65" s="916" customFormat="1" ht="16.5" customHeight="1">
      <c r="B1033" s="207"/>
      <c r="C1033" s="324" t="s">
        <v>1407</v>
      </c>
      <c r="D1033" s="324" t="s">
        <v>425</v>
      </c>
      <c r="E1033" s="325" t="s">
        <v>1408</v>
      </c>
      <c r="F1033" s="326" t="s">
        <v>1409</v>
      </c>
      <c r="G1033" s="327" t="s">
        <v>887</v>
      </c>
      <c r="H1033" s="328">
        <v>756.93</v>
      </c>
      <c r="I1033" s="923"/>
      <c r="J1033" s="329">
        <f>ROUND(I1033*H1033,2)</f>
        <v>0</v>
      </c>
      <c r="K1033" s="326" t="s">
        <v>181</v>
      </c>
      <c r="L1033" s="330"/>
      <c r="M1033" s="331" t="s">
        <v>5</v>
      </c>
      <c r="N1033" s="332" t="s">
        <v>39</v>
      </c>
      <c r="O1033" s="294">
        <v>0</v>
      </c>
      <c r="P1033" s="294">
        <f>O1033*H1033</f>
        <v>0</v>
      </c>
      <c r="Q1033" s="294">
        <v>2.0000000000000002E-5</v>
      </c>
      <c r="R1033" s="294">
        <f>Q1033*H1033</f>
        <v>1.51386E-2</v>
      </c>
      <c r="S1033" s="294">
        <v>0</v>
      </c>
      <c r="T1033" s="295">
        <f>S1033*H1033</f>
        <v>0</v>
      </c>
      <c r="AR1033" s="196" t="s">
        <v>336</v>
      </c>
      <c r="AT1033" s="196" t="s">
        <v>425</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1410</v>
      </c>
    </row>
    <row r="1034" spans="2:65" s="916" customFormat="1" ht="25.5" customHeight="1">
      <c r="B1034" s="207"/>
      <c r="C1034" s="286" t="s">
        <v>1411</v>
      </c>
      <c r="D1034" s="286" t="s">
        <v>179</v>
      </c>
      <c r="E1034" s="287" t="s">
        <v>1412</v>
      </c>
      <c r="F1034" s="288" t="s">
        <v>1413</v>
      </c>
      <c r="G1034" s="289" t="s">
        <v>180</v>
      </c>
      <c r="H1034" s="290">
        <v>129.69</v>
      </c>
      <c r="I1034" s="921"/>
      <c r="J1034" s="291">
        <f>ROUND(I1034*H1034,2)</f>
        <v>0</v>
      </c>
      <c r="K1034" s="288" t="s">
        <v>181</v>
      </c>
      <c r="L1034" s="207"/>
      <c r="M1034" s="292" t="s">
        <v>5</v>
      </c>
      <c r="N1034" s="293" t="s">
        <v>39</v>
      </c>
      <c r="O1034" s="294">
        <v>0.21099999999999999</v>
      </c>
      <c r="P1034" s="294">
        <f>O1034*H1034</f>
        <v>27.36459</v>
      </c>
      <c r="Q1034" s="294">
        <v>6.0000000000000001E-3</v>
      </c>
      <c r="R1034" s="294">
        <f>Q1034*H1034</f>
        <v>0.77814000000000005</v>
      </c>
      <c r="S1034" s="294">
        <v>0</v>
      </c>
      <c r="T1034" s="295">
        <f>S1034*H1034</f>
        <v>0</v>
      </c>
      <c r="AR1034" s="196" t="s">
        <v>263</v>
      </c>
      <c r="AT1034" s="196" t="s">
        <v>179</v>
      </c>
      <c r="AU1034" s="196" t="s">
        <v>77</v>
      </c>
      <c r="AY1034" s="196" t="s">
        <v>177</v>
      </c>
      <c r="BE1034" s="296">
        <f>IF(N1034="základní",J1034,0)</f>
        <v>0</v>
      </c>
      <c r="BF1034" s="296">
        <f>IF(N1034="snížená",J1034,0)</f>
        <v>0</v>
      </c>
      <c r="BG1034" s="296">
        <f>IF(N1034="zákl. přenesená",J1034,0)</f>
        <v>0</v>
      </c>
      <c r="BH1034" s="296">
        <f>IF(N1034="sníž. přenesená",J1034,0)</f>
        <v>0</v>
      </c>
      <c r="BI1034" s="296">
        <f>IF(N1034="nulová",J1034,0)</f>
        <v>0</v>
      </c>
      <c r="BJ1034" s="196" t="s">
        <v>75</v>
      </c>
      <c r="BK1034" s="296">
        <f>ROUND(I1034*H1034,2)</f>
        <v>0</v>
      </c>
      <c r="BL1034" s="196" t="s">
        <v>263</v>
      </c>
      <c r="BM1034" s="196" t="s">
        <v>1414</v>
      </c>
    </row>
    <row r="1035" spans="2:65" s="916" customFormat="1" ht="81">
      <c r="B1035" s="207"/>
      <c r="D1035" s="297" t="s">
        <v>184</v>
      </c>
      <c r="F1035" s="298" t="s">
        <v>1415</v>
      </c>
      <c r="L1035" s="207"/>
      <c r="M1035" s="299"/>
      <c r="N1035" s="920"/>
      <c r="O1035" s="920"/>
      <c r="P1035" s="920"/>
      <c r="Q1035" s="920"/>
      <c r="R1035" s="920"/>
      <c r="S1035" s="920"/>
      <c r="T1035" s="300"/>
      <c r="AT1035" s="196" t="s">
        <v>184</v>
      </c>
      <c r="AU1035" s="196" t="s">
        <v>77</v>
      </c>
    </row>
    <row r="1036" spans="2:65" s="302" customFormat="1" ht="27">
      <c r="B1036" s="301"/>
      <c r="D1036" s="297" t="s">
        <v>185</v>
      </c>
      <c r="E1036" s="303" t="s">
        <v>5</v>
      </c>
      <c r="F1036" s="304" t="s">
        <v>1416</v>
      </c>
      <c r="H1036" s="305">
        <v>101.255</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02" customFormat="1">
      <c r="B1037" s="301"/>
      <c r="D1037" s="297" t="s">
        <v>185</v>
      </c>
      <c r="E1037" s="303" t="s">
        <v>5</v>
      </c>
      <c r="F1037" s="304" t="s">
        <v>1417</v>
      </c>
      <c r="H1037" s="305">
        <v>28.434999999999999</v>
      </c>
      <c r="L1037" s="301"/>
      <c r="M1037" s="306"/>
      <c r="N1037" s="307"/>
      <c r="O1037" s="307"/>
      <c r="P1037" s="307"/>
      <c r="Q1037" s="307"/>
      <c r="R1037" s="307"/>
      <c r="S1037" s="307"/>
      <c r="T1037" s="308"/>
      <c r="AT1037" s="303" t="s">
        <v>185</v>
      </c>
      <c r="AU1037" s="303" t="s">
        <v>77</v>
      </c>
      <c r="AV1037" s="302" t="s">
        <v>77</v>
      </c>
      <c r="AW1037" s="302" t="s">
        <v>31</v>
      </c>
      <c r="AX1037" s="302" t="s">
        <v>68</v>
      </c>
      <c r="AY1037" s="303" t="s">
        <v>177</v>
      </c>
    </row>
    <row r="1038" spans="2:65" s="310" customFormat="1">
      <c r="B1038" s="309"/>
      <c r="D1038" s="297" t="s">
        <v>185</v>
      </c>
      <c r="E1038" s="311" t="s">
        <v>5</v>
      </c>
      <c r="F1038" s="312" t="s">
        <v>1418</v>
      </c>
      <c r="H1038" s="311" t="s">
        <v>5</v>
      </c>
      <c r="L1038" s="309"/>
      <c r="M1038" s="313"/>
      <c r="N1038" s="314"/>
      <c r="O1038" s="314"/>
      <c r="P1038" s="314"/>
      <c r="Q1038" s="314"/>
      <c r="R1038" s="314"/>
      <c r="S1038" s="314"/>
      <c r="T1038" s="315"/>
      <c r="AT1038" s="311" t="s">
        <v>185</v>
      </c>
      <c r="AU1038" s="311" t="s">
        <v>77</v>
      </c>
      <c r="AV1038" s="310" t="s">
        <v>75</v>
      </c>
      <c r="AW1038" s="310" t="s">
        <v>31</v>
      </c>
      <c r="AX1038" s="310" t="s">
        <v>68</v>
      </c>
      <c r="AY1038" s="311" t="s">
        <v>177</v>
      </c>
    </row>
    <row r="1039" spans="2:65" s="317" customFormat="1">
      <c r="B1039" s="316"/>
      <c r="D1039" s="297" t="s">
        <v>185</v>
      </c>
      <c r="E1039" s="318" t="s">
        <v>5</v>
      </c>
      <c r="F1039" s="319" t="s">
        <v>186</v>
      </c>
      <c r="H1039" s="320">
        <v>129.69</v>
      </c>
      <c r="L1039" s="316"/>
      <c r="M1039" s="321"/>
      <c r="N1039" s="322"/>
      <c r="O1039" s="322"/>
      <c r="P1039" s="322"/>
      <c r="Q1039" s="322"/>
      <c r="R1039" s="322"/>
      <c r="S1039" s="322"/>
      <c r="T1039" s="323"/>
      <c r="AT1039" s="318" t="s">
        <v>185</v>
      </c>
      <c r="AU1039" s="318" t="s">
        <v>77</v>
      </c>
      <c r="AV1039" s="317" t="s">
        <v>182</v>
      </c>
      <c r="AW1039" s="317" t="s">
        <v>31</v>
      </c>
      <c r="AX1039" s="317" t="s">
        <v>75</v>
      </c>
      <c r="AY1039" s="318" t="s">
        <v>177</v>
      </c>
    </row>
    <row r="1040" spans="2:65" s="916" customFormat="1" ht="25.5" customHeight="1">
      <c r="B1040" s="207"/>
      <c r="C1040" s="324" t="s">
        <v>1419</v>
      </c>
      <c r="D1040" s="324" t="s">
        <v>425</v>
      </c>
      <c r="E1040" s="325" t="s">
        <v>1420</v>
      </c>
      <c r="F1040" s="326" t="s">
        <v>1421</v>
      </c>
      <c r="G1040" s="327" t="s">
        <v>180</v>
      </c>
      <c r="H1040" s="328">
        <v>132.28399999999999</v>
      </c>
      <c r="I1040" s="923"/>
      <c r="J1040" s="329">
        <f>ROUND(I1040*H1040,2)</f>
        <v>0</v>
      </c>
      <c r="K1040" s="326" t="s">
        <v>181</v>
      </c>
      <c r="L1040" s="330"/>
      <c r="M1040" s="331" t="s">
        <v>5</v>
      </c>
      <c r="N1040" s="332" t="s">
        <v>39</v>
      </c>
      <c r="O1040" s="294">
        <v>0</v>
      </c>
      <c r="P1040" s="294">
        <f>O1040*H1040</f>
        <v>0</v>
      </c>
      <c r="Q1040" s="294">
        <v>3.0000000000000001E-3</v>
      </c>
      <c r="R1040" s="294">
        <f>Q1040*H1040</f>
        <v>0.39685199999999998</v>
      </c>
      <c r="S1040" s="294">
        <v>0</v>
      </c>
      <c r="T1040" s="295">
        <f>S1040*H1040</f>
        <v>0</v>
      </c>
      <c r="AR1040" s="196" t="s">
        <v>336</v>
      </c>
      <c r="AT1040" s="196" t="s">
        <v>425</v>
      </c>
      <c r="AU1040" s="196" t="s">
        <v>77</v>
      </c>
      <c r="AY1040" s="196" t="s">
        <v>177</v>
      </c>
      <c r="BE1040" s="296">
        <f>IF(N1040="základní",J1040,0)</f>
        <v>0</v>
      </c>
      <c r="BF1040" s="296">
        <f>IF(N1040="snížená",J1040,0)</f>
        <v>0</v>
      </c>
      <c r="BG1040" s="296">
        <f>IF(N1040="zákl. přenesená",J1040,0)</f>
        <v>0</v>
      </c>
      <c r="BH1040" s="296">
        <f>IF(N1040="sníž. přenesená",J1040,0)</f>
        <v>0</v>
      </c>
      <c r="BI1040" s="296">
        <f>IF(N1040="nulová",J1040,0)</f>
        <v>0</v>
      </c>
      <c r="BJ1040" s="196" t="s">
        <v>75</v>
      </c>
      <c r="BK1040" s="296">
        <f>ROUND(I1040*H1040,2)</f>
        <v>0</v>
      </c>
      <c r="BL1040" s="196" t="s">
        <v>263</v>
      </c>
      <c r="BM1040" s="196" t="s">
        <v>1422</v>
      </c>
    </row>
    <row r="1041" spans="2:65" s="302" customFormat="1">
      <c r="B1041" s="301"/>
      <c r="D1041" s="297" t="s">
        <v>185</v>
      </c>
      <c r="F1041" s="304" t="s">
        <v>1423</v>
      </c>
      <c r="H1041" s="305">
        <v>132.28399999999999</v>
      </c>
      <c r="L1041" s="301"/>
      <c r="M1041" s="306"/>
      <c r="N1041" s="307"/>
      <c r="O1041" s="307"/>
      <c r="P1041" s="307"/>
      <c r="Q1041" s="307"/>
      <c r="R1041" s="307"/>
      <c r="S1041" s="307"/>
      <c r="T1041" s="308"/>
      <c r="AT1041" s="303" t="s">
        <v>185</v>
      </c>
      <c r="AU1041" s="303" t="s">
        <v>77</v>
      </c>
      <c r="AV1041" s="302" t="s">
        <v>77</v>
      </c>
      <c r="AW1041" s="302" t="s">
        <v>6</v>
      </c>
      <c r="AX1041" s="302" t="s">
        <v>75</v>
      </c>
      <c r="AY1041" s="303" t="s">
        <v>177</v>
      </c>
    </row>
    <row r="1042" spans="2:65" s="916" customFormat="1" ht="25.5" customHeight="1">
      <c r="B1042" s="207"/>
      <c r="C1042" s="286" t="s">
        <v>1424</v>
      </c>
      <c r="D1042" s="286" t="s">
        <v>179</v>
      </c>
      <c r="E1042" s="287" t="s">
        <v>1412</v>
      </c>
      <c r="F1042" s="288" t="s">
        <v>1413</v>
      </c>
      <c r="G1042" s="289" t="s">
        <v>180</v>
      </c>
      <c r="H1042" s="290">
        <v>196.64</v>
      </c>
      <c r="I1042" s="921"/>
      <c r="J1042" s="291">
        <f>ROUND(I1042*H1042,2)</f>
        <v>0</v>
      </c>
      <c r="K1042" s="288" t="s">
        <v>181</v>
      </c>
      <c r="L1042" s="207"/>
      <c r="M1042" s="292" t="s">
        <v>5</v>
      </c>
      <c r="N1042" s="293" t="s">
        <v>39</v>
      </c>
      <c r="O1042" s="294">
        <v>0.21099999999999999</v>
      </c>
      <c r="P1042" s="294">
        <f>O1042*H1042</f>
        <v>41.491039999999998</v>
      </c>
      <c r="Q1042" s="294">
        <v>6.0000000000000001E-3</v>
      </c>
      <c r="R1042" s="294">
        <f>Q1042*H1042</f>
        <v>1.17984</v>
      </c>
      <c r="S1042" s="294">
        <v>0</v>
      </c>
      <c r="T1042" s="295">
        <f>S1042*H1042</f>
        <v>0</v>
      </c>
      <c r="AR1042" s="196" t="s">
        <v>263</v>
      </c>
      <c r="AT1042" s="196" t="s">
        <v>179</v>
      </c>
      <c r="AU1042" s="196" t="s">
        <v>77</v>
      </c>
      <c r="AY1042" s="196" t="s">
        <v>177</v>
      </c>
      <c r="BE1042" s="296">
        <f>IF(N1042="základní",J1042,0)</f>
        <v>0</v>
      </c>
      <c r="BF1042" s="296">
        <f>IF(N1042="snížená",J1042,0)</f>
        <v>0</v>
      </c>
      <c r="BG1042" s="296">
        <f>IF(N1042="zákl. přenesená",J1042,0)</f>
        <v>0</v>
      </c>
      <c r="BH1042" s="296">
        <f>IF(N1042="sníž. přenesená",J1042,0)</f>
        <v>0</v>
      </c>
      <c r="BI1042" s="296">
        <f>IF(N1042="nulová",J1042,0)</f>
        <v>0</v>
      </c>
      <c r="BJ1042" s="196" t="s">
        <v>75</v>
      </c>
      <c r="BK1042" s="296">
        <f>ROUND(I1042*H1042,2)</f>
        <v>0</v>
      </c>
      <c r="BL1042" s="196" t="s">
        <v>263</v>
      </c>
      <c r="BM1042" s="196" t="s">
        <v>1425</v>
      </c>
    </row>
    <row r="1043" spans="2:65" s="916" customFormat="1" ht="81">
      <c r="B1043" s="207"/>
      <c r="D1043" s="297" t="s">
        <v>184</v>
      </c>
      <c r="F1043" s="298" t="s">
        <v>1415</v>
      </c>
      <c r="L1043" s="207"/>
      <c r="M1043" s="299"/>
      <c r="N1043" s="920"/>
      <c r="O1043" s="920"/>
      <c r="P1043" s="920"/>
      <c r="Q1043" s="920"/>
      <c r="R1043" s="920"/>
      <c r="S1043" s="920"/>
      <c r="T1043" s="300"/>
      <c r="AT1043" s="196" t="s">
        <v>184</v>
      </c>
      <c r="AU1043" s="196" t="s">
        <v>77</v>
      </c>
    </row>
    <row r="1044" spans="2:65" s="310" customFormat="1">
      <c r="B1044" s="309"/>
      <c r="D1044" s="297" t="s">
        <v>185</v>
      </c>
      <c r="E1044" s="311" t="s">
        <v>5</v>
      </c>
      <c r="F1044" s="312" t="s">
        <v>1426</v>
      </c>
      <c r="H1044" s="311" t="s">
        <v>5</v>
      </c>
      <c r="L1044" s="309"/>
      <c r="M1044" s="313"/>
      <c r="N1044" s="314"/>
      <c r="O1044" s="314"/>
      <c r="P1044" s="314"/>
      <c r="Q1044" s="314"/>
      <c r="R1044" s="314"/>
      <c r="S1044" s="314"/>
      <c r="T1044" s="315"/>
      <c r="AT1044" s="311" t="s">
        <v>185</v>
      </c>
      <c r="AU1044" s="311" t="s">
        <v>77</v>
      </c>
      <c r="AV1044" s="310" t="s">
        <v>75</v>
      </c>
      <c r="AW1044" s="310" t="s">
        <v>31</v>
      </c>
      <c r="AX1044" s="310" t="s">
        <v>68</v>
      </c>
      <c r="AY1044" s="311" t="s">
        <v>177</v>
      </c>
    </row>
    <row r="1045" spans="2:65" s="302" customFormat="1">
      <c r="B1045" s="301"/>
      <c r="D1045" s="297" t="s">
        <v>185</v>
      </c>
      <c r="E1045" s="303" t="s">
        <v>5</v>
      </c>
      <c r="F1045" s="304" t="s">
        <v>1427</v>
      </c>
      <c r="H1045" s="305">
        <v>196.64</v>
      </c>
      <c r="L1045" s="301"/>
      <c r="M1045" s="306"/>
      <c r="N1045" s="307"/>
      <c r="O1045" s="307"/>
      <c r="P1045" s="307"/>
      <c r="Q1045" s="307"/>
      <c r="R1045" s="307"/>
      <c r="S1045" s="307"/>
      <c r="T1045" s="308"/>
      <c r="AT1045" s="303" t="s">
        <v>185</v>
      </c>
      <c r="AU1045" s="303" t="s">
        <v>77</v>
      </c>
      <c r="AV1045" s="302" t="s">
        <v>77</v>
      </c>
      <c r="AW1045" s="302" t="s">
        <v>31</v>
      </c>
      <c r="AX1045" s="302" t="s">
        <v>68</v>
      </c>
      <c r="AY1045" s="303" t="s">
        <v>177</v>
      </c>
    </row>
    <row r="1046" spans="2:65" s="317" customFormat="1">
      <c r="B1046" s="316"/>
      <c r="D1046" s="297" t="s">
        <v>185</v>
      </c>
      <c r="E1046" s="318" t="s">
        <v>5</v>
      </c>
      <c r="F1046" s="319" t="s">
        <v>186</v>
      </c>
      <c r="H1046" s="320">
        <v>196.64</v>
      </c>
      <c r="L1046" s="316"/>
      <c r="M1046" s="321"/>
      <c r="N1046" s="322"/>
      <c r="O1046" s="322"/>
      <c r="P1046" s="322"/>
      <c r="Q1046" s="322"/>
      <c r="R1046" s="322"/>
      <c r="S1046" s="322"/>
      <c r="T1046" s="323"/>
      <c r="AT1046" s="318" t="s">
        <v>185</v>
      </c>
      <c r="AU1046" s="318" t="s">
        <v>77</v>
      </c>
      <c r="AV1046" s="317" t="s">
        <v>182</v>
      </c>
      <c r="AW1046" s="317" t="s">
        <v>31</v>
      </c>
      <c r="AX1046" s="317" t="s">
        <v>75</v>
      </c>
      <c r="AY1046" s="318" t="s">
        <v>177</v>
      </c>
    </row>
    <row r="1047" spans="2:65" s="916" customFormat="1" ht="25.5" customHeight="1">
      <c r="B1047" s="207"/>
      <c r="C1047" s="324" t="s">
        <v>1428</v>
      </c>
      <c r="D1047" s="324" t="s">
        <v>425</v>
      </c>
      <c r="E1047" s="325" t="s">
        <v>1429</v>
      </c>
      <c r="F1047" s="326" t="s">
        <v>1430</v>
      </c>
      <c r="G1047" s="327" t="s">
        <v>180</v>
      </c>
      <c r="H1047" s="328">
        <v>200.57300000000001</v>
      </c>
      <c r="I1047" s="923"/>
      <c r="J1047" s="329">
        <f>ROUND(I1047*H1047,2)</f>
        <v>0</v>
      </c>
      <c r="K1047" s="326" t="s">
        <v>181</v>
      </c>
      <c r="L1047" s="330"/>
      <c r="M1047" s="331" t="s">
        <v>5</v>
      </c>
      <c r="N1047" s="332" t="s">
        <v>39</v>
      </c>
      <c r="O1047" s="294">
        <v>0</v>
      </c>
      <c r="P1047" s="294">
        <f>O1047*H1047</f>
        <v>0</v>
      </c>
      <c r="Q1047" s="294">
        <v>2.3999999999999998E-3</v>
      </c>
      <c r="R1047" s="294">
        <f>Q1047*H1047</f>
        <v>0.4813752</v>
      </c>
      <c r="S1047" s="294">
        <v>0</v>
      </c>
      <c r="T1047" s="295">
        <f>S1047*H1047</f>
        <v>0</v>
      </c>
      <c r="AR1047" s="196" t="s">
        <v>336</v>
      </c>
      <c r="AT1047" s="196" t="s">
        <v>425</v>
      </c>
      <c r="AU1047" s="196" t="s">
        <v>77</v>
      </c>
      <c r="AY1047" s="196" t="s">
        <v>177</v>
      </c>
      <c r="BE1047" s="296">
        <f>IF(N1047="základní",J1047,0)</f>
        <v>0</v>
      </c>
      <c r="BF1047" s="296">
        <f>IF(N1047="snížená",J1047,0)</f>
        <v>0</v>
      </c>
      <c r="BG1047" s="296">
        <f>IF(N1047="zákl. přenesená",J1047,0)</f>
        <v>0</v>
      </c>
      <c r="BH1047" s="296">
        <f>IF(N1047="sníž. přenesená",J1047,0)</f>
        <v>0</v>
      </c>
      <c r="BI1047" s="296">
        <f>IF(N1047="nulová",J1047,0)</f>
        <v>0</v>
      </c>
      <c r="BJ1047" s="196" t="s">
        <v>75</v>
      </c>
      <c r="BK1047" s="296">
        <f>ROUND(I1047*H1047,2)</f>
        <v>0</v>
      </c>
      <c r="BL1047" s="196" t="s">
        <v>263</v>
      </c>
      <c r="BM1047" s="196" t="s">
        <v>1431</v>
      </c>
    </row>
    <row r="1048" spans="2:65" s="302" customFormat="1">
      <c r="B1048" s="301"/>
      <c r="D1048" s="297" t="s">
        <v>185</v>
      </c>
      <c r="F1048" s="304" t="s">
        <v>1432</v>
      </c>
      <c r="H1048" s="305">
        <v>200.57300000000001</v>
      </c>
      <c r="L1048" s="301"/>
      <c r="M1048" s="306"/>
      <c r="N1048" s="307"/>
      <c r="O1048" s="307"/>
      <c r="P1048" s="307"/>
      <c r="Q1048" s="307"/>
      <c r="R1048" s="307"/>
      <c r="S1048" s="307"/>
      <c r="T1048" s="308"/>
      <c r="AT1048" s="303" t="s">
        <v>185</v>
      </c>
      <c r="AU1048" s="303" t="s">
        <v>77</v>
      </c>
      <c r="AV1048" s="302" t="s">
        <v>77</v>
      </c>
      <c r="AW1048" s="302" t="s">
        <v>6</v>
      </c>
      <c r="AX1048" s="302" t="s">
        <v>75</v>
      </c>
      <c r="AY1048" s="303" t="s">
        <v>177</v>
      </c>
    </row>
    <row r="1049" spans="2:65" s="916" customFormat="1" ht="25.5" customHeight="1">
      <c r="B1049" s="207"/>
      <c r="C1049" s="286" t="s">
        <v>1433</v>
      </c>
      <c r="D1049" s="286" t="s">
        <v>179</v>
      </c>
      <c r="E1049" s="287" t="s">
        <v>1434</v>
      </c>
      <c r="F1049" s="288" t="s">
        <v>1435</v>
      </c>
      <c r="G1049" s="289" t="s">
        <v>180</v>
      </c>
      <c r="H1049" s="290">
        <v>602.88</v>
      </c>
      <c r="I1049" s="921"/>
      <c r="J1049" s="291">
        <f>ROUND(I1049*H1049,2)</f>
        <v>0</v>
      </c>
      <c r="K1049" s="288" t="s">
        <v>181</v>
      </c>
      <c r="L1049" s="207"/>
      <c r="M1049" s="292" t="s">
        <v>5</v>
      </c>
      <c r="N1049" s="293" t="s">
        <v>39</v>
      </c>
      <c r="O1049" s="294">
        <v>0.09</v>
      </c>
      <c r="P1049" s="294">
        <f>O1049*H1049</f>
        <v>54.2592</v>
      </c>
      <c r="Q1049" s="294">
        <v>0</v>
      </c>
      <c r="R1049" s="294">
        <f>Q1049*H1049</f>
        <v>0</v>
      </c>
      <c r="S1049" s="294">
        <v>0</v>
      </c>
      <c r="T1049" s="295">
        <f>S1049*H1049</f>
        <v>0</v>
      </c>
      <c r="AR1049" s="196" t="s">
        <v>263</v>
      </c>
      <c r="AT1049" s="196" t="s">
        <v>179</v>
      </c>
      <c r="AU1049" s="196" t="s">
        <v>77</v>
      </c>
      <c r="AY1049" s="196" t="s">
        <v>177</v>
      </c>
      <c r="BE1049" s="296">
        <f>IF(N1049="základní",J1049,0)</f>
        <v>0</v>
      </c>
      <c r="BF1049" s="296">
        <f>IF(N1049="snížená",J1049,0)</f>
        <v>0</v>
      </c>
      <c r="BG1049" s="296">
        <f>IF(N1049="zákl. přenesená",J1049,0)</f>
        <v>0</v>
      </c>
      <c r="BH1049" s="296">
        <f>IF(N1049="sníž. přenesená",J1049,0)</f>
        <v>0</v>
      </c>
      <c r="BI1049" s="296">
        <f>IF(N1049="nulová",J1049,0)</f>
        <v>0</v>
      </c>
      <c r="BJ1049" s="196" t="s">
        <v>75</v>
      </c>
      <c r="BK1049" s="296">
        <f>ROUND(I1049*H1049,2)</f>
        <v>0</v>
      </c>
      <c r="BL1049" s="196" t="s">
        <v>263</v>
      </c>
      <c r="BM1049" s="196" t="s">
        <v>1436</v>
      </c>
    </row>
    <row r="1050" spans="2:65" s="916" customFormat="1" ht="67.5">
      <c r="B1050" s="207"/>
      <c r="D1050" s="297" t="s">
        <v>184</v>
      </c>
      <c r="F1050" s="298" t="s">
        <v>1437</v>
      </c>
      <c r="L1050" s="207"/>
      <c r="M1050" s="299"/>
      <c r="N1050" s="920"/>
      <c r="O1050" s="920"/>
      <c r="P1050" s="920"/>
      <c r="Q1050" s="920"/>
      <c r="R1050" s="920"/>
      <c r="S1050" s="920"/>
      <c r="T1050" s="300"/>
      <c r="AT1050" s="196" t="s">
        <v>184</v>
      </c>
      <c r="AU1050" s="196" t="s">
        <v>77</v>
      </c>
    </row>
    <row r="1051" spans="2:65" s="302" customFormat="1">
      <c r="B1051" s="301"/>
      <c r="D1051" s="297" t="s">
        <v>185</v>
      </c>
      <c r="E1051" s="303" t="s">
        <v>5</v>
      </c>
      <c r="F1051" s="304" t="s">
        <v>1438</v>
      </c>
      <c r="H1051" s="305">
        <v>602.88</v>
      </c>
      <c r="L1051" s="301"/>
      <c r="M1051" s="306"/>
      <c r="N1051" s="307"/>
      <c r="O1051" s="307"/>
      <c r="P1051" s="307"/>
      <c r="Q1051" s="307"/>
      <c r="R1051" s="307"/>
      <c r="S1051" s="307"/>
      <c r="T1051" s="308"/>
      <c r="AT1051" s="303" t="s">
        <v>185</v>
      </c>
      <c r="AU1051" s="303" t="s">
        <v>77</v>
      </c>
      <c r="AV1051" s="302" t="s">
        <v>77</v>
      </c>
      <c r="AW1051" s="302" t="s">
        <v>31</v>
      </c>
      <c r="AX1051" s="302" t="s">
        <v>68</v>
      </c>
      <c r="AY1051" s="303" t="s">
        <v>177</v>
      </c>
    </row>
    <row r="1052" spans="2:65" s="317" customFormat="1">
      <c r="B1052" s="316"/>
      <c r="D1052" s="297" t="s">
        <v>185</v>
      </c>
      <c r="E1052" s="318" t="s">
        <v>5</v>
      </c>
      <c r="F1052" s="319" t="s">
        <v>186</v>
      </c>
      <c r="H1052" s="320">
        <v>602.88</v>
      </c>
      <c r="L1052" s="316"/>
      <c r="M1052" s="321"/>
      <c r="N1052" s="322"/>
      <c r="O1052" s="322"/>
      <c r="P1052" s="322"/>
      <c r="Q1052" s="322"/>
      <c r="R1052" s="322"/>
      <c r="S1052" s="322"/>
      <c r="T1052" s="323"/>
      <c r="AT1052" s="318" t="s">
        <v>185</v>
      </c>
      <c r="AU1052" s="318" t="s">
        <v>77</v>
      </c>
      <c r="AV1052" s="317" t="s">
        <v>182</v>
      </c>
      <c r="AW1052" s="317" t="s">
        <v>31</v>
      </c>
      <c r="AX1052" s="317" t="s">
        <v>75</v>
      </c>
      <c r="AY1052" s="318" t="s">
        <v>177</v>
      </c>
    </row>
    <row r="1053" spans="2:65" s="916" customFormat="1" ht="16.5" customHeight="1">
      <c r="B1053" s="207"/>
      <c r="C1053" s="324" t="s">
        <v>1439</v>
      </c>
      <c r="D1053" s="324" t="s">
        <v>425</v>
      </c>
      <c r="E1053" s="325" t="s">
        <v>1440</v>
      </c>
      <c r="F1053" s="326" t="s">
        <v>1441</v>
      </c>
      <c r="G1053" s="327" t="s">
        <v>180</v>
      </c>
      <c r="H1053" s="328">
        <v>614.93799999999999</v>
      </c>
      <c r="I1053" s="923"/>
      <c r="J1053" s="329">
        <f>ROUND(I1053*H1053,2)</f>
        <v>0</v>
      </c>
      <c r="K1053" s="326" t="s">
        <v>5</v>
      </c>
      <c r="L1053" s="330"/>
      <c r="M1053" s="331" t="s">
        <v>5</v>
      </c>
      <c r="N1053" s="332" t="s">
        <v>39</v>
      </c>
      <c r="O1053" s="294">
        <v>0</v>
      </c>
      <c r="P1053" s="294">
        <f>O1053*H1053</f>
        <v>0</v>
      </c>
      <c r="Q1053" s="294">
        <v>1.7999999999999999E-2</v>
      </c>
      <c r="R1053" s="294">
        <f>Q1053*H1053</f>
        <v>11.068883999999999</v>
      </c>
      <c r="S1053" s="294">
        <v>0</v>
      </c>
      <c r="T1053" s="295">
        <f>S1053*H1053</f>
        <v>0</v>
      </c>
      <c r="AR1053" s="196" t="s">
        <v>336</v>
      </c>
      <c r="AT1053" s="196" t="s">
        <v>425</v>
      </c>
      <c r="AU1053" s="196" t="s">
        <v>77</v>
      </c>
      <c r="AY1053" s="196" t="s">
        <v>177</v>
      </c>
      <c r="BE1053" s="296">
        <f>IF(N1053="základní",J1053,0)</f>
        <v>0</v>
      </c>
      <c r="BF1053" s="296">
        <f>IF(N1053="snížená",J1053,0)</f>
        <v>0</v>
      </c>
      <c r="BG1053" s="296">
        <f>IF(N1053="zákl. přenesená",J1053,0)</f>
        <v>0</v>
      </c>
      <c r="BH1053" s="296">
        <f>IF(N1053="sníž. přenesená",J1053,0)</f>
        <v>0</v>
      </c>
      <c r="BI1053" s="296">
        <f>IF(N1053="nulová",J1053,0)</f>
        <v>0</v>
      </c>
      <c r="BJ1053" s="196" t="s">
        <v>75</v>
      </c>
      <c r="BK1053" s="296">
        <f>ROUND(I1053*H1053,2)</f>
        <v>0</v>
      </c>
      <c r="BL1053" s="196" t="s">
        <v>263</v>
      </c>
      <c r="BM1053" s="196" t="s">
        <v>1442</v>
      </c>
    </row>
    <row r="1054" spans="2:65" s="302" customFormat="1">
      <c r="B1054" s="301"/>
      <c r="D1054" s="297" t="s">
        <v>185</v>
      </c>
      <c r="F1054" s="304" t="s">
        <v>1443</v>
      </c>
      <c r="H1054" s="305">
        <v>614.93799999999999</v>
      </c>
      <c r="L1054" s="301"/>
      <c r="M1054" s="306"/>
      <c r="N1054" s="307"/>
      <c r="O1054" s="307"/>
      <c r="P1054" s="307"/>
      <c r="Q1054" s="307"/>
      <c r="R1054" s="307"/>
      <c r="S1054" s="307"/>
      <c r="T1054" s="308"/>
      <c r="AT1054" s="303" t="s">
        <v>185</v>
      </c>
      <c r="AU1054" s="303" t="s">
        <v>77</v>
      </c>
      <c r="AV1054" s="302" t="s">
        <v>77</v>
      </c>
      <c r="AW1054" s="302" t="s">
        <v>6</v>
      </c>
      <c r="AX1054" s="302" t="s">
        <v>75</v>
      </c>
      <c r="AY1054" s="303" t="s">
        <v>177</v>
      </c>
    </row>
    <row r="1055" spans="2:65" s="916" customFormat="1" ht="38.25" customHeight="1">
      <c r="B1055" s="207"/>
      <c r="C1055" s="286" t="s">
        <v>1444</v>
      </c>
      <c r="D1055" s="286" t="s">
        <v>179</v>
      </c>
      <c r="E1055" s="287" t="s">
        <v>1445</v>
      </c>
      <c r="F1055" s="288" t="s">
        <v>1446</v>
      </c>
      <c r="G1055" s="289" t="s">
        <v>180</v>
      </c>
      <c r="H1055" s="290">
        <v>602.88</v>
      </c>
      <c r="I1055" s="921"/>
      <c r="J1055" s="291">
        <f>ROUND(I1055*H1055,2)</f>
        <v>0</v>
      </c>
      <c r="K1055" s="288" t="s">
        <v>181</v>
      </c>
      <c r="L1055" s="207"/>
      <c r="M1055" s="292" t="s">
        <v>5</v>
      </c>
      <c r="N1055" s="293" t="s">
        <v>39</v>
      </c>
      <c r="O1055" s="294">
        <v>0.13500000000000001</v>
      </c>
      <c r="P1055" s="294">
        <f>O1055*H1055</f>
        <v>81.388800000000003</v>
      </c>
      <c r="Q1055" s="294">
        <v>2.0000000000000001E-4</v>
      </c>
      <c r="R1055" s="294">
        <f>Q1055*H1055</f>
        <v>0.120576</v>
      </c>
      <c r="S1055" s="294">
        <v>0</v>
      </c>
      <c r="T1055" s="295">
        <f>S1055*H1055</f>
        <v>0</v>
      </c>
      <c r="AR1055" s="196" t="s">
        <v>263</v>
      </c>
      <c r="AT1055" s="196" t="s">
        <v>179</v>
      </c>
      <c r="AU1055" s="196" t="s">
        <v>77</v>
      </c>
      <c r="AY1055" s="196" t="s">
        <v>177</v>
      </c>
      <c r="BE1055" s="296">
        <f>IF(N1055="základní",J1055,0)</f>
        <v>0</v>
      </c>
      <c r="BF1055" s="296">
        <f>IF(N1055="snížená",J1055,0)</f>
        <v>0</v>
      </c>
      <c r="BG1055" s="296">
        <f>IF(N1055="zákl. přenesená",J1055,0)</f>
        <v>0</v>
      </c>
      <c r="BH1055" s="296">
        <f>IF(N1055="sníž. přenesená",J1055,0)</f>
        <v>0</v>
      </c>
      <c r="BI1055" s="296">
        <f>IF(N1055="nulová",J1055,0)</f>
        <v>0</v>
      </c>
      <c r="BJ1055" s="196" t="s">
        <v>75</v>
      </c>
      <c r="BK1055" s="296">
        <f>ROUND(I1055*H1055,2)</f>
        <v>0</v>
      </c>
      <c r="BL1055" s="196" t="s">
        <v>263</v>
      </c>
      <c r="BM1055" s="196" t="s">
        <v>1447</v>
      </c>
    </row>
    <row r="1056" spans="2:65" s="916" customFormat="1" ht="67.5">
      <c r="B1056" s="207"/>
      <c r="D1056" s="297" t="s">
        <v>184</v>
      </c>
      <c r="F1056" s="298" t="s">
        <v>1437</v>
      </c>
      <c r="L1056" s="207"/>
      <c r="M1056" s="299"/>
      <c r="N1056" s="920"/>
      <c r="O1056" s="920"/>
      <c r="P1056" s="920"/>
      <c r="Q1056" s="920"/>
      <c r="R1056" s="920"/>
      <c r="S1056" s="920"/>
      <c r="T1056" s="300"/>
      <c r="AT1056" s="196" t="s">
        <v>184</v>
      </c>
      <c r="AU1056" s="196" t="s">
        <v>77</v>
      </c>
    </row>
    <row r="1057" spans="2:65" s="302" customFormat="1">
      <c r="B1057" s="301"/>
      <c r="D1057" s="297" t="s">
        <v>185</v>
      </c>
      <c r="E1057" s="303" t="s">
        <v>5</v>
      </c>
      <c r="F1057" s="304" t="s">
        <v>1448</v>
      </c>
      <c r="H1057" s="305">
        <v>139.52000000000001</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02" customFormat="1">
      <c r="B1058" s="301"/>
      <c r="D1058" s="297" t="s">
        <v>185</v>
      </c>
      <c r="E1058" s="303" t="s">
        <v>5</v>
      </c>
      <c r="F1058" s="304" t="s">
        <v>1449</v>
      </c>
      <c r="H1058" s="305">
        <v>463.36</v>
      </c>
      <c r="L1058" s="301"/>
      <c r="M1058" s="306"/>
      <c r="N1058" s="307"/>
      <c r="O1058" s="307"/>
      <c r="P1058" s="307"/>
      <c r="Q1058" s="307"/>
      <c r="R1058" s="307"/>
      <c r="S1058" s="307"/>
      <c r="T1058" s="308"/>
      <c r="AT1058" s="303" t="s">
        <v>185</v>
      </c>
      <c r="AU1058" s="303" t="s">
        <v>77</v>
      </c>
      <c r="AV1058" s="302" t="s">
        <v>77</v>
      </c>
      <c r="AW1058" s="302" t="s">
        <v>31</v>
      </c>
      <c r="AX1058" s="302" t="s">
        <v>68</v>
      </c>
      <c r="AY1058" s="303" t="s">
        <v>177</v>
      </c>
    </row>
    <row r="1059" spans="2:65" s="317" customFormat="1">
      <c r="B1059" s="316"/>
      <c r="D1059" s="297" t="s">
        <v>185</v>
      </c>
      <c r="E1059" s="318" t="s">
        <v>5</v>
      </c>
      <c r="F1059" s="319" t="s">
        <v>186</v>
      </c>
      <c r="H1059" s="320">
        <v>602.88</v>
      </c>
      <c r="L1059" s="316"/>
      <c r="M1059" s="321"/>
      <c r="N1059" s="322"/>
      <c r="O1059" s="322"/>
      <c r="P1059" s="322"/>
      <c r="Q1059" s="322"/>
      <c r="R1059" s="322"/>
      <c r="S1059" s="322"/>
      <c r="T1059" s="323"/>
      <c r="AT1059" s="318" t="s">
        <v>185</v>
      </c>
      <c r="AU1059" s="318" t="s">
        <v>77</v>
      </c>
      <c r="AV1059" s="317" t="s">
        <v>182</v>
      </c>
      <c r="AW1059" s="317" t="s">
        <v>31</v>
      </c>
      <c r="AX1059" s="317" t="s">
        <v>75</v>
      </c>
      <c r="AY1059" s="318" t="s">
        <v>177</v>
      </c>
    </row>
    <row r="1060" spans="2:65" s="916" customFormat="1" ht="16.5" customHeight="1">
      <c r="B1060" s="207"/>
      <c r="C1060" s="324" t="s">
        <v>1450</v>
      </c>
      <c r="D1060" s="324" t="s">
        <v>425</v>
      </c>
      <c r="E1060" s="325" t="s">
        <v>1451</v>
      </c>
      <c r="F1060" s="326" t="s">
        <v>1452</v>
      </c>
      <c r="G1060" s="327" t="s">
        <v>180</v>
      </c>
      <c r="H1060" s="328">
        <v>614.93799999999999</v>
      </c>
      <c r="I1060" s="923"/>
      <c r="J1060" s="329">
        <f>ROUND(I1060*H1060,2)</f>
        <v>0</v>
      </c>
      <c r="K1060" s="326" t="s">
        <v>5</v>
      </c>
      <c r="L1060" s="330"/>
      <c r="M1060" s="331" t="s">
        <v>5</v>
      </c>
      <c r="N1060" s="332" t="s">
        <v>39</v>
      </c>
      <c r="O1060" s="294">
        <v>0</v>
      </c>
      <c r="P1060" s="294">
        <f>O1060*H1060</f>
        <v>0</v>
      </c>
      <c r="Q1060" s="294">
        <v>1.4999999999999999E-2</v>
      </c>
      <c r="R1060" s="294">
        <f>Q1060*H1060</f>
        <v>9.2240699999999993</v>
      </c>
      <c r="S1060" s="294">
        <v>0</v>
      </c>
      <c r="T1060" s="295">
        <f>S1060*H1060</f>
        <v>0</v>
      </c>
      <c r="AR1060" s="196" t="s">
        <v>336</v>
      </c>
      <c r="AT1060" s="196" t="s">
        <v>425</v>
      </c>
      <c r="AU1060" s="196" t="s">
        <v>77</v>
      </c>
      <c r="AY1060" s="196" t="s">
        <v>177</v>
      </c>
      <c r="BE1060" s="296">
        <f>IF(N1060="základní",J1060,0)</f>
        <v>0</v>
      </c>
      <c r="BF1060" s="296">
        <f>IF(N1060="snížená",J1060,0)</f>
        <v>0</v>
      </c>
      <c r="BG1060" s="296">
        <f>IF(N1060="zákl. přenesená",J1060,0)</f>
        <v>0</v>
      </c>
      <c r="BH1060" s="296">
        <f>IF(N1060="sníž. přenesená",J1060,0)</f>
        <v>0</v>
      </c>
      <c r="BI1060" s="296">
        <f>IF(N1060="nulová",J1060,0)</f>
        <v>0</v>
      </c>
      <c r="BJ1060" s="196" t="s">
        <v>75</v>
      </c>
      <c r="BK1060" s="296">
        <f>ROUND(I1060*H1060,2)</f>
        <v>0</v>
      </c>
      <c r="BL1060" s="196" t="s">
        <v>263</v>
      </c>
      <c r="BM1060" s="196" t="s">
        <v>1453</v>
      </c>
    </row>
    <row r="1061" spans="2:65" s="302" customFormat="1">
      <c r="B1061" s="301"/>
      <c r="D1061" s="297" t="s">
        <v>185</v>
      </c>
      <c r="F1061" s="304" t="s">
        <v>1443</v>
      </c>
      <c r="H1061" s="305">
        <v>614.93799999999999</v>
      </c>
      <c r="L1061" s="301"/>
      <c r="M1061" s="306"/>
      <c r="N1061" s="307"/>
      <c r="O1061" s="307"/>
      <c r="P1061" s="307"/>
      <c r="Q1061" s="307"/>
      <c r="R1061" s="307"/>
      <c r="S1061" s="307"/>
      <c r="T1061" s="308"/>
      <c r="AT1061" s="303" t="s">
        <v>185</v>
      </c>
      <c r="AU1061" s="303" t="s">
        <v>77</v>
      </c>
      <c r="AV1061" s="302" t="s">
        <v>77</v>
      </c>
      <c r="AW1061" s="302" t="s">
        <v>6</v>
      </c>
      <c r="AX1061" s="302" t="s">
        <v>75</v>
      </c>
      <c r="AY1061" s="303" t="s">
        <v>177</v>
      </c>
    </row>
    <row r="1062" spans="2:65" s="916" customFormat="1" ht="25.5" customHeight="1">
      <c r="B1062" s="207"/>
      <c r="C1062" s="286" t="s">
        <v>1454</v>
      </c>
      <c r="D1062" s="286" t="s">
        <v>179</v>
      </c>
      <c r="E1062" s="287" t="s">
        <v>1455</v>
      </c>
      <c r="F1062" s="288" t="s">
        <v>1456</v>
      </c>
      <c r="G1062" s="289" t="s">
        <v>180</v>
      </c>
      <c r="H1062" s="290">
        <v>1043.79</v>
      </c>
      <c r="I1062" s="921"/>
      <c r="J1062" s="291">
        <f>ROUND(I1062*H1062,2)</f>
        <v>0</v>
      </c>
      <c r="K1062" s="288" t="s">
        <v>181</v>
      </c>
      <c r="L1062" s="207"/>
      <c r="M1062" s="292" t="s">
        <v>5</v>
      </c>
      <c r="N1062" s="293" t="s">
        <v>39</v>
      </c>
      <c r="O1062" s="294">
        <v>2.5000000000000001E-2</v>
      </c>
      <c r="P1062" s="294">
        <f>O1062*H1062</f>
        <v>26.094750000000001</v>
      </c>
      <c r="Q1062" s="294">
        <v>0</v>
      </c>
      <c r="R1062" s="294">
        <f>Q1062*H1062</f>
        <v>0</v>
      </c>
      <c r="S1062" s="294">
        <v>0</v>
      </c>
      <c r="T1062" s="295">
        <f>S1062*H1062</f>
        <v>0</v>
      </c>
      <c r="AR1062" s="196" t="s">
        <v>263</v>
      </c>
      <c r="AT1062" s="196" t="s">
        <v>179</v>
      </c>
      <c r="AU1062" s="196" t="s">
        <v>77</v>
      </c>
      <c r="AY1062" s="196" t="s">
        <v>177</v>
      </c>
      <c r="BE1062" s="296">
        <f>IF(N1062="základní",J1062,0)</f>
        <v>0</v>
      </c>
      <c r="BF1062" s="296">
        <f>IF(N1062="snížená",J1062,0)</f>
        <v>0</v>
      </c>
      <c r="BG1062" s="296">
        <f>IF(N1062="zákl. přenesená",J1062,0)</f>
        <v>0</v>
      </c>
      <c r="BH1062" s="296">
        <f>IF(N1062="sníž. přenesená",J1062,0)</f>
        <v>0</v>
      </c>
      <c r="BI1062" s="296">
        <f>IF(N1062="nulová",J1062,0)</f>
        <v>0</v>
      </c>
      <c r="BJ1062" s="196" t="s">
        <v>75</v>
      </c>
      <c r="BK1062" s="296">
        <f>ROUND(I1062*H1062,2)</f>
        <v>0</v>
      </c>
      <c r="BL1062" s="196" t="s">
        <v>263</v>
      </c>
      <c r="BM1062" s="196" t="s">
        <v>1457</v>
      </c>
    </row>
    <row r="1063" spans="2:65" s="310" customFormat="1">
      <c r="B1063" s="309"/>
      <c r="D1063" s="297" t="s">
        <v>185</v>
      </c>
      <c r="E1063" s="311" t="s">
        <v>5</v>
      </c>
      <c r="F1063" s="312" t="s">
        <v>1458</v>
      </c>
      <c r="H1063" s="311" t="s">
        <v>5</v>
      </c>
      <c r="L1063" s="309"/>
      <c r="M1063" s="313"/>
      <c r="N1063" s="314"/>
      <c r="O1063" s="314"/>
      <c r="P1063" s="314"/>
      <c r="Q1063" s="314"/>
      <c r="R1063" s="314"/>
      <c r="S1063" s="314"/>
      <c r="T1063" s="315"/>
      <c r="AT1063" s="311" t="s">
        <v>185</v>
      </c>
      <c r="AU1063" s="311" t="s">
        <v>77</v>
      </c>
      <c r="AV1063" s="310" t="s">
        <v>75</v>
      </c>
      <c r="AW1063" s="310" t="s">
        <v>31</v>
      </c>
      <c r="AX1063" s="310" t="s">
        <v>68</v>
      </c>
      <c r="AY1063" s="311" t="s">
        <v>177</v>
      </c>
    </row>
    <row r="1064" spans="2:65" s="302" customFormat="1">
      <c r="B1064" s="301"/>
      <c r="D1064" s="297" t="s">
        <v>185</v>
      </c>
      <c r="E1064" s="303" t="s">
        <v>5</v>
      </c>
      <c r="F1064" s="304" t="s">
        <v>1459</v>
      </c>
      <c r="H1064" s="305">
        <v>1043.79</v>
      </c>
      <c r="L1064" s="301"/>
      <c r="M1064" s="306"/>
      <c r="N1064" s="307"/>
      <c r="O1064" s="307"/>
      <c r="P1064" s="307"/>
      <c r="Q1064" s="307"/>
      <c r="R1064" s="307"/>
      <c r="S1064" s="307"/>
      <c r="T1064" s="308"/>
      <c r="AT1064" s="303" t="s">
        <v>185</v>
      </c>
      <c r="AU1064" s="303" t="s">
        <v>77</v>
      </c>
      <c r="AV1064" s="302" t="s">
        <v>77</v>
      </c>
      <c r="AW1064" s="302" t="s">
        <v>31</v>
      </c>
      <c r="AX1064" s="302" t="s">
        <v>68</v>
      </c>
      <c r="AY1064" s="303" t="s">
        <v>177</v>
      </c>
    </row>
    <row r="1065" spans="2:65" s="317" customFormat="1">
      <c r="B1065" s="316"/>
      <c r="D1065" s="297" t="s">
        <v>185</v>
      </c>
      <c r="E1065" s="318" t="s">
        <v>5</v>
      </c>
      <c r="F1065" s="319" t="s">
        <v>186</v>
      </c>
      <c r="H1065" s="320">
        <v>1043.79</v>
      </c>
      <c r="L1065" s="316"/>
      <c r="M1065" s="321"/>
      <c r="N1065" s="322"/>
      <c r="O1065" s="322"/>
      <c r="P1065" s="322"/>
      <c r="Q1065" s="322"/>
      <c r="R1065" s="322"/>
      <c r="S1065" s="322"/>
      <c r="T1065" s="323"/>
      <c r="AT1065" s="318" t="s">
        <v>185</v>
      </c>
      <c r="AU1065" s="318" t="s">
        <v>77</v>
      </c>
      <c r="AV1065" s="317" t="s">
        <v>182</v>
      </c>
      <c r="AW1065" s="317" t="s">
        <v>31</v>
      </c>
      <c r="AX1065" s="317" t="s">
        <v>75</v>
      </c>
      <c r="AY1065" s="318" t="s">
        <v>177</v>
      </c>
    </row>
    <row r="1066" spans="2:65" s="916" customFormat="1" ht="16.5" customHeight="1">
      <c r="B1066" s="207"/>
      <c r="C1066" s="324" t="s">
        <v>1460</v>
      </c>
      <c r="D1066" s="324" t="s">
        <v>425</v>
      </c>
      <c r="E1066" s="325" t="s">
        <v>1461</v>
      </c>
      <c r="F1066" s="326" t="s">
        <v>1462</v>
      </c>
      <c r="G1066" s="327" t="s">
        <v>180</v>
      </c>
      <c r="H1066" s="328">
        <v>1148.1690000000001</v>
      </c>
      <c r="I1066" s="923"/>
      <c r="J1066" s="329">
        <f>ROUND(I1066*H1066,2)</f>
        <v>0</v>
      </c>
      <c r="K1066" s="326" t="s">
        <v>181</v>
      </c>
      <c r="L1066" s="330"/>
      <c r="M1066" s="331" t="s">
        <v>5</v>
      </c>
      <c r="N1066" s="332" t="s">
        <v>39</v>
      </c>
      <c r="O1066" s="294">
        <v>0</v>
      </c>
      <c r="P1066" s="294">
        <f>O1066*H1066</f>
        <v>0</v>
      </c>
      <c r="Q1066" s="294">
        <v>1.1E-4</v>
      </c>
      <c r="R1066" s="294">
        <f>Q1066*H1066</f>
        <v>0.12629859000000002</v>
      </c>
      <c r="S1066" s="294">
        <v>0</v>
      </c>
      <c r="T1066" s="295">
        <f>S1066*H1066</f>
        <v>0</v>
      </c>
      <c r="AR1066" s="196" t="s">
        <v>336</v>
      </c>
      <c r="AT1066" s="196" t="s">
        <v>425</v>
      </c>
      <c r="AU1066" s="196" t="s">
        <v>77</v>
      </c>
      <c r="AY1066" s="196" t="s">
        <v>177</v>
      </c>
      <c r="BE1066" s="296">
        <f>IF(N1066="základní",J1066,0)</f>
        <v>0</v>
      </c>
      <c r="BF1066" s="296">
        <f>IF(N1066="snížená",J1066,0)</f>
        <v>0</v>
      </c>
      <c r="BG1066" s="296">
        <f>IF(N1066="zákl. přenesená",J1066,0)</f>
        <v>0</v>
      </c>
      <c r="BH1066" s="296">
        <f>IF(N1066="sníž. přenesená",J1066,0)</f>
        <v>0</v>
      </c>
      <c r="BI1066" s="296">
        <f>IF(N1066="nulová",J1066,0)</f>
        <v>0</v>
      </c>
      <c r="BJ1066" s="196" t="s">
        <v>75</v>
      </c>
      <c r="BK1066" s="296">
        <f>ROUND(I1066*H1066,2)</f>
        <v>0</v>
      </c>
      <c r="BL1066" s="196" t="s">
        <v>263</v>
      </c>
      <c r="BM1066" s="196" t="s">
        <v>1463</v>
      </c>
    </row>
    <row r="1067" spans="2:65" s="302" customFormat="1">
      <c r="B1067" s="301"/>
      <c r="D1067" s="297" t="s">
        <v>185</v>
      </c>
      <c r="F1067" s="304" t="s">
        <v>1464</v>
      </c>
      <c r="H1067" s="305">
        <v>1148.1690000000001</v>
      </c>
      <c r="L1067" s="301"/>
      <c r="M1067" s="306"/>
      <c r="N1067" s="307"/>
      <c r="O1067" s="307"/>
      <c r="P1067" s="307"/>
      <c r="Q1067" s="307"/>
      <c r="R1067" s="307"/>
      <c r="S1067" s="307"/>
      <c r="T1067" s="308"/>
      <c r="AT1067" s="303" t="s">
        <v>185</v>
      </c>
      <c r="AU1067" s="303" t="s">
        <v>77</v>
      </c>
      <c r="AV1067" s="302" t="s">
        <v>77</v>
      </c>
      <c r="AW1067" s="302" t="s">
        <v>6</v>
      </c>
      <c r="AX1067" s="302" t="s">
        <v>75</v>
      </c>
      <c r="AY1067" s="303" t="s">
        <v>177</v>
      </c>
    </row>
    <row r="1068" spans="2:65" s="916" customFormat="1" ht="38.25" customHeight="1">
      <c r="B1068" s="207"/>
      <c r="C1068" s="286" t="s">
        <v>1465</v>
      </c>
      <c r="D1068" s="286" t="s">
        <v>179</v>
      </c>
      <c r="E1068" s="287" t="s">
        <v>1466</v>
      </c>
      <c r="F1068" s="288" t="s">
        <v>1467</v>
      </c>
      <c r="G1068" s="289" t="s">
        <v>407</v>
      </c>
      <c r="H1068" s="290">
        <v>21.59</v>
      </c>
      <c r="I1068" s="921"/>
      <c r="J1068" s="291">
        <f>ROUND(I1068*H1068,2)</f>
        <v>0</v>
      </c>
      <c r="K1068" s="288" t="s">
        <v>181</v>
      </c>
      <c r="L1068" s="207"/>
      <c r="M1068" s="292" t="s">
        <v>5</v>
      </c>
      <c r="N1068" s="293" t="s">
        <v>39</v>
      </c>
      <c r="O1068" s="294">
        <v>1.966</v>
      </c>
      <c r="P1068" s="294">
        <f>O1068*H1068</f>
        <v>42.44594</v>
      </c>
      <c r="Q1068" s="294">
        <v>0</v>
      </c>
      <c r="R1068" s="294">
        <f>Q1068*H1068</f>
        <v>0</v>
      </c>
      <c r="S1068" s="294">
        <v>0</v>
      </c>
      <c r="T1068" s="295">
        <f>S1068*H1068</f>
        <v>0</v>
      </c>
      <c r="AR1068" s="196" t="s">
        <v>263</v>
      </c>
      <c r="AT1068" s="196" t="s">
        <v>179</v>
      </c>
      <c r="AU1068" s="196" t="s">
        <v>77</v>
      </c>
      <c r="AY1068" s="196" t="s">
        <v>177</v>
      </c>
      <c r="BE1068" s="296">
        <f>IF(N1068="základní",J1068,0)</f>
        <v>0</v>
      </c>
      <c r="BF1068" s="296">
        <f>IF(N1068="snížená",J1068,0)</f>
        <v>0</v>
      </c>
      <c r="BG1068" s="296">
        <f>IF(N1068="zákl. přenesená",J1068,0)</f>
        <v>0</v>
      </c>
      <c r="BH1068" s="296">
        <f>IF(N1068="sníž. přenesená",J1068,0)</f>
        <v>0</v>
      </c>
      <c r="BI1068" s="296">
        <f>IF(N1068="nulová",J1068,0)</f>
        <v>0</v>
      </c>
      <c r="BJ1068" s="196" t="s">
        <v>75</v>
      </c>
      <c r="BK1068" s="296">
        <f>ROUND(I1068*H1068,2)</f>
        <v>0</v>
      </c>
      <c r="BL1068" s="196" t="s">
        <v>263</v>
      </c>
      <c r="BM1068" s="196" t="s">
        <v>1468</v>
      </c>
    </row>
    <row r="1069" spans="2:65" s="916" customFormat="1" ht="121.5">
      <c r="B1069" s="207"/>
      <c r="D1069" s="297" t="s">
        <v>184</v>
      </c>
      <c r="F1069" s="298" t="s">
        <v>1469</v>
      </c>
      <c r="L1069" s="207"/>
      <c r="M1069" s="299"/>
      <c r="N1069" s="920"/>
      <c r="O1069" s="920"/>
      <c r="P1069" s="920"/>
      <c r="Q1069" s="920"/>
      <c r="R1069" s="920"/>
      <c r="S1069" s="920"/>
      <c r="T1069" s="300"/>
      <c r="AT1069" s="196" t="s">
        <v>184</v>
      </c>
      <c r="AU1069" s="196" t="s">
        <v>77</v>
      </c>
    </row>
    <row r="1070" spans="2:65" s="274" customFormat="1" ht="29.85" customHeight="1">
      <c r="B1070" s="273"/>
      <c r="D1070" s="275" t="s">
        <v>67</v>
      </c>
      <c r="E1070" s="284" t="s">
        <v>1470</v>
      </c>
      <c r="F1070" s="284" t="s">
        <v>1471</v>
      </c>
      <c r="J1070" s="285">
        <f>BK1070</f>
        <v>0</v>
      </c>
      <c r="L1070" s="273"/>
      <c r="M1070" s="278"/>
      <c r="N1070" s="279"/>
      <c r="O1070" s="279"/>
      <c r="P1070" s="280">
        <f>SUM(P1071:P1073)</f>
        <v>0.92362500000000003</v>
      </c>
      <c r="Q1070" s="279"/>
      <c r="R1070" s="280">
        <f>SUM(R1071:R1073)</f>
        <v>1.46E-2</v>
      </c>
      <c r="S1070" s="279"/>
      <c r="T1070" s="281">
        <f>SUM(T1071:T1073)</f>
        <v>0</v>
      </c>
      <c r="AR1070" s="275" t="s">
        <v>77</v>
      </c>
      <c r="AT1070" s="282" t="s">
        <v>67</v>
      </c>
      <c r="AU1070" s="282" t="s">
        <v>75</v>
      </c>
      <c r="AY1070" s="275" t="s">
        <v>177</v>
      </c>
      <c r="BK1070" s="283">
        <f>SUM(BK1071:BK1073)</f>
        <v>0</v>
      </c>
    </row>
    <row r="1071" spans="2:65" s="916" customFormat="1" ht="25.5" customHeight="1">
      <c r="B1071" s="207"/>
      <c r="C1071" s="286" t="s">
        <v>1472</v>
      </c>
      <c r="D1071" s="286" t="s">
        <v>179</v>
      </c>
      <c r="E1071" s="287" t="s">
        <v>1473</v>
      </c>
      <c r="F1071" s="288" t="s">
        <v>1474</v>
      </c>
      <c r="G1071" s="289" t="s">
        <v>187</v>
      </c>
      <c r="H1071" s="290">
        <v>4</v>
      </c>
      <c r="I1071" s="921"/>
      <c r="J1071" s="291">
        <f>ROUND(I1071*H1071,2)</f>
        <v>0</v>
      </c>
      <c r="K1071" s="288" t="s">
        <v>181</v>
      </c>
      <c r="L1071" s="207"/>
      <c r="M1071" s="292" t="s">
        <v>5</v>
      </c>
      <c r="N1071" s="293" t="s">
        <v>39</v>
      </c>
      <c r="O1071" s="294">
        <v>0.22500000000000001</v>
      </c>
      <c r="P1071" s="294">
        <f>O1071*H1071</f>
        <v>0.9</v>
      </c>
      <c r="Q1071" s="294">
        <v>3.65E-3</v>
      </c>
      <c r="R1071" s="294">
        <f>Q1071*H1071</f>
        <v>1.46E-2</v>
      </c>
      <c r="S1071" s="294">
        <v>0</v>
      </c>
      <c r="T1071" s="295">
        <f>S1071*H1071</f>
        <v>0</v>
      </c>
      <c r="AR1071" s="196" t="s">
        <v>263</v>
      </c>
      <c r="AT1071" s="196" t="s">
        <v>179</v>
      </c>
      <c r="AU1071" s="196" t="s">
        <v>77</v>
      </c>
      <c r="AY1071" s="196" t="s">
        <v>177</v>
      </c>
      <c r="BE1071" s="296">
        <f>IF(N1071="základní",J1071,0)</f>
        <v>0</v>
      </c>
      <c r="BF1071" s="296">
        <f>IF(N1071="snížená",J1071,0)</f>
        <v>0</v>
      </c>
      <c r="BG1071" s="296">
        <f>IF(N1071="zákl. přenesená",J1071,0)</f>
        <v>0</v>
      </c>
      <c r="BH1071" s="296">
        <f>IF(N1071="sníž. přenesená",J1071,0)</f>
        <v>0</v>
      </c>
      <c r="BI1071" s="296">
        <f>IF(N1071="nulová",J1071,0)</f>
        <v>0</v>
      </c>
      <c r="BJ1071" s="196" t="s">
        <v>75</v>
      </c>
      <c r="BK1071" s="296">
        <f>ROUND(I1071*H1071,2)</f>
        <v>0</v>
      </c>
      <c r="BL1071" s="196" t="s">
        <v>263</v>
      </c>
      <c r="BM1071" s="196" t="s">
        <v>1475</v>
      </c>
    </row>
    <row r="1072" spans="2:65" s="916" customFormat="1" ht="38.25" customHeight="1">
      <c r="B1072" s="207"/>
      <c r="C1072" s="286" t="s">
        <v>1476</v>
      </c>
      <c r="D1072" s="286" t="s">
        <v>179</v>
      </c>
      <c r="E1072" s="287" t="s">
        <v>1477</v>
      </c>
      <c r="F1072" s="288" t="s">
        <v>1478</v>
      </c>
      <c r="G1072" s="289" t="s">
        <v>407</v>
      </c>
      <c r="H1072" s="290">
        <v>1.4999999999999999E-2</v>
      </c>
      <c r="I1072" s="921"/>
      <c r="J1072" s="291">
        <f>ROUND(I1072*H1072,2)</f>
        <v>0</v>
      </c>
      <c r="K1072" s="288" t="s">
        <v>181</v>
      </c>
      <c r="L1072" s="207"/>
      <c r="M1072" s="292" t="s">
        <v>5</v>
      </c>
      <c r="N1072" s="293" t="s">
        <v>39</v>
      </c>
      <c r="O1072" s="294">
        <v>1.575</v>
      </c>
      <c r="P1072" s="294">
        <f>O1072*H1072</f>
        <v>2.3625E-2</v>
      </c>
      <c r="Q1072" s="294">
        <v>0</v>
      </c>
      <c r="R1072" s="294">
        <f>Q1072*H1072</f>
        <v>0</v>
      </c>
      <c r="S1072" s="294">
        <v>0</v>
      </c>
      <c r="T1072" s="295">
        <f>S1072*H1072</f>
        <v>0</v>
      </c>
      <c r="AR1072" s="196" t="s">
        <v>263</v>
      </c>
      <c r="AT1072" s="196" t="s">
        <v>179</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1479</v>
      </c>
    </row>
    <row r="1073" spans="2:65" s="916" customFormat="1" ht="121.5">
      <c r="B1073" s="207"/>
      <c r="D1073" s="297" t="s">
        <v>184</v>
      </c>
      <c r="F1073" s="298" t="s">
        <v>1322</v>
      </c>
      <c r="L1073" s="207"/>
      <c r="M1073" s="299"/>
      <c r="N1073" s="920"/>
      <c r="O1073" s="920"/>
      <c r="P1073" s="920"/>
      <c r="Q1073" s="920"/>
      <c r="R1073" s="920"/>
      <c r="S1073" s="920"/>
      <c r="T1073" s="300"/>
      <c r="AT1073" s="196" t="s">
        <v>184</v>
      </c>
      <c r="AU1073" s="196" t="s">
        <v>77</v>
      </c>
    </row>
    <row r="1074" spans="2:65" s="274" customFormat="1" ht="29.85" customHeight="1">
      <c r="B1074" s="273"/>
      <c r="D1074" s="275" t="s">
        <v>67</v>
      </c>
      <c r="E1074" s="284" t="s">
        <v>1480</v>
      </c>
      <c r="F1074" s="284" t="s">
        <v>1481</v>
      </c>
      <c r="J1074" s="285">
        <f>BK1074</f>
        <v>0</v>
      </c>
      <c r="L1074" s="273"/>
      <c r="M1074" s="278"/>
      <c r="N1074" s="279"/>
      <c r="O1074" s="279"/>
      <c r="P1074" s="280">
        <f>SUM(P1075:P1134)</f>
        <v>26.259416000000002</v>
      </c>
      <c r="Q1074" s="279"/>
      <c r="R1074" s="280">
        <f>SUM(R1075:R1134)</f>
        <v>0.10439999999999998</v>
      </c>
      <c r="S1074" s="279"/>
      <c r="T1074" s="281">
        <f>SUM(T1075:T1134)</f>
        <v>0</v>
      </c>
      <c r="AR1074" s="275" t="s">
        <v>77</v>
      </c>
      <c r="AT1074" s="282" t="s">
        <v>67</v>
      </c>
      <c r="AU1074" s="282" t="s">
        <v>75</v>
      </c>
      <c r="AY1074" s="275" t="s">
        <v>177</v>
      </c>
      <c r="BK1074" s="283">
        <f>SUM(BK1075:BK1134)</f>
        <v>0</v>
      </c>
    </row>
    <row r="1075" spans="2:65" s="916" customFormat="1" ht="16.5" customHeight="1">
      <c r="B1075" s="207"/>
      <c r="C1075" s="286" t="s">
        <v>1482</v>
      </c>
      <c r="D1075" s="286" t="s">
        <v>179</v>
      </c>
      <c r="E1075" s="287" t="s">
        <v>1483</v>
      </c>
      <c r="F1075" s="288" t="s">
        <v>1484</v>
      </c>
      <c r="G1075" s="289" t="s">
        <v>1236</v>
      </c>
      <c r="H1075" s="290">
        <v>1</v>
      </c>
      <c r="I1075" s="921"/>
      <c r="J1075" s="291">
        <f>ROUND(I1075*H1075,2)</f>
        <v>0</v>
      </c>
      <c r="K1075" s="288" t="s">
        <v>5</v>
      </c>
      <c r="L1075" s="207"/>
      <c r="M1075" s="292" t="s">
        <v>5</v>
      </c>
      <c r="N1075" s="293" t="s">
        <v>39</v>
      </c>
      <c r="O1075" s="294">
        <v>0.33</v>
      </c>
      <c r="P1075" s="294">
        <f>O1075*H1075</f>
        <v>0.33</v>
      </c>
      <c r="Q1075" s="294">
        <v>2.4199999999999998E-3</v>
      </c>
      <c r="R1075" s="294">
        <f>Q1075*H1075</f>
        <v>2.4199999999999998E-3</v>
      </c>
      <c r="S1075" s="294">
        <v>0</v>
      </c>
      <c r="T1075" s="295">
        <f>S1075*H1075</f>
        <v>0</v>
      </c>
      <c r="AR1075" s="196" t="s">
        <v>263</v>
      </c>
      <c r="AT1075" s="196" t="s">
        <v>179</v>
      </c>
      <c r="AU1075" s="196" t="s">
        <v>77</v>
      </c>
      <c r="AY1075" s="196" t="s">
        <v>177</v>
      </c>
      <c r="BE1075" s="296">
        <f>IF(N1075="základní",J1075,0)</f>
        <v>0</v>
      </c>
      <c r="BF1075" s="296">
        <f>IF(N1075="snížená",J1075,0)</f>
        <v>0</v>
      </c>
      <c r="BG1075" s="296">
        <f>IF(N1075="zákl. přenesená",J1075,0)</f>
        <v>0</v>
      </c>
      <c r="BH1075" s="296">
        <f>IF(N1075="sníž. přenesená",J1075,0)</f>
        <v>0</v>
      </c>
      <c r="BI1075" s="296">
        <f>IF(N1075="nulová",J1075,0)</f>
        <v>0</v>
      </c>
      <c r="BJ1075" s="196" t="s">
        <v>75</v>
      </c>
      <c r="BK1075" s="296">
        <f>ROUND(I1075*H1075,2)</f>
        <v>0</v>
      </c>
      <c r="BL1075" s="196" t="s">
        <v>263</v>
      </c>
      <c r="BM1075" s="196" t="s">
        <v>1485</v>
      </c>
    </row>
    <row r="1076" spans="2:65" s="302" customFormat="1">
      <c r="B1076" s="301"/>
      <c r="D1076" s="297" t="s">
        <v>185</v>
      </c>
      <c r="E1076" s="303" t="s">
        <v>5</v>
      </c>
      <c r="F1076" s="304" t="s">
        <v>75</v>
      </c>
      <c r="H1076" s="305">
        <v>1</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0" customFormat="1">
      <c r="B1077" s="309"/>
      <c r="D1077" s="297" t="s">
        <v>185</v>
      </c>
      <c r="E1077" s="311" t="s">
        <v>5</v>
      </c>
      <c r="F1077" s="312" t="s">
        <v>1486</v>
      </c>
      <c r="H1077" s="311" t="s">
        <v>5</v>
      </c>
      <c r="L1077" s="309"/>
      <c r="M1077" s="313"/>
      <c r="N1077" s="314"/>
      <c r="O1077" s="314"/>
      <c r="P1077" s="314"/>
      <c r="Q1077" s="314"/>
      <c r="R1077" s="314"/>
      <c r="S1077" s="314"/>
      <c r="T1077" s="315"/>
      <c r="AT1077" s="311" t="s">
        <v>185</v>
      </c>
      <c r="AU1077" s="311" t="s">
        <v>77</v>
      </c>
      <c r="AV1077" s="310" t="s">
        <v>75</v>
      </c>
      <c r="AW1077" s="310" t="s">
        <v>31</v>
      </c>
      <c r="AX1077" s="310" t="s">
        <v>68</v>
      </c>
      <c r="AY1077" s="311" t="s">
        <v>177</v>
      </c>
    </row>
    <row r="1078" spans="2:65" s="317" customFormat="1">
      <c r="B1078" s="316"/>
      <c r="D1078" s="297" t="s">
        <v>185</v>
      </c>
      <c r="E1078" s="318" t="s">
        <v>5</v>
      </c>
      <c r="F1078" s="319" t="s">
        <v>186</v>
      </c>
      <c r="H1078" s="320">
        <v>1</v>
      </c>
      <c r="L1078" s="316"/>
      <c r="M1078" s="321"/>
      <c r="N1078" s="322"/>
      <c r="O1078" s="322"/>
      <c r="P1078" s="322"/>
      <c r="Q1078" s="322"/>
      <c r="R1078" s="322"/>
      <c r="S1078" s="322"/>
      <c r="T1078" s="323"/>
      <c r="AT1078" s="318" t="s">
        <v>185</v>
      </c>
      <c r="AU1078" s="318" t="s">
        <v>77</v>
      </c>
      <c r="AV1078" s="317" t="s">
        <v>182</v>
      </c>
      <c r="AW1078" s="317" t="s">
        <v>31</v>
      </c>
      <c r="AX1078" s="317" t="s">
        <v>75</v>
      </c>
      <c r="AY1078" s="318" t="s">
        <v>177</v>
      </c>
    </row>
    <row r="1079" spans="2:65" s="916" customFormat="1" ht="16.5" customHeight="1">
      <c r="B1079" s="207"/>
      <c r="C1079" s="286" t="s">
        <v>1487</v>
      </c>
      <c r="D1079" s="286" t="s">
        <v>179</v>
      </c>
      <c r="E1079" s="287" t="s">
        <v>1488</v>
      </c>
      <c r="F1079" s="288" t="s">
        <v>1489</v>
      </c>
      <c r="G1079" s="289" t="s">
        <v>1236</v>
      </c>
      <c r="H1079" s="290">
        <v>12</v>
      </c>
      <c r="I1079" s="921"/>
      <c r="J1079" s="291">
        <f>ROUND(I1079*H1079,2)</f>
        <v>0</v>
      </c>
      <c r="K1079" s="288" t="s">
        <v>5</v>
      </c>
      <c r="L1079" s="207"/>
      <c r="M1079" s="292" t="s">
        <v>5</v>
      </c>
      <c r="N1079" s="293" t="s">
        <v>39</v>
      </c>
      <c r="O1079" s="294">
        <v>0.33</v>
      </c>
      <c r="P1079" s="294">
        <f>O1079*H1079</f>
        <v>3.96</v>
      </c>
      <c r="Q1079" s="294">
        <v>2.4199999999999998E-3</v>
      </c>
      <c r="R1079" s="294">
        <f>Q1079*H1079</f>
        <v>2.9039999999999996E-2</v>
      </c>
      <c r="S1079" s="294">
        <v>0</v>
      </c>
      <c r="T1079" s="295">
        <f>S1079*H1079</f>
        <v>0</v>
      </c>
      <c r="AR1079" s="196" t="s">
        <v>263</v>
      </c>
      <c r="AT1079" s="196" t="s">
        <v>179</v>
      </c>
      <c r="AU1079" s="196" t="s">
        <v>77</v>
      </c>
      <c r="AY1079" s="196" t="s">
        <v>177</v>
      </c>
      <c r="BE1079" s="296">
        <f>IF(N1079="základní",J1079,0)</f>
        <v>0</v>
      </c>
      <c r="BF1079" s="296">
        <f>IF(N1079="snížená",J1079,0)</f>
        <v>0</v>
      </c>
      <c r="BG1079" s="296">
        <f>IF(N1079="zákl. přenesená",J1079,0)</f>
        <v>0</v>
      </c>
      <c r="BH1079" s="296">
        <f>IF(N1079="sníž. přenesená",J1079,0)</f>
        <v>0</v>
      </c>
      <c r="BI1079" s="296">
        <f>IF(N1079="nulová",J1079,0)</f>
        <v>0</v>
      </c>
      <c r="BJ1079" s="196" t="s">
        <v>75</v>
      </c>
      <c r="BK1079" s="296">
        <f>ROUND(I1079*H1079,2)</f>
        <v>0</v>
      </c>
      <c r="BL1079" s="196" t="s">
        <v>263</v>
      </c>
      <c r="BM1079" s="196" t="s">
        <v>1490</v>
      </c>
    </row>
    <row r="1080" spans="2:65" s="302" customFormat="1">
      <c r="B1080" s="301"/>
      <c r="D1080" s="297" t="s">
        <v>185</v>
      </c>
      <c r="E1080" s="303" t="s">
        <v>5</v>
      </c>
      <c r="F1080" s="304" t="s">
        <v>237</v>
      </c>
      <c r="H1080" s="305">
        <v>11</v>
      </c>
      <c r="L1080" s="301"/>
      <c r="M1080" s="306"/>
      <c r="N1080" s="307"/>
      <c r="O1080" s="307"/>
      <c r="P1080" s="307"/>
      <c r="Q1080" s="307"/>
      <c r="R1080" s="307"/>
      <c r="S1080" s="307"/>
      <c r="T1080" s="308"/>
      <c r="AT1080" s="303" t="s">
        <v>185</v>
      </c>
      <c r="AU1080" s="303" t="s">
        <v>77</v>
      </c>
      <c r="AV1080" s="302" t="s">
        <v>77</v>
      </c>
      <c r="AW1080" s="302" t="s">
        <v>31</v>
      </c>
      <c r="AX1080" s="302" t="s">
        <v>68</v>
      </c>
      <c r="AY1080" s="303" t="s">
        <v>177</v>
      </c>
    </row>
    <row r="1081" spans="2:65" s="310" customFormat="1">
      <c r="B1081" s="309"/>
      <c r="D1081" s="297" t="s">
        <v>185</v>
      </c>
      <c r="E1081" s="311" t="s">
        <v>5</v>
      </c>
      <c r="F1081" s="312" t="s">
        <v>1491</v>
      </c>
      <c r="H1081" s="311" t="s">
        <v>5</v>
      </c>
      <c r="L1081" s="309"/>
      <c r="M1081" s="313"/>
      <c r="N1081" s="314"/>
      <c r="O1081" s="314"/>
      <c r="P1081" s="314"/>
      <c r="Q1081" s="314"/>
      <c r="R1081" s="314"/>
      <c r="S1081" s="314"/>
      <c r="T1081" s="315"/>
      <c r="AT1081" s="311" t="s">
        <v>185</v>
      </c>
      <c r="AU1081" s="311" t="s">
        <v>77</v>
      </c>
      <c r="AV1081" s="310" t="s">
        <v>75</v>
      </c>
      <c r="AW1081" s="310" t="s">
        <v>31</v>
      </c>
      <c r="AX1081" s="310" t="s">
        <v>68</v>
      </c>
      <c r="AY1081" s="311" t="s">
        <v>177</v>
      </c>
    </row>
    <row r="1082" spans="2:65" s="302" customFormat="1">
      <c r="B1082" s="301"/>
      <c r="D1082" s="297" t="s">
        <v>185</v>
      </c>
      <c r="E1082" s="303" t="s">
        <v>5</v>
      </c>
      <c r="F1082" s="304" t="s">
        <v>75</v>
      </c>
      <c r="H1082" s="305">
        <v>1</v>
      </c>
      <c r="L1082" s="301"/>
      <c r="M1082" s="306"/>
      <c r="N1082" s="307"/>
      <c r="O1082" s="307"/>
      <c r="P1082" s="307"/>
      <c r="Q1082" s="307"/>
      <c r="R1082" s="307"/>
      <c r="S1082" s="307"/>
      <c r="T1082" s="308"/>
      <c r="AT1082" s="303" t="s">
        <v>185</v>
      </c>
      <c r="AU1082" s="303" t="s">
        <v>77</v>
      </c>
      <c r="AV1082" s="302" t="s">
        <v>77</v>
      </c>
      <c r="AW1082" s="302" t="s">
        <v>31</v>
      </c>
      <c r="AX1082" s="302" t="s">
        <v>68</v>
      </c>
      <c r="AY1082" s="303" t="s">
        <v>177</v>
      </c>
    </row>
    <row r="1083" spans="2:65" s="310" customFormat="1">
      <c r="B1083" s="309"/>
      <c r="D1083" s="297" t="s">
        <v>185</v>
      </c>
      <c r="E1083" s="311" t="s">
        <v>5</v>
      </c>
      <c r="F1083" s="312" t="s">
        <v>1486</v>
      </c>
      <c r="H1083" s="311" t="s">
        <v>5</v>
      </c>
      <c r="L1083" s="309"/>
      <c r="M1083" s="313"/>
      <c r="N1083" s="314"/>
      <c r="O1083" s="314"/>
      <c r="P1083" s="314"/>
      <c r="Q1083" s="314"/>
      <c r="R1083" s="314"/>
      <c r="S1083" s="314"/>
      <c r="T1083" s="315"/>
      <c r="AT1083" s="311" t="s">
        <v>185</v>
      </c>
      <c r="AU1083" s="311" t="s">
        <v>77</v>
      </c>
      <c r="AV1083" s="310" t="s">
        <v>75</v>
      </c>
      <c r="AW1083" s="310" t="s">
        <v>31</v>
      </c>
      <c r="AX1083" s="310" t="s">
        <v>68</v>
      </c>
      <c r="AY1083" s="311" t="s">
        <v>177</v>
      </c>
    </row>
    <row r="1084" spans="2:65" s="317" customFormat="1">
      <c r="B1084" s="316"/>
      <c r="D1084" s="297" t="s">
        <v>185</v>
      </c>
      <c r="E1084" s="318" t="s">
        <v>5</v>
      </c>
      <c r="F1084" s="319" t="s">
        <v>186</v>
      </c>
      <c r="H1084" s="320">
        <v>12</v>
      </c>
      <c r="L1084" s="316"/>
      <c r="M1084" s="321"/>
      <c r="N1084" s="322"/>
      <c r="O1084" s="322"/>
      <c r="P1084" s="322"/>
      <c r="Q1084" s="322"/>
      <c r="R1084" s="322"/>
      <c r="S1084" s="322"/>
      <c r="T1084" s="323"/>
      <c r="AT1084" s="318" t="s">
        <v>185</v>
      </c>
      <c r="AU1084" s="318" t="s">
        <v>77</v>
      </c>
      <c r="AV1084" s="317" t="s">
        <v>182</v>
      </c>
      <c r="AW1084" s="317" t="s">
        <v>31</v>
      </c>
      <c r="AX1084" s="317" t="s">
        <v>75</v>
      </c>
      <c r="AY1084" s="318" t="s">
        <v>177</v>
      </c>
    </row>
    <row r="1085" spans="2:65" s="916" customFormat="1" ht="16.5" customHeight="1">
      <c r="B1085" s="207"/>
      <c r="C1085" s="286" t="s">
        <v>1492</v>
      </c>
      <c r="D1085" s="286" t="s">
        <v>179</v>
      </c>
      <c r="E1085" s="287" t="s">
        <v>1493</v>
      </c>
      <c r="F1085" s="288" t="s">
        <v>1494</v>
      </c>
      <c r="G1085" s="289" t="s">
        <v>1236</v>
      </c>
      <c r="H1085" s="290">
        <v>15</v>
      </c>
      <c r="I1085" s="921"/>
      <c r="J1085" s="291">
        <f>ROUND(I1085*H1085,2)</f>
        <v>0</v>
      </c>
      <c r="K1085" s="288" t="s">
        <v>5</v>
      </c>
      <c r="L1085" s="207"/>
      <c r="M1085" s="292" t="s">
        <v>5</v>
      </c>
      <c r="N1085" s="293" t="s">
        <v>39</v>
      </c>
      <c r="O1085" s="294">
        <v>0.33</v>
      </c>
      <c r="P1085" s="294">
        <f>O1085*H1085</f>
        <v>4.95</v>
      </c>
      <c r="Q1085" s="294">
        <v>2.4199999999999998E-3</v>
      </c>
      <c r="R1085" s="294">
        <f>Q1085*H1085</f>
        <v>3.6299999999999999E-2</v>
      </c>
      <c r="S1085" s="294">
        <v>0</v>
      </c>
      <c r="T1085" s="295">
        <f>S1085*H1085</f>
        <v>0</v>
      </c>
      <c r="AR1085" s="196" t="s">
        <v>263</v>
      </c>
      <c r="AT1085" s="196" t="s">
        <v>179</v>
      </c>
      <c r="AU1085" s="196" t="s">
        <v>77</v>
      </c>
      <c r="AY1085" s="196" t="s">
        <v>177</v>
      </c>
      <c r="BE1085" s="296">
        <f>IF(N1085="základní",J1085,0)</f>
        <v>0</v>
      </c>
      <c r="BF1085" s="296">
        <f>IF(N1085="snížená",J1085,0)</f>
        <v>0</v>
      </c>
      <c r="BG1085" s="296">
        <f>IF(N1085="zákl. přenesená",J1085,0)</f>
        <v>0</v>
      </c>
      <c r="BH1085" s="296">
        <f>IF(N1085="sníž. přenesená",J1085,0)</f>
        <v>0</v>
      </c>
      <c r="BI1085" s="296">
        <f>IF(N1085="nulová",J1085,0)</f>
        <v>0</v>
      </c>
      <c r="BJ1085" s="196" t="s">
        <v>75</v>
      </c>
      <c r="BK1085" s="296">
        <f>ROUND(I1085*H1085,2)</f>
        <v>0</v>
      </c>
      <c r="BL1085" s="196" t="s">
        <v>263</v>
      </c>
      <c r="BM1085" s="196" t="s">
        <v>1495</v>
      </c>
    </row>
    <row r="1086" spans="2:65" s="302" customFormat="1">
      <c r="B1086" s="301"/>
      <c r="D1086" s="297" t="s">
        <v>185</v>
      </c>
      <c r="E1086" s="303" t="s">
        <v>5</v>
      </c>
      <c r="F1086" s="304" t="s">
        <v>11</v>
      </c>
      <c r="H1086" s="305">
        <v>15</v>
      </c>
      <c r="L1086" s="301"/>
      <c r="M1086" s="306"/>
      <c r="N1086" s="307"/>
      <c r="O1086" s="307"/>
      <c r="P1086" s="307"/>
      <c r="Q1086" s="307"/>
      <c r="R1086" s="307"/>
      <c r="S1086" s="307"/>
      <c r="T1086" s="308"/>
      <c r="AT1086" s="303" t="s">
        <v>185</v>
      </c>
      <c r="AU1086" s="303" t="s">
        <v>77</v>
      </c>
      <c r="AV1086" s="302" t="s">
        <v>77</v>
      </c>
      <c r="AW1086" s="302" t="s">
        <v>31</v>
      </c>
      <c r="AX1086" s="302" t="s">
        <v>68</v>
      </c>
      <c r="AY1086" s="303" t="s">
        <v>177</v>
      </c>
    </row>
    <row r="1087" spans="2:65" s="310" customFormat="1">
      <c r="B1087" s="309"/>
      <c r="D1087" s="297" t="s">
        <v>185</v>
      </c>
      <c r="E1087" s="311" t="s">
        <v>5</v>
      </c>
      <c r="F1087" s="312" t="s">
        <v>1496</v>
      </c>
      <c r="H1087" s="311" t="s">
        <v>5</v>
      </c>
      <c r="L1087" s="309"/>
      <c r="M1087" s="313"/>
      <c r="N1087" s="314"/>
      <c r="O1087" s="314"/>
      <c r="P1087" s="314"/>
      <c r="Q1087" s="314"/>
      <c r="R1087" s="314"/>
      <c r="S1087" s="314"/>
      <c r="T1087" s="315"/>
      <c r="AT1087" s="311" t="s">
        <v>185</v>
      </c>
      <c r="AU1087" s="311" t="s">
        <v>77</v>
      </c>
      <c r="AV1087" s="310" t="s">
        <v>75</v>
      </c>
      <c r="AW1087" s="310" t="s">
        <v>31</v>
      </c>
      <c r="AX1087" s="310" t="s">
        <v>68</v>
      </c>
      <c r="AY1087" s="311" t="s">
        <v>177</v>
      </c>
    </row>
    <row r="1088" spans="2:65" s="317" customFormat="1">
      <c r="B1088" s="316"/>
      <c r="D1088" s="297" t="s">
        <v>185</v>
      </c>
      <c r="E1088" s="318" t="s">
        <v>5</v>
      </c>
      <c r="F1088" s="319" t="s">
        <v>186</v>
      </c>
      <c r="H1088" s="320">
        <v>15</v>
      </c>
      <c r="L1088" s="316"/>
      <c r="M1088" s="321"/>
      <c r="N1088" s="322"/>
      <c r="O1088" s="322"/>
      <c r="P1088" s="322"/>
      <c r="Q1088" s="322"/>
      <c r="R1088" s="322"/>
      <c r="S1088" s="322"/>
      <c r="T1088" s="323"/>
      <c r="AT1088" s="318" t="s">
        <v>185</v>
      </c>
      <c r="AU1088" s="318" t="s">
        <v>77</v>
      </c>
      <c r="AV1088" s="317" t="s">
        <v>182</v>
      </c>
      <c r="AW1088" s="317" t="s">
        <v>31</v>
      </c>
      <c r="AX1088" s="317" t="s">
        <v>75</v>
      </c>
      <c r="AY1088" s="318" t="s">
        <v>177</v>
      </c>
    </row>
    <row r="1089" spans="2:65" s="916" customFormat="1" ht="16.5" customHeight="1">
      <c r="B1089" s="207"/>
      <c r="C1089" s="286" t="s">
        <v>1497</v>
      </c>
      <c r="D1089" s="286" t="s">
        <v>179</v>
      </c>
      <c r="E1089" s="287" t="s">
        <v>1498</v>
      </c>
      <c r="F1089" s="288" t="s">
        <v>1499</v>
      </c>
      <c r="G1089" s="289" t="s">
        <v>1236</v>
      </c>
      <c r="H1089" s="290">
        <v>1</v>
      </c>
      <c r="I1089" s="921"/>
      <c r="J1089" s="291">
        <f>ROUND(I1089*H1089,2)</f>
        <v>0</v>
      </c>
      <c r="K1089" s="288" t="s">
        <v>5</v>
      </c>
      <c r="L1089" s="207"/>
      <c r="M1089" s="292" t="s">
        <v>5</v>
      </c>
      <c r="N1089" s="293" t="s">
        <v>39</v>
      </c>
      <c r="O1089" s="294">
        <v>0.33</v>
      </c>
      <c r="P1089" s="294">
        <f>O1089*H1089</f>
        <v>0.33</v>
      </c>
      <c r="Q1089" s="294">
        <v>2.4199999999999998E-3</v>
      </c>
      <c r="R1089" s="294">
        <f>Q1089*H1089</f>
        <v>2.4199999999999998E-3</v>
      </c>
      <c r="S1089" s="294">
        <v>0</v>
      </c>
      <c r="T1089" s="295">
        <f>S1089*H1089</f>
        <v>0</v>
      </c>
      <c r="AR1089" s="196" t="s">
        <v>263</v>
      </c>
      <c r="AT1089" s="196" t="s">
        <v>179</v>
      </c>
      <c r="AU1089" s="196" t="s">
        <v>77</v>
      </c>
      <c r="AY1089" s="196" t="s">
        <v>177</v>
      </c>
      <c r="BE1089" s="296">
        <f>IF(N1089="základní",J1089,0)</f>
        <v>0</v>
      </c>
      <c r="BF1089" s="296">
        <f>IF(N1089="snížená",J1089,0)</f>
        <v>0</v>
      </c>
      <c r="BG1089" s="296">
        <f>IF(N1089="zákl. přenesená",J1089,0)</f>
        <v>0</v>
      </c>
      <c r="BH1089" s="296">
        <f>IF(N1089="sníž. přenesená",J1089,0)</f>
        <v>0</v>
      </c>
      <c r="BI1089" s="296">
        <f>IF(N1089="nulová",J1089,0)</f>
        <v>0</v>
      </c>
      <c r="BJ1089" s="196" t="s">
        <v>75</v>
      </c>
      <c r="BK1089" s="296">
        <f>ROUND(I1089*H1089,2)</f>
        <v>0</v>
      </c>
      <c r="BL1089" s="196" t="s">
        <v>263</v>
      </c>
      <c r="BM1089" s="196" t="s">
        <v>1500</v>
      </c>
    </row>
    <row r="1090" spans="2:65" s="302" customFormat="1">
      <c r="B1090" s="301"/>
      <c r="D1090" s="297" t="s">
        <v>185</v>
      </c>
      <c r="E1090" s="303" t="s">
        <v>5</v>
      </c>
      <c r="F1090" s="304" t="s">
        <v>75</v>
      </c>
      <c r="H1090" s="305">
        <v>1</v>
      </c>
      <c r="L1090" s="301"/>
      <c r="M1090" s="306"/>
      <c r="N1090" s="307"/>
      <c r="O1090" s="307"/>
      <c r="P1090" s="307"/>
      <c r="Q1090" s="307"/>
      <c r="R1090" s="307"/>
      <c r="S1090" s="307"/>
      <c r="T1090" s="308"/>
      <c r="AT1090" s="303" t="s">
        <v>185</v>
      </c>
      <c r="AU1090" s="303" t="s">
        <v>77</v>
      </c>
      <c r="AV1090" s="302" t="s">
        <v>77</v>
      </c>
      <c r="AW1090" s="302" t="s">
        <v>31</v>
      </c>
      <c r="AX1090" s="302" t="s">
        <v>68</v>
      </c>
      <c r="AY1090" s="303" t="s">
        <v>177</v>
      </c>
    </row>
    <row r="1091" spans="2:65" s="310" customFormat="1">
      <c r="B1091" s="309"/>
      <c r="D1091" s="297" t="s">
        <v>185</v>
      </c>
      <c r="E1091" s="311" t="s">
        <v>5</v>
      </c>
      <c r="F1091" s="312" t="s">
        <v>1486</v>
      </c>
      <c r="H1091" s="311" t="s">
        <v>5</v>
      </c>
      <c r="L1091" s="309"/>
      <c r="M1091" s="313"/>
      <c r="N1091" s="314"/>
      <c r="O1091" s="314"/>
      <c r="P1091" s="314"/>
      <c r="Q1091" s="314"/>
      <c r="R1091" s="314"/>
      <c r="S1091" s="314"/>
      <c r="T1091" s="315"/>
      <c r="AT1091" s="311" t="s">
        <v>185</v>
      </c>
      <c r="AU1091" s="311" t="s">
        <v>77</v>
      </c>
      <c r="AV1091" s="310" t="s">
        <v>75</v>
      </c>
      <c r="AW1091" s="310" t="s">
        <v>31</v>
      </c>
      <c r="AX1091" s="310" t="s">
        <v>68</v>
      </c>
      <c r="AY1091" s="311" t="s">
        <v>177</v>
      </c>
    </row>
    <row r="1092" spans="2:65" s="317" customFormat="1">
      <c r="B1092" s="316"/>
      <c r="D1092" s="297" t="s">
        <v>185</v>
      </c>
      <c r="E1092" s="318" t="s">
        <v>5</v>
      </c>
      <c r="F1092" s="319" t="s">
        <v>186</v>
      </c>
      <c r="H1092" s="320">
        <v>1</v>
      </c>
      <c r="L1092" s="316"/>
      <c r="M1092" s="321"/>
      <c r="N1092" s="322"/>
      <c r="O1092" s="322"/>
      <c r="P1092" s="322"/>
      <c r="Q1092" s="322"/>
      <c r="R1092" s="322"/>
      <c r="S1092" s="322"/>
      <c r="T1092" s="323"/>
      <c r="AT1092" s="318" t="s">
        <v>185</v>
      </c>
      <c r="AU1092" s="318" t="s">
        <v>77</v>
      </c>
      <c r="AV1092" s="317" t="s">
        <v>182</v>
      </c>
      <c r="AW1092" s="317" t="s">
        <v>31</v>
      </c>
      <c r="AX1092" s="317" t="s">
        <v>75</v>
      </c>
      <c r="AY1092" s="318" t="s">
        <v>177</v>
      </c>
    </row>
    <row r="1093" spans="2:65" s="916" customFormat="1" ht="16.5" customHeight="1">
      <c r="B1093" s="207"/>
      <c r="C1093" s="286" t="s">
        <v>1501</v>
      </c>
      <c r="D1093" s="286" t="s">
        <v>179</v>
      </c>
      <c r="E1093" s="287" t="s">
        <v>1502</v>
      </c>
      <c r="F1093" s="288" t="s">
        <v>1503</v>
      </c>
      <c r="G1093" s="289" t="s">
        <v>1236</v>
      </c>
      <c r="H1093" s="290">
        <v>12</v>
      </c>
      <c r="I1093" s="921"/>
      <c r="J1093" s="291">
        <f>ROUND(I1093*H1093,2)</f>
        <v>0</v>
      </c>
      <c r="K1093" s="288" t="s">
        <v>5</v>
      </c>
      <c r="L1093" s="207"/>
      <c r="M1093" s="292" t="s">
        <v>5</v>
      </c>
      <c r="N1093" s="293" t="s">
        <v>39</v>
      </c>
      <c r="O1093" s="294">
        <v>0.33</v>
      </c>
      <c r="P1093" s="294">
        <f>O1093*H1093</f>
        <v>3.96</v>
      </c>
      <c r="Q1093" s="294">
        <v>7.2000000000000005E-4</v>
      </c>
      <c r="R1093" s="294">
        <f>Q1093*H1093</f>
        <v>8.6400000000000001E-3</v>
      </c>
      <c r="S1093" s="294">
        <v>0</v>
      </c>
      <c r="T1093" s="295">
        <f>S1093*H1093</f>
        <v>0</v>
      </c>
      <c r="AR1093" s="196" t="s">
        <v>263</v>
      </c>
      <c r="AT1093" s="196" t="s">
        <v>179</v>
      </c>
      <c r="AU1093" s="196" t="s">
        <v>77</v>
      </c>
      <c r="AY1093" s="196" t="s">
        <v>177</v>
      </c>
      <c r="BE1093" s="296">
        <f>IF(N1093="základní",J1093,0)</f>
        <v>0</v>
      </c>
      <c r="BF1093" s="296">
        <f>IF(N1093="snížená",J1093,0)</f>
        <v>0</v>
      </c>
      <c r="BG1093" s="296">
        <f>IF(N1093="zákl. přenesená",J1093,0)</f>
        <v>0</v>
      </c>
      <c r="BH1093" s="296">
        <f>IF(N1093="sníž. přenesená",J1093,0)</f>
        <v>0</v>
      </c>
      <c r="BI1093" s="296">
        <f>IF(N1093="nulová",J1093,0)</f>
        <v>0</v>
      </c>
      <c r="BJ1093" s="196" t="s">
        <v>75</v>
      </c>
      <c r="BK1093" s="296">
        <f>ROUND(I1093*H1093,2)</f>
        <v>0</v>
      </c>
      <c r="BL1093" s="196" t="s">
        <v>263</v>
      </c>
      <c r="BM1093" s="196" t="s">
        <v>1504</v>
      </c>
    </row>
    <row r="1094" spans="2:65" s="302" customFormat="1">
      <c r="B1094" s="301"/>
      <c r="D1094" s="297" t="s">
        <v>185</v>
      </c>
      <c r="E1094" s="303" t="s">
        <v>5</v>
      </c>
      <c r="F1094" s="304" t="s">
        <v>237</v>
      </c>
      <c r="H1094" s="305">
        <v>11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1491</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02" customFormat="1">
      <c r="B1096" s="301"/>
      <c r="D1096" s="297" t="s">
        <v>185</v>
      </c>
      <c r="E1096" s="303" t="s">
        <v>5</v>
      </c>
      <c r="F1096" s="304" t="s">
        <v>75</v>
      </c>
      <c r="H1096" s="305">
        <v>1</v>
      </c>
      <c r="L1096" s="301"/>
      <c r="M1096" s="306"/>
      <c r="N1096" s="307"/>
      <c r="O1096" s="307"/>
      <c r="P1096" s="307"/>
      <c r="Q1096" s="307"/>
      <c r="R1096" s="307"/>
      <c r="S1096" s="307"/>
      <c r="T1096" s="308"/>
      <c r="AT1096" s="303" t="s">
        <v>185</v>
      </c>
      <c r="AU1096" s="303" t="s">
        <v>77</v>
      </c>
      <c r="AV1096" s="302" t="s">
        <v>77</v>
      </c>
      <c r="AW1096" s="302" t="s">
        <v>31</v>
      </c>
      <c r="AX1096" s="302" t="s">
        <v>68</v>
      </c>
      <c r="AY1096" s="303" t="s">
        <v>177</v>
      </c>
    </row>
    <row r="1097" spans="2:65" s="310" customFormat="1">
      <c r="B1097" s="309"/>
      <c r="D1097" s="297" t="s">
        <v>185</v>
      </c>
      <c r="E1097" s="311" t="s">
        <v>5</v>
      </c>
      <c r="F1097" s="312" t="s">
        <v>1505</v>
      </c>
      <c r="H1097" s="311" t="s">
        <v>5</v>
      </c>
      <c r="L1097" s="309"/>
      <c r="M1097" s="313"/>
      <c r="N1097" s="314"/>
      <c r="O1097" s="314"/>
      <c r="P1097" s="314"/>
      <c r="Q1097" s="314"/>
      <c r="R1097" s="314"/>
      <c r="S1097" s="314"/>
      <c r="T1097" s="315"/>
      <c r="AT1097" s="311" t="s">
        <v>185</v>
      </c>
      <c r="AU1097" s="311" t="s">
        <v>77</v>
      </c>
      <c r="AV1097" s="310" t="s">
        <v>75</v>
      </c>
      <c r="AW1097" s="310" t="s">
        <v>31</v>
      </c>
      <c r="AX1097" s="310" t="s">
        <v>68</v>
      </c>
      <c r="AY1097" s="311" t="s">
        <v>177</v>
      </c>
    </row>
    <row r="1098" spans="2:65" s="317" customFormat="1">
      <c r="B1098" s="316"/>
      <c r="D1098" s="297" t="s">
        <v>185</v>
      </c>
      <c r="E1098" s="318" t="s">
        <v>5</v>
      </c>
      <c r="F1098" s="319" t="s">
        <v>186</v>
      </c>
      <c r="H1098" s="320">
        <v>12</v>
      </c>
      <c r="L1098" s="316"/>
      <c r="M1098" s="321"/>
      <c r="N1098" s="322"/>
      <c r="O1098" s="322"/>
      <c r="P1098" s="322"/>
      <c r="Q1098" s="322"/>
      <c r="R1098" s="322"/>
      <c r="S1098" s="322"/>
      <c r="T1098" s="323"/>
      <c r="AT1098" s="318" t="s">
        <v>185</v>
      </c>
      <c r="AU1098" s="318" t="s">
        <v>77</v>
      </c>
      <c r="AV1098" s="317" t="s">
        <v>182</v>
      </c>
      <c r="AW1098" s="317" t="s">
        <v>31</v>
      </c>
      <c r="AX1098" s="317" t="s">
        <v>75</v>
      </c>
      <c r="AY1098" s="318" t="s">
        <v>177</v>
      </c>
    </row>
    <row r="1099" spans="2:65" s="916" customFormat="1" ht="25.5" customHeight="1">
      <c r="B1099" s="207"/>
      <c r="C1099" s="286" t="s">
        <v>1506</v>
      </c>
      <c r="D1099" s="286" t="s">
        <v>179</v>
      </c>
      <c r="E1099" s="287" t="s">
        <v>1507</v>
      </c>
      <c r="F1099" s="288" t="s">
        <v>1508</v>
      </c>
      <c r="G1099" s="289" t="s">
        <v>1236</v>
      </c>
      <c r="H1099" s="290">
        <v>12</v>
      </c>
      <c r="I1099" s="921"/>
      <c r="J1099" s="291">
        <f>ROUND(I1099*H1099,2)</f>
        <v>0</v>
      </c>
      <c r="K1099" s="288" t="s">
        <v>181</v>
      </c>
      <c r="L1099" s="207"/>
      <c r="M1099" s="292" t="s">
        <v>5</v>
      </c>
      <c r="N1099" s="293" t="s">
        <v>39</v>
      </c>
      <c r="O1099" s="294">
        <v>0.33</v>
      </c>
      <c r="P1099" s="294">
        <f>O1099*H1099</f>
        <v>3.96</v>
      </c>
      <c r="Q1099" s="294">
        <v>5.1999999999999995E-4</v>
      </c>
      <c r="R1099" s="294">
        <f>Q1099*H1099</f>
        <v>6.239999999999999E-3</v>
      </c>
      <c r="S1099" s="294">
        <v>0</v>
      </c>
      <c r="T1099" s="295">
        <f>S1099*H1099</f>
        <v>0</v>
      </c>
      <c r="AR1099" s="196" t="s">
        <v>263</v>
      </c>
      <c r="AT1099" s="196" t="s">
        <v>179</v>
      </c>
      <c r="AU1099" s="196" t="s">
        <v>77</v>
      </c>
      <c r="AY1099" s="196" t="s">
        <v>177</v>
      </c>
      <c r="BE1099" s="296">
        <f>IF(N1099="základní",J1099,0)</f>
        <v>0</v>
      </c>
      <c r="BF1099" s="296">
        <f>IF(N1099="snížená",J1099,0)</f>
        <v>0</v>
      </c>
      <c r="BG1099" s="296">
        <f>IF(N1099="zákl. přenesená",J1099,0)</f>
        <v>0</v>
      </c>
      <c r="BH1099" s="296">
        <f>IF(N1099="sníž. přenesená",J1099,0)</f>
        <v>0</v>
      </c>
      <c r="BI1099" s="296">
        <f>IF(N1099="nulová",J1099,0)</f>
        <v>0</v>
      </c>
      <c r="BJ1099" s="196" t="s">
        <v>75</v>
      </c>
      <c r="BK1099" s="296">
        <f>ROUND(I1099*H1099,2)</f>
        <v>0</v>
      </c>
      <c r="BL1099" s="196" t="s">
        <v>263</v>
      </c>
      <c r="BM1099" s="196" t="s">
        <v>1509</v>
      </c>
    </row>
    <row r="1100" spans="2:65" s="302" customFormat="1">
      <c r="B1100" s="301"/>
      <c r="D1100" s="297" t="s">
        <v>185</v>
      </c>
      <c r="E1100" s="303" t="s">
        <v>5</v>
      </c>
      <c r="F1100" s="304" t="s">
        <v>237</v>
      </c>
      <c r="H1100" s="305">
        <v>11</v>
      </c>
      <c r="L1100" s="301"/>
      <c r="M1100" s="306"/>
      <c r="N1100" s="307"/>
      <c r="O1100" s="307"/>
      <c r="P1100" s="307"/>
      <c r="Q1100" s="307"/>
      <c r="R1100" s="307"/>
      <c r="S1100" s="307"/>
      <c r="T1100" s="308"/>
      <c r="AT1100" s="303" t="s">
        <v>185</v>
      </c>
      <c r="AU1100" s="303" t="s">
        <v>77</v>
      </c>
      <c r="AV1100" s="302" t="s">
        <v>77</v>
      </c>
      <c r="AW1100" s="302" t="s">
        <v>31</v>
      </c>
      <c r="AX1100" s="302" t="s">
        <v>68</v>
      </c>
      <c r="AY1100" s="303" t="s">
        <v>177</v>
      </c>
    </row>
    <row r="1101" spans="2:65" s="310" customFormat="1">
      <c r="B1101" s="309"/>
      <c r="D1101" s="297" t="s">
        <v>185</v>
      </c>
      <c r="E1101" s="311" t="s">
        <v>5</v>
      </c>
      <c r="F1101" s="312" t="s">
        <v>1491</v>
      </c>
      <c r="H1101" s="311" t="s">
        <v>5</v>
      </c>
      <c r="L1101" s="309"/>
      <c r="M1101" s="313"/>
      <c r="N1101" s="314"/>
      <c r="O1101" s="314"/>
      <c r="P1101" s="314"/>
      <c r="Q1101" s="314"/>
      <c r="R1101" s="314"/>
      <c r="S1101" s="314"/>
      <c r="T1101" s="315"/>
      <c r="AT1101" s="311" t="s">
        <v>185</v>
      </c>
      <c r="AU1101" s="311" t="s">
        <v>77</v>
      </c>
      <c r="AV1101" s="310" t="s">
        <v>75</v>
      </c>
      <c r="AW1101" s="310" t="s">
        <v>31</v>
      </c>
      <c r="AX1101" s="310" t="s">
        <v>68</v>
      </c>
      <c r="AY1101" s="311" t="s">
        <v>177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1486</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12</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16" customFormat="1" ht="25.5" customHeight="1">
      <c r="B1105" s="207"/>
      <c r="C1105" s="286" t="s">
        <v>1510</v>
      </c>
      <c r="D1105" s="286" t="s">
        <v>179</v>
      </c>
      <c r="E1105" s="287" t="s">
        <v>1511</v>
      </c>
      <c r="F1105" s="288" t="s">
        <v>1512</v>
      </c>
      <c r="G1105" s="289" t="s">
        <v>1236</v>
      </c>
      <c r="H1105" s="290">
        <v>12</v>
      </c>
      <c r="I1105" s="921"/>
      <c r="J1105" s="291">
        <f>ROUND(I1105*H1105,2)</f>
        <v>0</v>
      </c>
      <c r="K1105" s="288" t="s">
        <v>181</v>
      </c>
      <c r="L1105" s="207"/>
      <c r="M1105" s="292" t="s">
        <v>5</v>
      </c>
      <c r="N1105" s="293" t="s">
        <v>39</v>
      </c>
      <c r="O1105" s="294">
        <v>0.33</v>
      </c>
      <c r="P1105" s="294">
        <f>O1105*H1105</f>
        <v>3.96</v>
      </c>
      <c r="Q1105" s="294">
        <v>5.1999999999999995E-4</v>
      </c>
      <c r="R1105" s="294">
        <f>Q1105*H1105</f>
        <v>6.239999999999999E-3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1513</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1496</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1486</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16" customFormat="1" ht="16.5" customHeight="1">
      <c r="B1111" s="207"/>
      <c r="C1111" s="286" t="s">
        <v>1514</v>
      </c>
      <c r="D1111" s="286" t="s">
        <v>179</v>
      </c>
      <c r="E1111" s="287" t="s">
        <v>1515</v>
      </c>
      <c r="F1111" s="288" t="s">
        <v>1516</v>
      </c>
      <c r="G1111" s="289" t="s">
        <v>1236</v>
      </c>
      <c r="H1111" s="290">
        <v>10</v>
      </c>
      <c r="I1111" s="921"/>
      <c r="J1111" s="291">
        <f>ROUND(I1111*H1111,2)</f>
        <v>0</v>
      </c>
      <c r="K1111" s="288" t="s">
        <v>181</v>
      </c>
      <c r="L1111" s="207"/>
      <c r="M1111" s="292" t="s">
        <v>5</v>
      </c>
      <c r="N1111" s="293" t="s">
        <v>39</v>
      </c>
      <c r="O1111" s="294">
        <v>0.33</v>
      </c>
      <c r="P1111" s="294">
        <f>O1111*H1111</f>
        <v>3.3000000000000003</v>
      </c>
      <c r="Q1111" s="294">
        <v>5.1999999999999995E-4</v>
      </c>
      <c r="R1111" s="294">
        <f>Q1111*H1111</f>
        <v>5.1999999999999998E-3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1517</v>
      </c>
    </row>
    <row r="1112" spans="2:65" s="302" customFormat="1">
      <c r="B1112" s="301"/>
      <c r="D1112" s="297" t="s">
        <v>185</v>
      </c>
      <c r="E1112" s="303" t="s">
        <v>5</v>
      </c>
      <c r="F1112" s="304" t="s">
        <v>75</v>
      </c>
      <c r="H1112" s="305">
        <v>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1486</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214</v>
      </c>
      <c r="H1114" s="305">
        <v>9</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1496</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10</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16" customFormat="1" ht="16.5" customHeight="1">
      <c r="B1117" s="207"/>
      <c r="C1117" s="286" t="s">
        <v>1518</v>
      </c>
      <c r="D1117" s="286" t="s">
        <v>179</v>
      </c>
      <c r="E1117" s="287" t="s">
        <v>1519</v>
      </c>
      <c r="F1117" s="288" t="s">
        <v>1520</v>
      </c>
      <c r="G1117" s="289" t="s">
        <v>1236</v>
      </c>
      <c r="H1117" s="290">
        <v>1</v>
      </c>
      <c r="I1117" s="921"/>
      <c r="J1117" s="291">
        <f>ROUND(I1117*H1117,2)</f>
        <v>0</v>
      </c>
      <c r="K1117" s="288" t="s">
        <v>5</v>
      </c>
      <c r="L1117" s="207"/>
      <c r="M1117" s="292" t="s">
        <v>5</v>
      </c>
      <c r="N1117" s="293" t="s">
        <v>39</v>
      </c>
      <c r="O1117" s="294">
        <v>0.34</v>
      </c>
      <c r="P1117" s="294">
        <f>O1117*H1117</f>
        <v>0.34</v>
      </c>
      <c r="Q1117" s="294">
        <v>3.0000000000000001E-3</v>
      </c>
      <c r="R1117" s="294">
        <f>Q1117*H1117</f>
        <v>3.0000000000000001E-3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1521</v>
      </c>
    </row>
    <row r="1118" spans="2:65" s="302" customFormat="1">
      <c r="B1118" s="301"/>
      <c r="D1118" s="297" t="s">
        <v>185</v>
      </c>
      <c r="E1118" s="303" t="s">
        <v>5</v>
      </c>
      <c r="F1118" s="304" t="s">
        <v>75</v>
      </c>
      <c r="H1118" s="305">
        <v>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1486</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17" customFormat="1">
      <c r="B1120" s="316"/>
      <c r="D1120" s="297" t="s">
        <v>185</v>
      </c>
      <c r="E1120" s="318" t="s">
        <v>5</v>
      </c>
      <c r="F1120" s="319" t="s">
        <v>186</v>
      </c>
      <c r="H1120" s="320">
        <v>1</v>
      </c>
      <c r="L1120" s="316"/>
      <c r="M1120" s="321"/>
      <c r="N1120" s="322"/>
      <c r="O1120" s="322"/>
      <c r="P1120" s="322"/>
      <c r="Q1120" s="322"/>
      <c r="R1120" s="322"/>
      <c r="S1120" s="322"/>
      <c r="T1120" s="323"/>
      <c r="AT1120" s="318" t="s">
        <v>185</v>
      </c>
      <c r="AU1120" s="318" t="s">
        <v>77</v>
      </c>
      <c r="AV1120" s="317" t="s">
        <v>182</v>
      </c>
      <c r="AW1120" s="317" t="s">
        <v>31</v>
      </c>
      <c r="AX1120" s="317" t="s">
        <v>75</v>
      </c>
      <c r="AY1120" s="318" t="s">
        <v>177</v>
      </c>
    </row>
    <row r="1121" spans="2:65" s="916" customFormat="1" ht="16.5" customHeight="1">
      <c r="B1121" s="207"/>
      <c r="C1121" s="286" t="s">
        <v>1522</v>
      </c>
      <c r="D1121" s="286" t="s">
        <v>179</v>
      </c>
      <c r="E1121" s="287" t="s">
        <v>1523</v>
      </c>
      <c r="F1121" s="288" t="s">
        <v>1524</v>
      </c>
      <c r="G1121" s="289" t="s">
        <v>1236</v>
      </c>
      <c r="H1121" s="290">
        <v>2</v>
      </c>
      <c r="I1121" s="921"/>
      <c r="J1121" s="291">
        <f>ROUND(I1121*H1121,2)</f>
        <v>0</v>
      </c>
      <c r="K1121" s="288" t="s">
        <v>181</v>
      </c>
      <c r="L1121" s="207"/>
      <c r="M1121" s="292" t="s">
        <v>5</v>
      </c>
      <c r="N1121" s="293" t="s">
        <v>39</v>
      </c>
      <c r="O1121" s="294">
        <v>0.25</v>
      </c>
      <c r="P1121" s="294">
        <f>O1121*H1121</f>
        <v>0.5</v>
      </c>
      <c r="Q1121" s="294">
        <v>1.6000000000000001E-3</v>
      </c>
      <c r="R1121" s="294">
        <f>Q1121*H1121</f>
        <v>3.2000000000000002E-3</v>
      </c>
      <c r="S1121" s="294">
        <v>0</v>
      </c>
      <c r="T1121" s="295">
        <f>S1121*H1121</f>
        <v>0</v>
      </c>
      <c r="AR1121" s="196" t="s">
        <v>263</v>
      </c>
      <c r="AT1121" s="196" t="s">
        <v>179</v>
      </c>
      <c r="AU1121" s="196" t="s">
        <v>77</v>
      </c>
      <c r="AY1121" s="196" t="s">
        <v>177</v>
      </c>
      <c r="BE1121" s="296">
        <f>IF(N1121="základní",J1121,0)</f>
        <v>0</v>
      </c>
      <c r="BF1121" s="296">
        <f>IF(N1121="snížená",J1121,0)</f>
        <v>0</v>
      </c>
      <c r="BG1121" s="296">
        <f>IF(N1121="zákl. přenesená",J1121,0)</f>
        <v>0</v>
      </c>
      <c r="BH1121" s="296">
        <f>IF(N1121="sníž. přenesená",J1121,0)</f>
        <v>0</v>
      </c>
      <c r="BI1121" s="296">
        <f>IF(N1121="nulová",J1121,0)</f>
        <v>0</v>
      </c>
      <c r="BJ1121" s="196" t="s">
        <v>75</v>
      </c>
      <c r="BK1121" s="296">
        <f>ROUND(I1121*H1121,2)</f>
        <v>0</v>
      </c>
      <c r="BL1121" s="196" t="s">
        <v>263</v>
      </c>
      <c r="BM1121" s="196" t="s">
        <v>1525</v>
      </c>
    </row>
    <row r="1122" spans="2:65" s="302" customFormat="1">
      <c r="B1122" s="301"/>
      <c r="D1122" s="297" t="s">
        <v>185</v>
      </c>
      <c r="E1122" s="303" t="s">
        <v>5</v>
      </c>
      <c r="F1122" s="304" t="s">
        <v>77</v>
      </c>
      <c r="H1122" s="305">
        <v>2</v>
      </c>
      <c r="L1122" s="301"/>
      <c r="M1122" s="306"/>
      <c r="N1122" s="307"/>
      <c r="O1122" s="307"/>
      <c r="P1122" s="307"/>
      <c r="Q1122" s="307"/>
      <c r="R1122" s="307"/>
      <c r="S1122" s="307"/>
      <c r="T1122" s="308"/>
      <c r="AT1122" s="303" t="s">
        <v>185</v>
      </c>
      <c r="AU1122" s="303" t="s">
        <v>77</v>
      </c>
      <c r="AV1122" s="302" t="s">
        <v>77</v>
      </c>
      <c r="AW1122" s="302" t="s">
        <v>31</v>
      </c>
      <c r="AX1122" s="302" t="s">
        <v>68</v>
      </c>
      <c r="AY1122" s="303" t="s">
        <v>177</v>
      </c>
    </row>
    <row r="1123" spans="2:65" s="310" customFormat="1">
      <c r="B1123" s="309"/>
      <c r="D1123" s="297" t="s">
        <v>185</v>
      </c>
      <c r="E1123" s="311" t="s">
        <v>5</v>
      </c>
      <c r="F1123" s="312" t="s">
        <v>1526</v>
      </c>
      <c r="H1123" s="311" t="s">
        <v>5</v>
      </c>
      <c r="L1123" s="309"/>
      <c r="M1123" s="313"/>
      <c r="N1123" s="314"/>
      <c r="O1123" s="314"/>
      <c r="P1123" s="314"/>
      <c r="Q1123" s="314"/>
      <c r="R1123" s="314"/>
      <c r="S1123" s="314"/>
      <c r="T1123" s="315"/>
      <c r="AT1123" s="311" t="s">
        <v>185</v>
      </c>
      <c r="AU1123" s="311" t="s">
        <v>77</v>
      </c>
      <c r="AV1123" s="310" t="s">
        <v>75</v>
      </c>
      <c r="AW1123" s="310" t="s">
        <v>31</v>
      </c>
      <c r="AX1123" s="310" t="s">
        <v>68</v>
      </c>
      <c r="AY1123" s="311" t="s">
        <v>177</v>
      </c>
    </row>
    <row r="1124" spans="2:65" s="317" customFormat="1">
      <c r="B1124" s="316"/>
      <c r="D1124" s="297" t="s">
        <v>185</v>
      </c>
      <c r="E1124" s="318" t="s">
        <v>5</v>
      </c>
      <c r="F1124" s="319" t="s">
        <v>186</v>
      </c>
      <c r="H1124" s="320">
        <v>2</v>
      </c>
      <c r="L1124" s="316"/>
      <c r="M1124" s="321"/>
      <c r="N1124" s="322"/>
      <c r="O1124" s="322"/>
      <c r="P1124" s="322"/>
      <c r="Q1124" s="322"/>
      <c r="R1124" s="322"/>
      <c r="S1124" s="322"/>
      <c r="T1124" s="323"/>
      <c r="AT1124" s="318" t="s">
        <v>185</v>
      </c>
      <c r="AU1124" s="318" t="s">
        <v>77</v>
      </c>
      <c r="AV1124" s="317" t="s">
        <v>182</v>
      </c>
      <c r="AW1124" s="317" t="s">
        <v>31</v>
      </c>
      <c r="AX1124" s="317" t="s">
        <v>75</v>
      </c>
      <c r="AY1124" s="318" t="s">
        <v>177</v>
      </c>
    </row>
    <row r="1125" spans="2:65" s="916" customFormat="1" ht="25.5" customHeight="1">
      <c r="B1125" s="207"/>
      <c r="C1125" s="286" t="s">
        <v>1527</v>
      </c>
      <c r="D1125" s="286" t="s">
        <v>179</v>
      </c>
      <c r="E1125" s="287" t="s">
        <v>1528</v>
      </c>
      <c r="F1125" s="288" t="s">
        <v>1529</v>
      </c>
      <c r="G1125" s="289" t="s">
        <v>1236</v>
      </c>
      <c r="H1125" s="290">
        <v>1</v>
      </c>
      <c r="I1125" s="921"/>
      <c r="J1125" s="291">
        <f>ROUND(I1125*H1125,2)</f>
        <v>0</v>
      </c>
      <c r="K1125" s="288" t="s">
        <v>181</v>
      </c>
      <c r="L1125" s="207"/>
      <c r="M1125" s="292" t="s">
        <v>5</v>
      </c>
      <c r="N1125" s="293" t="s">
        <v>39</v>
      </c>
      <c r="O1125" s="294">
        <v>0.25</v>
      </c>
      <c r="P1125" s="294">
        <f>O1125*H1125</f>
        <v>0.25</v>
      </c>
      <c r="Q1125" s="294">
        <v>8.4999999999999995E-4</v>
      </c>
      <c r="R1125" s="294">
        <f>Q1125*H1125</f>
        <v>8.4999999999999995E-4</v>
      </c>
      <c r="S1125" s="294">
        <v>0</v>
      </c>
      <c r="T1125" s="295">
        <f>S1125*H1125</f>
        <v>0</v>
      </c>
      <c r="AR1125" s="196" t="s">
        <v>263</v>
      </c>
      <c r="AT1125" s="196" t="s">
        <v>179</v>
      </c>
      <c r="AU1125" s="196" t="s">
        <v>77</v>
      </c>
      <c r="AY1125" s="196" t="s">
        <v>177</v>
      </c>
      <c r="BE1125" s="296">
        <f>IF(N1125="základní",J1125,0)</f>
        <v>0</v>
      </c>
      <c r="BF1125" s="296">
        <f>IF(N1125="snížená",J1125,0)</f>
        <v>0</v>
      </c>
      <c r="BG1125" s="296">
        <f>IF(N1125="zákl. přenesená",J1125,0)</f>
        <v>0</v>
      </c>
      <c r="BH1125" s="296">
        <f>IF(N1125="sníž. přenesená",J1125,0)</f>
        <v>0</v>
      </c>
      <c r="BI1125" s="296">
        <f>IF(N1125="nulová",J1125,0)</f>
        <v>0</v>
      </c>
      <c r="BJ1125" s="196" t="s">
        <v>75</v>
      </c>
      <c r="BK1125" s="296">
        <f>ROUND(I1125*H1125,2)</f>
        <v>0</v>
      </c>
      <c r="BL1125" s="196" t="s">
        <v>263</v>
      </c>
      <c r="BM1125" s="196" t="s">
        <v>1530</v>
      </c>
    </row>
    <row r="1126" spans="2:65" s="302" customFormat="1">
      <c r="B1126" s="301"/>
      <c r="D1126" s="297" t="s">
        <v>185</v>
      </c>
      <c r="E1126" s="303" t="s">
        <v>5</v>
      </c>
      <c r="F1126" s="304" t="s">
        <v>75</v>
      </c>
      <c r="H1126" s="305">
        <v>1</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1486</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16" customFormat="1" ht="25.5" customHeight="1">
      <c r="B1129" s="207"/>
      <c r="C1129" s="286" t="s">
        <v>1531</v>
      </c>
      <c r="D1129" s="286" t="s">
        <v>179</v>
      </c>
      <c r="E1129" s="287" t="s">
        <v>1532</v>
      </c>
      <c r="F1129" s="288" t="s">
        <v>1533</v>
      </c>
      <c r="G1129" s="289" t="s">
        <v>1236</v>
      </c>
      <c r="H1129" s="290">
        <v>1</v>
      </c>
      <c r="I1129" s="921"/>
      <c r="J1129" s="291">
        <f>ROUND(I1129*H1129,2)</f>
        <v>0</v>
      </c>
      <c r="K1129" s="288" t="s">
        <v>181</v>
      </c>
      <c r="L1129" s="207"/>
      <c r="M1129" s="292" t="s">
        <v>5</v>
      </c>
      <c r="N1129" s="293" t="s">
        <v>39</v>
      </c>
      <c r="O1129" s="294">
        <v>0.25</v>
      </c>
      <c r="P1129" s="294">
        <f>O1129*H1129</f>
        <v>0.25</v>
      </c>
      <c r="Q1129" s="294">
        <v>8.4999999999999995E-4</v>
      </c>
      <c r="R1129" s="294">
        <f>Q1129*H1129</f>
        <v>8.4999999999999995E-4</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1534</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1486</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16" customFormat="1" ht="38.25" customHeight="1">
      <c r="B1133" s="207"/>
      <c r="C1133" s="286" t="s">
        <v>1535</v>
      </c>
      <c r="D1133" s="286" t="s">
        <v>179</v>
      </c>
      <c r="E1133" s="287" t="s">
        <v>1536</v>
      </c>
      <c r="F1133" s="288" t="s">
        <v>1537</v>
      </c>
      <c r="G1133" s="289" t="s">
        <v>407</v>
      </c>
      <c r="H1133" s="290">
        <v>0.104</v>
      </c>
      <c r="I1133" s="921"/>
      <c r="J1133" s="291">
        <f>ROUND(I1133*H1133,2)</f>
        <v>0</v>
      </c>
      <c r="K1133" s="288" t="s">
        <v>181</v>
      </c>
      <c r="L1133" s="207"/>
      <c r="M1133" s="292" t="s">
        <v>5</v>
      </c>
      <c r="N1133" s="293" t="s">
        <v>39</v>
      </c>
      <c r="O1133" s="294">
        <v>1.629</v>
      </c>
      <c r="P1133" s="294">
        <f>O1133*H1133</f>
        <v>0.16941599999999998</v>
      </c>
      <c r="Q1133" s="294">
        <v>0</v>
      </c>
      <c r="R1133" s="294">
        <f>Q1133*H1133</f>
        <v>0</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1538</v>
      </c>
    </row>
    <row r="1134" spans="2:65" s="916" customFormat="1" ht="121.5">
      <c r="B1134" s="207"/>
      <c r="D1134" s="297" t="s">
        <v>184</v>
      </c>
      <c r="F1134" s="298" t="s">
        <v>1539</v>
      </c>
      <c r="L1134" s="207"/>
      <c r="M1134" s="299"/>
      <c r="N1134" s="920"/>
      <c r="O1134" s="920"/>
      <c r="P1134" s="920"/>
      <c r="Q1134" s="920"/>
      <c r="R1134" s="920"/>
      <c r="S1134" s="920"/>
      <c r="T1134" s="300"/>
      <c r="AT1134" s="196" t="s">
        <v>184</v>
      </c>
      <c r="AU1134" s="196" t="s">
        <v>77</v>
      </c>
    </row>
    <row r="1135" spans="2:65" s="274" customFormat="1" ht="29.85" customHeight="1">
      <c r="B1135" s="273"/>
      <c r="D1135" s="275" t="s">
        <v>67</v>
      </c>
      <c r="E1135" s="284" t="s">
        <v>1540</v>
      </c>
      <c r="F1135" s="284" t="s">
        <v>1541</v>
      </c>
      <c r="J1135" s="285">
        <f>BK1135</f>
        <v>0</v>
      </c>
      <c r="L1135" s="273"/>
      <c r="M1135" s="278"/>
      <c r="N1135" s="279"/>
      <c r="O1135" s="279"/>
      <c r="P1135" s="280">
        <f>SUM(P1136:P1139)</f>
        <v>31.25</v>
      </c>
      <c r="Q1135" s="279"/>
      <c r="R1135" s="280">
        <f>SUM(R1136:R1139)</f>
        <v>2.1499999999999998E-2</v>
      </c>
      <c r="S1135" s="279"/>
      <c r="T1135" s="281">
        <f>SUM(T1136:T1139)</f>
        <v>0</v>
      </c>
      <c r="AR1135" s="275" t="s">
        <v>77</v>
      </c>
      <c r="AT1135" s="282" t="s">
        <v>67</v>
      </c>
      <c r="AU1135" s="282" t="s">
        <v>75</v>
      </c>
      <c r="AY1135" s="275" t="s">
        <v>177</v>
      </c>
      <c r="BK1135" s="283">
        <f>SUM(BK1136:BK1139)</f>
        <v>0</v>
      </c>
    </row>
    <row r="1136" spans="2:65" s="916" customFormat="1" ht="25.5" customHeight="1">
      <c r="B1136" s="207"/>
      <c r="C1136" s="286" t="s">
        <v>1542</v>
      </c>
      <c r="D1136" s="286" t="s">
        <v>179</v>
      </c>
      <c r="E1136" s="287" t="s">
        <v>1543</v>
      </c>
      <c r="F1136" s="288" t="s">
        <v>1544</v>
      </c>
      <c r="G1136" s="289" t="s">
        <v>187</v>
      </c>
      <c r="H1136" s="290">
        <v>50</v>
      </c>
      <c r="I1136" s="921"/>
      <c r="J1136" s="291">
        <f>ROUND(I1136*H1136,2)</f>
        <v>0</v>
      </c>
      <c r="K1136" s="288" t="s">
        <v>181</v>
      </c>
      <c r="L1136" s="207"/>
      <c r="M1136" s="292" t="s">
        <v>5</v>
      </c>
      <c r="N1136" s="293" t="s">
        <v>39</v>
      </c>
      <c r="O1136" s="294">
        <v>0.625</v>
      </c>
      <c r="P1136" s="294">
        <f>O1136*H1136</f>
        <v>31.25</v>
      </c>
      <c r="Q1136" s="294">
        <v>4.2999999999999999E-4</v>
      </c>
      <c r="R1136" s="294">
        <f>Q1136*H1136</f>
        <v>2.1499999999999998E-2</v>
      </c>
      <c r="S1136" s="294">
        <v>0</v>
      </c>
      <c r="T1136" s="295">
        <f>S1136*H1136</f>
        <v>0</v>
      </c>
      <c r="AR1136" s="196" t="s">
        <v>263</v>
      </c>
      <c r="AT1136" s="196" t="s">
        <v>179</v>
      </c>
      <c r="AU1136" s="196" t="s">
        <v>77</v>
      </c>
      <c r="AY1136" s="196" t="s">
        <v>177</v>
      </c>
      <c r="BE1136" s="296">
        <f>IF(N1136="základní",J1136,0)</f>
        <v>0</v>
      </c>
      <c r="BF1136" s="296">
        <f>IF(N1136="snížená",J1136,0)</f>
        <v>0</v>
      </c>
      <c r="BG1136" s="296">
        <f>IF(N1136="zákl. přenesená",J1136,0)</f>
        <v>0</v>
      </c>
      <c r="BH1136" s="296">
        <f>IF(N1136="sníž. přenesená",J1136,0)</f>
        <v>0</v>
      </c>
      <c r="BI1136" s="296">
        <f>IF(N1136="nulová",J1136,0)</f>
        <v>0</v>
      </c>
      <c r="BJ1136" s="196" t="s">
        <v>75</v>
      </c>
      <c r="BK1136" s="296">
        <f>ROUND(I1136*H1136,2)</f>
        <v>0</v>
      </c>
      <c r="BL1136" s="196" t="s">
        <v>263</v>
      </c>
      <c r="BM1136" s="196" t="s">
        <v>1545</v>
      </c>
    </row>
    <row r="1137" spans="2:65" s="916" customFormat="1" ht="108">
      <c r="B1137" s="207"/>
      <c r="D1137" s="297" t="s">
        <v>184</v>
      </c>
      <c r="F1137" s="298" t="s">
        <v>1546</v>
      </c>
      <c r="L1137" s="207"/>
      <c r="M1137" s="299"/>
      <c r="N1137" s="920"/>
      <c r="O1137" s="920"/>
      <c r="P1137" s="920"/>
      <c r="Q1137" s="920"/>
      <c r="R1137" s="920"/>
      <c r="S1137" s="920"/>
      <c r="T1137" s="300"/>
      <c r="AT1137" s="196" t="s">
        <v>184</v>
      </c>
      <c r="AU1137" s="196" t="s">
        <v>77</v>
      </c>
    </row>
    <row r="1138" spans="2:65" s="302" customFormat="1">
      <c r="B1138" s="301"/>
      <c r="D1138" s="297" t="s">
        <v>185</v>
      </c>
      <c r="E1138" s="303" t="s">
        <v>5</v>
      </c>
      <c r="F1138" s="304" t="s">
        <v>430</v>
      </c>
      <c r="H1138" s="305">
        <v>50</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7" customFormat="1">
      <c r="B1139" s="316"/>
      <c r="D1139" s="297" t="s">
        <v>185</v>
      </c>
      <c r="E1139" s="318" t="s">
        <v>5</v>
      </c>
      <c r="F1139" s="319" t="s">
        <v>186</v>
      </c>
      <c r="H1139" s="320">
        <v>50</v>
      </c>
      <c r="L1139" s="316"/>
      <c r="M1139" s="321"/>
      <c r="N1139" s="322"/>
      <c r="O1139" s="322"/>
      <c r="P1139" s="322"/>
      <c r="Q1139" s="322"/>
      <c r="R1139" s="322"/>
      <c r="S1139" s="322"/>
      <c r="T1139" s="323"/>
      <c r="AT1139" s="318" t="s">
        <v>185</v>
      </c>
      <c r="AU1139" s="318" t="s">
        <v>77</v>
      </c>
      <c r="AV1139" s="317" t="s">
        <v>182</v>
      </c>
      <c r="AW1139" s="317" t="s">
        <v>31</v>
      </c>
      <c r="AX1139" s="317" t="s">
        <v>75</v>
      </c>
      <c r="AY1139" s="318" t="s">
        <v>177</v>
      </c>
    </row>
    <row r="1140" spans="2:65" s="274" customFormat="1" ht="29.85" customHeight="1">
      <c r="B1140" s="273"/>
      <c r="D1140" s="275" t="s">
        <v>67</v>
      </c>
      <c r="E1140" s="284" t="s">
        <v>1547</v>
      </c>
      <c r="F1140" s="284" t="s">
        <v>1548</v>
      </c>
      <c r="J1140" s="285">
        <f>BK1140</f>
        <v>0</v>
      </c>
      <c r="L1140" s="273"/>
      <c r="M1140" s="278"/>
      <c r="N1140" s="279"/>
      <c r="O1140" s="279"/>
      <c r="P1140" s="280">
        <f>SUM(P1141:P1145)</f>
        <v>2.2000000000000002</v>
      </c>
      <c r="Q1140" s="279"/>
      <c r="R1140" s="280">
        <f>SUM(R1141:R1145)</f>
        <v>5.6299999999999996E-3</v>
      </c>
      <c r="S1140" s="279"/>
      <c r="T1140" s="281">
        <f>SUM(T1141:T1145)</f>
        <v>0</v>
      </c>
      <c r="AR1140" s="275" t="s">
        <v>77</v>
      </c>
      <c r="AT1140" s="282" t="s">
        <v>67</v>
      </c>
      <c r="AU1140" s="282" t="s">
        <v>75</v>
      </c>
      <c r="AY1140" s="275" t="s">
        <v>177</v>
      </c>
      <c r="BK1140" s="283">
        <f>SUM(BK1141:BK1145)</f>
        <v>0</v>
      </c>
    </row>
    <row r="1141" spans="2:65" s="916" customFormat="1" ht="25.5" customHeight="1">
      <c r="B1141" s="207"/>
      <c r="C1141" s="286" t="s">
        <v>1549</v>
      </c>
      <c r="D1141" s="286" t="s">
        <v>179</v>
      </c>
      <c r="E1141" s="287" t="s">
        <v>1550</v>
      </c>
      <c r="F1141" s="288" t="s">
        <v>1551</v>
      </c>
      <c r="G1141" s="289" t="s">
        <v>187</v>
      </c>
      <c r="H1141" s="290">
        <v>1</v>
      </c>
      <c r="I1141" s="921"/>
      <c r="J1141" s="291">
        <f>ROUND(I1141*H1141,2)</f>
        <v>0</v>
      </c>
      <c r="K1141" s="288" t="s">
        <v>181</v>
      </c>
      <c r="L1141" s="207"/>
      <c r="M1141" s="292" t="s">
        <v>5</v>
      </c>
      <c r="N1141" s="293" t="s">
        <v>39</v>
      </c>
      <c r="O1141" s="294">
        <v>2.2000000000000002</v>
      </c>
      <c r="P1141" s="294">
        <f>O1141*H1141</f>
        <v>2.2000000000000002</v>
      </c>
      <c r="Q1141" s="294">
        <v>0</v>
      </c>
      <c r="R1141" s="294">
        <f>Q1141*H1141</f>
        <v>0</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1552</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1553</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16" customFormat="1" ht="16.5" customHeight="1">
      <c r="B1145" s="207"/>
      <c r="C1145" s="324" t="s">
        <v>1554</v>
      </c>
      <c r="D1145" s="324" t="s">
        <v>425</v>
      </c>
      <c r="E1145" s="325" t="s">
        <v>1555</v>
      </c>
      <c r="F1145" s="326" t="s">
        <v>1556</v>
      </c>
      <c r="G1145" s="327" t="s">
        <v>187</v>
      </c>
      <c r="H1145" s="328">
        <v>1</v>
      </c>
      <c r="I1145" s="923"/>
      <c r="J1145" s="329">
        <f>ROUND(I1145*H1145,2)</f>
        <v>0</v>
      </c>
      <c r="K1145" s="326" t="s">
        <v>5</v>
      </c>
      <c r="L1145" s="330"/>
      <c r="M1145" s="331" t="s">
        <v>5</v>
      </c>
      <c r="N1145" s="332" t="s">
        <v>39</v>
      </c>
      <c r="O1145" s="294">
        <v>0</v>
      </c>
      <c r="P1145" s="294">
        <f>O1145*H1145</f>
        <v>0</v>
      </c>
      <c r="Q1145" s="294">
        <v>5.6299999999999996E-3</v>
      </c>
      <c r="R1145" s="294">
        <f>Q1145*H1145</f>
        <v>5.6299999999999996E-3</v>
      </c>
      <c r="S1145" s="294">
        <v>0</v>
      </c>
      <c r="T1145" s="295">
        <f>S1145*H1145</f>
        <v>0</v>
      </c>
      <c r="AR1145" s="196" t="s">
        <v>336</v>
      </c>
      <c r="AT1145" s="196" t="s">
        <v>425</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1557</v>
      </c>
    </row>
    <row r="1146" spans="2:65" s="274" customFormat="1" ht="29.85" customHeight="1">
      <c r="B1146" s="273"/>
      <c r="D1146" s="275" t="s">
        <v>67</v>
      </c>
      <c r="E1146" s="284" t="s">
        <v>1558</v>
      </c>
      <c r="F1146" s="284" t="s">
        <v>1559</v>
      </c>
      <c r="J1146" s="285">
        <f>BK1146</f>
        <v>0</v>
      </c>
      <c r="L1146" s="273"/>
      <c r="M1146" s="278"/>
      <c r="N1146" s="279"/>
      <c r="O1146" s="279"/>
      <c r="P1146" s="280">
        <f>SUM(P1147:P1250)</f>
        <v>2512.8994299999999</v>
      </c>
      <c r="Q1146" s="279"/>
      <c r="R1146" s="280">
        <f>SUM(R1147:R1250)</f>
        <v>64.194520920000002</v>
      </c>
      <c r="S1146" s="279"/>
      <c r="T1146" s="281">
        <f>SUM(T1147:T1250)</f>
        <v>0</v>
      </c>
      <c r="AR1146" s="275" t="s">
        <v>77</v>
      </c>
      <c r="AT1146" s="282" t="s">
        <v>67</v>
      </c>
      <c r="AU1146" s="282" t="s">
        <v>75</v>
      </c>
      <c r="AY1146" s="275" t="s">
        <v>177</v>
      </c>
      <c r="BK1146" s="283">
        <f>SUM(BK1147:BK1250)</f>
        <v>0</v>
      </c>
    </row>
    <row r="1147" spans="2:65" s="916" customFormat="1" ht="38.25" customHeight="1">
      <c r="B1147" s="207"/>
      <c r="C1147" s="286" t="s">
        <v>1560</v>
      </c>
      <c r="D1147" s="286" t="s">
        <v>179</v>
      </c>
      <c r="E1147" s="287" t="s">
        <v>1561</v>
      </c>
      <c r="F1147" s="288" t="s">
        <v>1562</v>
      </c>
      <c r="G1147" s="289" t="s">
        <v>180</v>
      </c>
      <c r="H1147" s="290">
        <v>20.105</v>
      </c>
      <c r="I1147" s="921"/>
      <c r="J1147" s="291">
        <f>ROUND(I1147*H1147,2)</f>
        <v>0</v>
      </c>
      <c r="K1147" s="288" t="s">
        <v>181</v>
      </c>
      <c r="L1147" s="207"/>
      <c r="M1147" s="292" t="s">
        <v>5</v>
      </c>
      <c r="N1147" s="293" t="s">
        <v>39</v>
      </c>
      <c r="O1147" s="294">
        <v>0.92700000000000005</v>
      </c>
      <c r="P1147" s="294">
        <f>O1147*H1147</f>
        <v>18.637335</v>
      </c>
      <c r="Q1147" s="294">
        <v>2.197E-2</v>
      </c>
      <c r="R1147" s="294">
        <f>Q1147*H1147</f>
        <v>0.44170684999999998</v>
      </c>
      <c r="S1147" s="294">
        <v>0</v>
      </c>
      <c r="T1147" s="295">
        <f>S1147*H1147</f>
        <v>0</v>
      </c>
      <c r="AR1147" s="196" t="s">
        <v>263</v>
      </c>
      <c r="AT1147" s="196" t="s">
        <v>179</v>
      </c>
      <c r="AU1147" s="196" t="s">
        <v>77</v>
      </c>
      <c r="AY1147" s="196" t="s">
        <v>177</v>
      </c>
      <c r="BE1147" s="296">
        <f>IF(N1147="základní",J1147,0)</f>
        <v>0</v>
      </c>
      <c r="BF1147" s="296">
        <f>IF(N1147="snížená",J1147,0)</f>
        <v>0</v>
      </c>
      <c r="BG1147" s="296">
        <f>IF(N1147="zákl. přenesená",J1147,0)</f>
        <v>0</v>
      </c>
      <c r="BH1147" s="296">
        <f>IF(N1147="sníž. přenesená",J1147,0)</f>
        <v>0</v>
      </c>
      <c r="BI1147" s="296">
        <f>IF(N1147="nulová",J1147,0)</f>
        <v>0</v>
      </c>
      <c r="BJ1147" s="196" t="s">
        <v>75</v>
      </c>
      <c r="BK1147" s="296">
        <f>ROUND(I1147*H1147,2)</f>
        <v>0</v>
      </c>
      <c r="BL1147" s="196" t="s">
        <v>263</v>
      </c>
      <c r="BM1147" s="196" t="s">
        <v>1563</v>
      </c>
    </row>
    <row r="1148" spans="2:65" s="916" customFormat="1" ht="135">
      <c r="B1148" s="207"/>
      <c r="D1148" s="297" t="s">
        <v>184</v>
      </c>
      <c r="F1148" s="298" t="s">
        <v>1564</v>
      </c>
      <c r="L1148" s="207"/>
      <c r="M1148" s="299"/>
      <c r="N1148" s="920"/>
      <c r="O1148" s="920"/>
      <c r="P1148" s="920"/>
      <c r="Q1148" s="920"/>
      <c r="R1148" s="920"/>
      <c r="S1148" s="920"/>
      <c r="T1148" s="300"/>
      <c r="AT1148" s="196" t="s">
        <v>184</v>
      </c>
      <c r="AU1148" s="196" t="s">
        <v>77</v>
      </c>
    </row>
    <row r="1149" spans="2:65" s="302" customFormat="1">
      <c r="B1149" s="301"/>
      <c r="D1149" s="297" t="s">
        <v>185</v>
      </c>
      <c r="E1149" s="303" t="s">
        <v>5</v>
      </c>
      <c r="F1149" s="304" t="s">
        <v>1565</v>
      </c>
      <c r="H1149" s="305">
        <v>4.2350000000000003</v>
      </c>
      <c r="L1149" s="301"/>
      <c r="M1149" s="306"/>
      <c r="N1149" s="307"/>
      <c r="O1149" s="307"/>
      <c r="P1149" s="307"/>
      <c r="Q1149" s="307"/>
      <c r="R1149" s="307"/>
      <c r="S1149" s="307"/>
      <c r="T1149" s="308"/>
      <c r="AT1149" s="303" t="s">
        <v>185</v>
      </c>
      <c r="AU1149" s="303" t="s">
        <v>77</v>
      </c>
      <c r="AV1149" s="302" t="s">
        <v>77</v>
      </c>
      <c r="AW1149" s="302" t="s">
        <v>31</v>
      </c>
      <c r="AX1149" s="302" t="s">
        <v>68</v>
      </c>
      <c r="AY1149" s="303" t="s">
        <v>177</v>
      </c>
    </row>
    <row r="1150" spans="2:65" s="310" customFormat="1">
      <c r="B1150" s="309"/>
      <c r="D1150" s="297" t="s">
        <v>185</v>
      </c>
      <c r="E1150" s="311" t="s">
        <v>5</v>
      </c>
      <c r="F1150" s="312" t="s">
        <v>717</v>
      </c>
      <c r="H1150" s="311" t="s">
        <v>5</v>
      </c>
      <c r="L1150" s="309"/>
      <c r="M1150" s="313"/>
      <c r="N1150" s="314"/>
      <c r="O1150" s="314"/>
      <c r="P1150" s="314"/>
      <c r="Q1150" s="314"/>
      <c r="R1150" s="314"/>
      <c r="S1150" s="314"/>
      <c r="T1150" s="315"/>
      <c r="AT1150" s="311" t="s">
        <v>185</v>
      </c>
      <c r="AU1150" s="311" t="s">
        <v>77</v>
      </c>
      <c r="AV1150" s="310" t="s">
        <v>75</v>
      </c>
      <c r="AW1150" s="310" t="s">
        <v>31</v>
      </c>
      <c r="AX1150" s="310" t="s">
        <v>68</v>
      </c>
      <c r="AY1150" s="311" t="s">
        <v>177</v>
      </c>
    </row>
    <row r="1151" spans="2:65" s="302" customFormat="1">
      <c r="B1151" s="301"/>
      <c r="D1151" s="297" t="s">
        <v>185</v>
      </c>
      <c r="E1151" s="303" t="s">
        <v>5</v>
      </c>
      <c r="F1151" s="304" t="s">
        <v>1566</v>
      </c>
      <c r="H1151" s="305">
        <v>7.9349999999999996</v>
      </c>
      <c r="L1151" s="301"/>
      <c r="M1151" s="306"/>
      <c r="N1151" s="307"/>
      <c r="O1151" s="307"/>
      <c r="P1151" s="307"/>
      <c r="Q1151" s="307"/>
      <c r="R1151" s="307"/>
      <c r="S1151" s="307"/>
      <c r="T1151" s="308"/>
      <c r="AT1151" s="303" t="s">
        <v>185</v>
      </c>
      <c r="AU1151" s="303" t="s">
        <v>77</v>
      </c>
      <c r="AV1151" s="302" t="s">
        <v>77</v>
      </c>
      <c r="AW1151" s="302" t="s">
        <v>31</v>
      </c>
      <c r="AX1151" s="302" t="s">
        <v>68</v>
      </c>
      <c r="AY1151" s="303" t="s">
        <v>177</v>
      </c>
    </row>
    <row r="1152" spans="2:65" s="310" customFormat="1">
      <c r="B1152" s="309"/>
      <c r="D1152" s="297" t="s">
        <v>185</v>
      </c>
      <c r="E1152" s="311" t="s">
        <v>5</v>
      </c>
      <c r="F1152" s="312" t="s">
        <v>720</v>
      </c>
      <c r="H1152" s="311" t="s">
        <v>5</v>
      </c>
      <c r="L1152" s="309"/>
      <c r="M1152" s="313"/>
      <c r="N1152" s="314"/>
      <c r="O1152" s="314"/>
      <c r="P1152" s="314"/>
      <c r="Q1152" s="314"/>
      <c r="R1152" s="314"/>
      <c r="S1152" s="314"/>
      <c r="T1152" s="315"/>
      <c r="AT1152" s="311" t="s">
        <v>185</v>
      </c>
      <c r="AU1152" s="311" t="s">
        <v>77</v>
      </c>
      <c r="AV1152" s="310" t="s">
        <v>75</v>
      </c>
      <c r="AW1152" s="310" t="s">
        <v>31</v>
      </c>
      <c r="AX1152" s="310" t="s">
        <v>68</v>
      </c>
      <c r="AY1152" s="311" t="s">
        <v>177</v>
      </c>
    </row>
    <row r="1153" spans="2:65" s="302" customFormat="1">
      <c r="B1153" s="301"/>
      <c r="D1153" s="297" t="s">
        <v>185</v>
      </c>
      <c r="E1153" s="303" t="s">
        <v>5</v>
      </c>
      <c r="F1153" s="304" t="s">
        <v>1566</v>
      </c>
      <c r="H1153" s="305">
        <v>7.9349999999999996</v>
      </c>
      <c r="L1153" s="301"/>
      <c r="M1153" s="306"/>
      <c r="N1153" s="307"/>
      <c r="O1153" s="307"/>
      <c r="P1153" s="307"/>
      <c r="Q1153" s="307"/>
      <c r="R1153" s="307"/>
      <c r="S1153" s="307"/>
      <c r="T1153" s="308"/>
      <c r="AT1153" s="303" t="s">
        <v>185</v>
      </c>
      <c r="AU1153" s="303" t="s">
        <v>77</v>
      </c>
      <c r="AV1153" s="302" t="s">
        <v>77</v>
      </c>
      <c r="AW1153" s="302" t="s">
        <v>31</v>
      </c>
      <c r="AX1153" s="302" t="s">
        <v>68</v>
      </c>
      <c r="AY1153" s="303" t="s">
        <v>177</v>
      </c>
    </row>
    <row r="1154" spans="2:65" s="310" customFormat="1">
      <c r="B1154" s="309"/>
      <c r="D1154" s="297" t="s">
        <v>185</v>
      </c>
      <c r="E1154" s="311" t="s">
        <v>5</v>
      </c>
      <c r="F1154" s="312" t="s">
        <v>593</v>
      </c>
      <c r="H1154" s="311" t="s">
        <v>5</v>
      </c>
      <c r="L1154" s="309"/>
      <c r="M1154" s="313"/>
      <c r="N1154" s="314"/>
      <c r="O1154" s="314"/>
      <c r="P1154" s="314"/>
      <c r="Q1154" s="314"/>
      <c r="R1154" s="314"/>
      <c r="S1154" s="314"/>
      <c r="T1154" s="315"/>
      <c r="AT1154" s="311" t="s">
        <v>185</v>
      </c>
      <c r="AU1154" s="311" t="s">
        <v>77</v>
      </c>
      <c r="AV1154" s="310" t="s">
        <v>75</v>
      </c>
      <c r="AW1154" s="310" t="s">
        <v>31</v>
      </c>
      <c r="AX1154" s="310" t="s">
        <v>68</v>
      </c>
      <c r="AY1154" s="311" t="s">
        <v>177</v>
      </c>
    </row>
    <row r="1155" spans="2:65" s="317" customFormat="1">
      <c r="B1155" s="316"/>
      <c r="D1155" s="297" t="s">
        <v>185</v>
      </c>
      <c r="E1155" s="318" t="s">
        <v>5</v>
      </c>
      <c r="F1155" s="319" t="s">
        <v>186</v>
      </c>
      <c r="H1155" s="320">
        <v>20.105</v>
      </c>
      <c r="L1155" s="316"/>
      <c r="M1155" s="321"/>
      <c r="N1155" s="322"/>
      <c r="O1155" s="322"/>
      <c r="P1155" s="322"/>
      <c r="Q1155" s="322"/>
      <c r="R1155" s="322"/>
      <c r="S1155" s="322"/>
      <c r="T1155" s="323"/>
      <c r="AT1155" s="318" t="s">
        <v>185</v>
      </c>
      <c r="AU1155" s="318" t="s">
        <v>77</v>
      </c>
      <c r="AV1155" s="317" t="s">
        <v>182</v>
      </c>
      <c r="AW1155" s="317" t="s">
        <v>31</v>
      </c>
      <c r="AX1155" s="317" t="s">
        <v>75</v>
      </c>
      <c r="AY1155" s="318" t="s">
        <v>177</v>
      </c>
    </row>
    <row r="1156" spans="2:65" s="916" customFormat="1" ht="38.25" customHeight="1">
      <c r="B1156" s="207"/>
      <c r="C1156" s="286" t="s">
        <v>1567</v>
      </c>
      <c r="D1156" s="286" t="s">
        <v>179</v>
      </c>
      <c r="E1156" s="287" t="s">
        <v>1568</v>
      </c>
      <c r="F1156" s="288" t="s">
        <v>1569</v>
      </c>
      <c r="G1156" s="289" t="s">
        <v>180</v>
      </c>
      <c r="H1156" s="290">
        <v>944.98599999999999</v>
      </c>
      <c r="I1156" s="921"/>
      <c r="J1156" s="291">
        <f>ROUND(I1156*H1156,2)</f>
        <v>0</v>
      </c>
      <c r="K1156" s="288" t="s">
        <v>181</v>
      </c>
      <c r="L1156" s="207"/>
      <c r="M1156" s="292" t="s">
        <v>5</v>
      </c>
      <c r="N1156" s="293" t="s">
        <v>39</v>
      </c>
      <c r="O1156" s="294">
        <v>1.296</v>
      </c>
      <c r="P1156" s="294">
        <f>O1156*H1156</f>
        <v>1224.7018560000001</v>
      </c>
      <c r="Q1156" s="294">
        <v>4.512E-2</v>
      </c>
      <c r="R1156" s="294">
        <f>Q1156*H1156</f>
        <v>42.637768319999999</v>
      </c>
      <c r="S1156" s="294">
        <v>0</v>
      </c>
      <c r="T1156" s="295">
        <f>S1156*H1156</f>
        <v>0</v>
      </c>
      <c r="AR1156" s="196" t="s">
        <v>263</v>
      </c>
      <c r="AT1156" s="196" t="s">
        <v>179</v>
      </c>
      <c r="AU1156" s="196" t="s">
        <v>77</v>
      </c>
      <c r="AY1156" s="196" t="s">
        <v>177</v>
      </c>
      <c r="BE1156" s="296">
        <f>IF(N1156="základní",J1156,0)</f>
        <v>0</v>
      </c>
      <c r="BF1156" s="296">
        <f>IF(N1156="snížená",J1156,0)</f>
        <v>0</v>
      </c>
      <c r="BG1156" s="296">
        <f>IF(N1156="zákl. přenesená",J1156,0)</f>
        <v>0</v>
      </c>
      <c r="BH1156" s="296">
        <f>IF(N1156="sníž. přenesená",J1156,0)</f>
        <v>0</v>
      </c>
      <c r="BI1156" s="296">
        <f>IF(N1156="nulová",J1156,0)</f>
        <v>0</v>
      </c>
      <c r="BJ1156" s="196" t="s">
        <v>75</v>
      </c>
      <c r="BK1156" s="296">
        <f>ROUND(I1156*H1156,2)</f>
        <v>0</v>
      </c>
      <c r="BL1156" s="196" t="s">
        <v>263</v>
      </c>
      <c r="BM1156" s="196" t="s">
        <v>1570</v>
      </c>
    </row>
    <row r="1157" spans="2:65" s="916" customFormat="1" ht="135">
      <c r="B1157" s="207"/>
      <c r="D1157" s="297" t="s">
        <v>184</v>
      </c>
      <c r="F1157" s="298" t="s">
        <v>1564</v>
      </c>
      <c r="L1157" s="207"/>
      <c r="M1157" s="299"/>
      <c r="N1157" s="920"/>
      <c r="O1157" s="920"/>
      <c r="P1157" s="920"/>
      <c r="Q1157" s="920"/>
      <c r="R1157" s="920"/>
      <c r="S1157" s="920"/>
      <c r="T1157" s="300"/>
      <c r="AT1157" s="196" t="s">
        <v>184</v>
      </c>
      <c r="AU1157" s="196" t="s">
        <v>77</v>
      </c>
    </row>
    <row r="1158" spans="2:65" s="302" customFormat="1">
      <c r="B1158" s="301"/>
      <c r="D1158" s="297" t="s">
        <v>185</v>
      </c>
      <c r="E1158" s="303" t="s">
        <v>5</v>
      </c>
      <c r="F1158" s="304" t="s">
        <v>1571</v>
      </c>
      <c r="H1158" s="305">
        <v>94.71</v>
      </c>
      <c r="L1158" s="301"/>
      <c r="M1158" s="306"/>
      <c r="N1158" s="307"/>
      <c r="O1158" s="307"/>
      <c r="P1158" s="307"/>
      <c r="Q1158" s="307"/>
      <c r="R1158" s="307"/>
      <c r="S1158" s="307"/>
      <c r="T1158" s="308"/>
      <c r="AT1158" s="303" t="s">
        <v>185</v>
      </c>
      <c r="AU1158" s="303" t="s">
        <v>77</v>
      </c>
      <c r="AV1158" s="302" t="s">
        <v>77</v>
      </c>
      <c r="AW1158" s="302" t="s">
        <v>31</v>
      </c>
      <c r="AX1158" s="302" t="s">
        <v>68</v>
      </c>
      <c r="AY1158" s="303" t="s">
        <v>177</v>
      </c>
    </row>
    <row r="1159" spans="2:65" s="302" customFormat="1">
      <c r="B1159" s="301"/>
      <c r="D1159" s="297" t="s">
        <v>185</v>
      </c>
      <c r="E1159" s="303" t="s">
        <v>5</v>
      </c>
      <c r="F1159" s="304" t="s">
        <v>1572</v>
      </c>
      <c r="H1159" s="305">
        <v>111.458</v>
      </c>
      <c r="L1159" s="301"/>
      <c r="M1159" s="306"/>
      <c r="N1159" s="307"/>
      <c r="O1159" s="307"/>
      <c r="P1159" s="307"/>
      <c r="Q1159" s="307"/>
      <c r="R1159" s="307"/>
      <c r="S1159" s="307"/>
      <c r="T1159" s="308"/>
      <c r="AT1159" s="303" t="s">
        <v>185</v>
      </c>
      <c r="AU1159" s="303" t="s">
        <v>77</v>
      </c>
      <c r="AV1159" s="302" t="s">
        <v>77</v>
      </c>
      <c r="AW1159" s="302" t="s">
        <v>31</v>
      </c>
      <c r="AX1159" s="302" t="s">
        <v>68</v>
      </c>
      <c r="AY1159" s="303" t="s">
        <v>177</v>
      </c>
    </row>
    <row r="1160" spans="2:65" s="310" customFormat="1">
      <c r="B1160" s="309"/>
      <c r="D1160" s="297" t="s">
        <v>185</v>
      </c>
      <c r="E1160" s="311" t="s">
        <v>5</v>
      </c>
      <c r="F1160" s="312" t="s">
        <v>717</v>
      </c>
      <c r="H1160" s="311" t="s">
        <v>5</v>
      </c>
      <c r="L1160" s="309"/>
      <c r="M1160" s="313"/>
      <c r="N1160" s="314"/>
      <c r="O1160" s="314"/>
      <c r="P1160" s="314"/>
      <c r="Q1160" s="314"/>
      <c r="R1160" s="314"/>
      <c r="S1160" s="314"/>
      <c r="T1160" s="315"/>
      <c r="AT1160" s="311" t="s">
        <v>185</v>
      </c>
      <c r="AU1160" s="311" t="s">
        <v>77</v>
      </c>
      <c r="AV1160" s="310" t="s">
        <v>75</v>
      </c>
      <c r="AW1160" s="310" t="s">
        <v>31</v>
      </c>
      <c r="AX1160" s="310" t="s">
        <v>68</v>
      </c>
      <c r="AY1160" s="311" t="s">
        <v>177</v>
      </c>
    </row>
    <row r="1161" spans="2:65" s="302" customFormat="1">
      <c r="B1161" s="301"/>
      <c r="D1161" s="297" t="s">
        <v>185</v>
      </c>
      <c r="E1161" s="303" t="s">
        <v>5</v>
      </c>
      <c r="F1161" s="304" t="s">
        <v>1573</v>
      </c>
      <c r="H1161" s="305">
        <v>159.73500000000001</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02" customFormat="1">
      <c r="B1162" s="301"/>
      <c r="D1162" s="297" t="s">
        <v>185</v>
      </c>
      <c r="E1162" s="303" t="s">
        <v>5</v>
      </c>
      <c r="F1162" s="304" t="s">
        <v>1574</v>
      </c>
      <c r="H1162" s="305">
        <v>152.31800000000001</v>
      </c>
      <c r="L1162" s="301"/>
      <c r="M1162" s="306"/>
      <c r="N1162" s="307"/>
      <c r="O1162" s="307"/>
      <c r="P1162" s="307"/>
      <c r="Q1162" s="307"/>
      <c r="R1162" s="307"/>
      <c r="S1162" s="307"/>
      <c r="T1162" s="308"/>
      <c r="AT1162" s="303" t="s">
        <v>185</v>
      </c>
      <c r="AU1162" s="303" t="s">
        <v>77</v>
      </c>
      <c r="AV1162" s="302" t="s">
        <v>77</v>
      </c>
      <c r="AW1162" s="302" t="s">
        <v>31</v>
      </c>
      <c r="AX1162" s="302" t="s">
        <v>68</v>
      </c>
      <c r="AY1162" s="303" t="s">
        <v>177</v>
      </c>
    </row>
    <row r="1163" spans="2:65" s="302" customFormat="1">
      <c r="B1163" s="301"/>
      <c r="D1163" s="297" t="s">
        <v>185</v>
      </c>
      <c r="E1163" s="303" t="s">
        <v>5</v>
      </c>
      <c r="F1163" s="304" t="s">
        <v>1575</v>
      </c>
      <c r="H1163" s="305">
        <v>174.57</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720</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1576</v>
      </c>
      <c r="H1165" s="305">
        <v>252.19499999999999</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593</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02" customFormat="1">
      <c r="B1167" s="301"/>
      <c r="D1167" s="297" t="s">
        <v>185</v>
      </c>
      <c r="E1167" s="303" t="s">
        <v>5</v>
      </c>
      <c r="F1167" s="304" t="s">
        <v>5</v>
      </c>
      <c r="H1167" s="305">
        <v>0</v>
      </c>
      <c r="L1167" s="301"/>
      <c r="M1167" s="306"/>
      <c r="N1167" s="307"/>
      <c r="O1167" s="307"/>
      <c r="P1167" s="307"/>
      <c r="Q1167" s="307"/>
      <c r="R1167" s="307"/>
      <c r="S1167" s="307"/>
      <c r="T1167" s="308"/>
      <c r="AT1167" s="303" t="s">
        <v>185</v>
      </c>
      <c r="AU1167" s="303" t="s">
        <v>77</v>
      </c>
      <c r="AV1167" s="302" t="s">
        <v>77</v>
      </c>
      <c r="AW1167" s="302" t="s">
        <v>31</v>
      </c>
      <c r="AX1167" s="302" t="s">
        <v>68</v>
      </c>
      <c r="AY1167" s="303" t="s">
        <v>177</v>
      </c>
    </row>
    <row r="1168" spans="2:65" s="317" customFormat="1">
      <c r="B1168" s="316"/>
      <c r="D1168" s="297" t="s">
        <v>185</v>
      </c>
      <c r="E1168" s="318" t="s">
        <v>5</v>
      </c>
      <c r="F1168" s="319" t="s">
        <v>186</v>
      </c>
      <c r="H1168" s="320">
        <v>944.98599999999999</v>
      </c>
      <c r="L1168" s="316"/>
      <c r="M1168" s="321"/>
      <c r="N1168" s="322"/>
      <c r="O1168" s="322"/>
      <c r="P1168" s="322"/>
      <c r="Q1168" s="322"/>
      <c r="R1168" s="322"/>
      <c r="S1168" s="322"/>
      <c r="T1168" s="323"/>
      <c r="AT1168" s="318" t="s">
        <v>185</v>
      </c>
      <c r="AU1168" s="318" t="s">
        <v>77</v>
      </c>
      <c r="AV1168" s="317" t="s">
        <v>182</v>
      </c>
      <c r="AW1168" s="317" t="s">
        <v>31</v>
      </c>
      <c r="AX1168" s="317" t="s">
        <v>75</v>
      </c>
      <c r="AY1168" s="318" t="s">
        <v>177</v>
      </c>
    </row>
    <row r="1169" spans="2:65" s="916" customFormat="1" ht="38.25" customHeight="1">
      <c r="B1169" s="207"/>
      <c r="C1169" s="286" t="s">
        <v>1577</v>
      </c>
      <c r="D1169" s="286" t="s">
        <v>179</v>
      </c>
      <c r="E1169" s="287" t="s">
        <v>1578</v>
      </c>
      <c r="F1169" s="288" t="s">
        <v>1579</v>
      </c>
      <c r="G1169" s="289" t="s">
        <v>180</v>
      </c>
      <c r="H1169" s="290">
        <v>111.81399999999999</v>
      </c>
      <c r="I1169" s="921"/>
      <c r="J1169" s="291">
        <f>ROUND(I1169*H1169,2)</f>
        <v>0</v>
      </c>
      <c r="K1169" s="288" t="s">
        <v>181</v>
      </c>
      <c r="L1169" s="207"/>
      <c r="M1169" s="292" t="s">
        <v>5</v>
      </c>
      <c r="N1169" s="293" t="s">
        <v>39</v>
      </c>
      <c r="O1169" s="294">
        <v>1.296</v>
      </c>
      <c r="P1169" s="294">
        <f>O1169*H1169</f>
        <v>144.910944</v>
      </c>
      <c r="Q1169" s="294">
        <v>4.6199999999999998E-2</v>
      </c>
      <c r="R1169" s="294">
        <f>Q1169*H1169</f>
        <v>5.1658067999999995</v>
      </c>
      <c r="S1169" s="294">
        <v>0</v>
      </c>
      <c r="T1169" s="295">
        <f>S1169*H1169</f>
        <v>0</v>
      </c>
      <c r="AR1169" s="196" t="s">
        <v>263</v>
      </c>
      <c r="AT1169" s="196" t="s">
        <v>179</v>
      </c>
      <c r="AU1169" s="196" t="s">
        <v>77</v>
      </c>
      <c r="AY1169" s="196" t="s">
        <v>177</v>
      </c>
      <c r="BE1169" s="296">
        <f>IF(N1169="základní",J1169,0)</f>
        <v>0</v>
      </c>
      <c r="BF1169" s="296">
        <f>IF(N1169="snížená",J1169,0)</f>
        <v>0</v>
      </c>
      <c r="BG1169" s="296">
        <f>IF(N1169="zákl. přenesená",J1169,0)</f>
        <v>0</v>
      </c>
      <c r="BH1169" s="296">
        <f>IF(N1169="sníž. přenesená",J1169,0)</f>
        <v>0</v>
      </c>
      <c r="BI1169" s="296">
        <f>IF(N1169="nulová",J1169,0)</f>
        <v>0</v>
      </c>
      <c r="BJ1169" s="196" t="s">
        <v>75</v>
      </c>
      <c r="BK1169" s="296">
        <f>ROUND(I1169*H1169,2)</f>
        <v>0</v>
      </c>
      <c r="BL1169" s="196" t="s">
        <v>263</v>
      </c>
      <c r="BM1169" s="196" t="s">
        <v>1580</v>
      </c>
    </row>
    <row r="1170" spans="2:65" s="916" customFormat="1" ht="135">
      <c r="B1170" s="207"/>
      <c r="D1170" s="297" t="s">
        <v>184</v>
      </c>
      <c r="F1170" s="298" t="s">
        <v>1564</v>
      </c>
      <c r="L1170" s="207"/>
      <c r="M1170" s="299"/>
      <c r="N1170" s="920"/>
      <c r="O1170" s="920"/>
      <c r="P1170" s="920"/>
      <c r="Q1170" s="920"/>
      <c r="R1170" s="920"/>
      <c r="S1170" s="920"/>
      <c r="T1170" s="300"/>
      <c r="AT1170" s="196" t="s">
        <v>184</v>
      </c>
      <c r="AU1170" s="196" t="s">
        <v>77</v>
      </c>
    </row>
    <row r="1171" spans="2:65" s="302" customFormat="1">
      <c r="B1171" s="301"/>
      <c r="D1171" s="297" t="s">
        <v>185</v>
      </c>
      <c r="E1171" s="303" t="s">
        <v>5</v>
      </c>
      <c r="F1171" s="304" t="s">
        <v>1581</v>
      </c>
      <c r="H1171" s="305">
        <v>27.72</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717</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1582</v>
      </c>
      <c r="H1173" s="305">
        <v>48.3</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1583</v>
      </c>
      <c r="H1174" s="305">
        <v>35.793999999999997</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10" customFormat="1">
      <c r="B1175" s="309"/>
      <c r="D1175" s="297" t="s">
        <v>185</v>
      </c>
      <c r="E1175" s="311" t="s">
        <v>5</v>
      </c>
      <c r="F1175" s="312" t="s">
        <v>720</v>
      </c>
      <c r="H1175" s="311" t="s">
        <v>5</v>
      </c>
      <c r="L1175" s="309"/>
      <c r="M1175" s="313"/>
      <c r="N1175" s="314"/>
      <c r="O1175" s="314"/>
      <c r="P1175" s="314"/>
      <c r="Q1175" s="314"/>
      <c r="R1175" s="314"/>
      <c r="S1175" s="314"/>
      <c r="T1175" s="315"/>
      <c r="AT1175" s="311" t="s">
        <v>185</v>
      </c>
      <c r="AU1175" s="311" t="s">
        <v>77</v>
      </c>
      <c r="AV1175" s="310" t="s">
        <v>75</v>
      </c>
      <c r="AW1175" s="310" t="s">
        <v>31</v>
      </c>
      <c r="AX1175" s="310" t="s">
        <v>68</v>
      </c>
      <c r="AY1175" s="311" t="s">
        <v>177</v>
      </c>
    </row>
    <row r="1176" spans="2:65" s="317" customFormat="1">
      <c r="B1176" s="316"/>
      <c r="D1176" s="297" t="s">
        <v>185</v>
      </c>
      <c r="E1176" s="318" t="s">
        <v>5</v>
      </c>
      <c r="F1176" s="319" t="s">
        <v>186</v>
      </c>
      <c r="H1176" s="320">
        <v>111.81399999999999</v>
      </c>
      <c r="L1176" s="316"/>
      <c r="M1176" s="321"/>
      <c r="N1176" s="322"/>
      <c r="O1176" s="322"/>
      <c r="P1176" s="322"/>
      <c r="Q1176" s="322"/>
      <c r="R1176" s="322"/>
      <c r="S1176" s="322"/>
      <c r="T1176" s="323"/>
      <c r="AT1176" s="318" t="s">
        <v>185</v>
      </c>
      <c r="AU1176" s="318" t="s">
        <v>77</v>
      </c>
      <c r="AV1176" s="317" t="s">
        <v>182</v>
      </c>
      <c r="AW1176" s="317" t="s">
        <v>31</v>
      </c>
      <c r="AX1176" s="317" t="s">
        <v>75</v>
      </c>
      <c r="AY1176" s="318" t="s">
        <v>177</v>
      </c>
    </row>
    <row r="1177" spans="2:65" s="916" customFormat="1" ht="25.5" customHeight="1">
      <c r="B1177" s="207"/>
      <c r="C1177" s="286" t="s">
        <v>1584</v>
      </c>
      <c r="D1177" s="286" t="s">
        <v>179</v>
      </c>
      <c r="E1177" s="287" t="s">
        <v>1585</v>
      </c>
      <c r="F1177" s="288" t="s">
        <v>1586</v>
      </c>
      <c r="G1177" s="289" t="s">
        <v>180</v>
      </c>
      <c r="H1177" s="290">
        <v>2184.86</v>
      </c>
      <c r="I1177" s="921"/>
      <c r="J1177" s="291">
        <f>ROUND(I1177*H1177,2)</f>
        <v>0</v>
      </c>
      <c r="K1177" s="288" t="s">
        <v>181</v>
      </c>
      <c r="L1177" s="207"/>
      <c r="M1177" s="292" t="s">
        <v>5</v>
      </c>
      <c r="N1177" s="293" t="s">
        <v>39</v>
      </c>
      <c r="O1177" s="294">
        <v>6.4000000000000001E-2</v>
      </c>
      <c r="P1177" s="294">
        <f>O1177*H1177</f>
        <v>139.83104</v>
      </c>
      <c r="Q1177" s="294">
        <v>2.0000000000000001E-4</v>
      </c>
      <c r="R1177" s="294">
        <f>Q1177*H1177</f>
        <v>0.43697200000000003</v>
      </c>
      <c r="S1177" s="294">
        <v>0</v>
      </c>
      <c r="T1177" s="295">
        <f>S1177*H1177</f>
        <v>0</v>
      </c>
      <c r="AR1177" s="196" t="s">
        <v>263</v>
      </c>
      <c r="AT1177" s="196" t="s">
        <v>179</v>
      </c>
      <c r="AU1177" s="196" t="s">
        <v>77</v>
      </c>
      <c r="AY1177" s="196" t="s">
        <v>177</v>
      </c>
      <c r="BE1177" s="296">
        <f>IF(N1177="základní",J1177,0)</f>
        <v>0</v>
      </c>
      <c r="BF1177" s="296">
        <f>IF(N1177="snížená",J1177,0)</f>
        <v>0</v>
      </c>
      <c r="BG1177" s="296">
        <f>IF(N1177="zákl. přenesená",J1177,0)</f>
        <v>0</v>
      </c>
      <c r="BH1177" s="296">
        <f>IF(N1177="sníž. přenesená",J1177,0)</f>
        <v>0</v>
      </c>
      <c r="BI1177" s="296">
        <f>IF(N1177="nulová",J1177,0)</f>
        <v>0</v>
      </c>
      <c r="BJ1177" s="196" t="s">
        <v>75</v>
      </c>
      <c r="BK1177" s="296">
        <f>ROUND(I1177*H1177,2)</f>
        <v>0</v>
      </c>
      <c r="BL1177" s="196" t="s">
        <v>263</v>
      </c>
      <c r="BM1177" s="196" t="s">
        <v>1587</v>
      </c>
    </row>
    <row r="1178" spans="2:65" s="916" customFormat="1" ht="135">
      <c r="B1178" s="207"/>
      <c r="D1178" s="297" t="s">
        <v>184</v>
      </c>
      <c r="F1178" s="298" t="s">
        <v>1564</v>
      </c>
      <c r="L1178" s="207"/>
      <c r="M1178" s="299"/>
      <c r="N1178" s="920"/>
      <c r="O1178" s="920"/>
      <c r="P1178" s="920"/>
      <c r="Q1178" s="920"/>
      <c r="R1178" s="920"/>
      <c r="S1178" s="920"/>
      <c r="T1178" s="300"/>
      <c r="AT1178" s="196" t="s">
        <v>184</v>
      </c>
      <c r="AU1178" s="196" t="s">
        <v>77</v>
      </c>
    </row>
    <row r="1179" spans="2:65" s="302" customFormat="1">
      <c r="B1179" s="301"/>
      <c r="D1179" s="297" t="s">
        <v>185</v>
      </c>
      <c r="E1179" s="303" t="s">
        <v>5</v>
      </c>
      <c r="F1179" s="304" t="s">
        <v>1588</v>
      </c>
      <c r="H1179" s="305">
        <v>2184.86</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2184.86</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16" customFormat="1" ht="16.5" customHeight="1">
      <c r="B1181" s="207"/>
      <c r="C1181" s="286" t="s">
        <v>1589</v>
      </c>
      <c r="D1181" s="286" t="s">
        <v>179</v>
      </c>
      <c r="E1181" s="287" t="s">
        <v>1590</v>
      </c>
      <c r="F1181" s="288" t="s">
        <v>1591</v>
      </c>
      <c r="G1181" s="289" t="s">
        <v>187</v>
      </c>
      <c r="H1181" s="290">
        <v>5</v>
      </c>
      <c r="I1181" s="921"/>
      <c r="J1181" s="291">
        <f>ROUND(I1181*H1181,2)</f>
        <v>0</v>
      </c>
      <c r="K1181" s="288" t="s">
        <v>5</v>
      </c>
      <c r="L1181" s="207"/>
      <c r="M1181" s="292" t="s">
        <v>5</v>
      </c>
      <c r="N1181" s="293" t="s">
        <v>39</v>
      </c>
      <c r="O1181" s="294">
        <v>0.75</v>
      </c>
      <c r="P1181" s="294">
        <f>O1181*H1181</f>
        <v>3.75</v>
      </c>
      <c r="Q1181" s="294">
        <v>0</v>
      </c>
      <c r="R1181" s="294">
        <f>Q1181*H1181</f>
        <v>0</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1592</v>
      </c>
    </row>
    <row r="1182" spans="2:65" s="302" customFormat="1">
      <c r="B1182" s="301"/>
      <c r="D1182" s="297" t="s">
        <v>185</v>
      </c>
      <c r="E1182" s="303" t="s">
        <v>5</v>
      </c>
      <c r="F1182" s="304" t="s">
        <v>182</v>
      </c>
      <c r="H1182" s="305">
        <v>4</v>
      </c>
      <c r="L1182" s="301"/>
      <c r="M1182" s="306"/>
      <c r="N1182" s="307"/>
      <c r="O1182" s="307"/>
      <c r="P1182" s="307"/>
      <c r="Q1182" s="307"/>
      <c r="R1182" s="307"/>
      <c r="S1182" s="307"/>
      <c r="T1182" s="308"/>
      <c r="AT1182" s="303" t="s">
        <v>185</v>
      </c>
      <c r="AU1182" s="303" t="s">
        <v>77</v>
      </c>
      <c r="AV1182" s="302" t="s">
        <v>77</v>
      </c>
      <c r="AW1182" s="302" t="s">
        <v>31</v>
      </c>
      <c r="AX1182" s="302" t="s">
        <v>68</v>
      </c>
      <c r="AY1182" s="303" t="s">
        <v>177</v>
      </c>
    </row>
    <row r="1183" spans="2:65" s="310" customFormat="1">
      <c r="B1183" s="309"/>
      <c r="D1183" s="297" t="s">
        <v>185</v>
      </c>
      <c r="E1183" s="311" t="s">
        <v>5</v>
      </c>
      <c r="F1183" s="312" t="s">
        <v>720</v>
      </c>
      <c r="H1183" s="311" t="s">
        <v>5</v>
      </c>
      <c r="L1183" s="309"/>
      <c r="M1183" s="313"/>
      <c r="N1183" s="314"/>
      <c r="O1183" s="314"/>
      <c r="P1183" s="314"/>
      <c r="Q1183" s="314"/>
      <c r="R1183" s="314"/>
      <c r="S1183" s="314"/>
      <c r="T1183" s="315"/>
      <c r="AT1183" s="311" t="s">
        <v>185</v>
      </c>
      <c r="AU1183" s="311" t="s">
        <v>77</v>
      </c>
      <c r="AV1183" s="310" t="s">
        <v>75</v>
      </c>
      <c r="AW1183" s="310" t="s">
        <v>31</v>
      </c>
      <c r="AX1183" s="310" t="s">
        <v>68</v>
      </c>
      <c r="AY1183" s="311" t="s">
        <v>177</v>
      </c>
    </row>
    <row r="1184" spans="2:65" s="302" customFormat="1">
      <c r="B1184" s="301"/>
      <c r="D1184" s="297" t="s">
        <v>185</v>
      </c>
      <c r="E1184" s="303" t="s">
        <v>5</v>
      </c>
      <c r="F1184" s="304" t="s">
        <v>75</v>
      </c>
      <c r="H1184" s="305">
        <v>1</v>
      </c>
      <c r="L1184" s="301"/>
      <c r="M1184" s="306"/>
      <c r="N1184" s="307"/>
      <c r="O1184" s="307"/>
      <c r="P1184" s="307"/>
      <c r="Q1184" s="307"/>
      <c r="R1184" s="307"/>
      <c r="S1184" s="307"/>
      <c r="T1184" s="308"/>
      <c r="AT1184" s="303" t="s">
        <v>185</v>
      </c>
      <c r="AU1184" s="303" t="s">
        <v>77</v>
      </c>
      <c r="AV1184" s="302" t="s">
        <v>77</v>
      </c>
      <c r="AW1184" s="302" t="s">
        <v>31</v>
      </c>
      <c r="AX1184" s="302" t="s">
        <v>68</v>
      </c>
      <c r="AY1184" s="303" t="s">
        <v>177</v>
      </c>
    </row>
    <row r="1185" spans="2:65" s="310" customFormat="1">
      <c r="B1185" s="309"/>
      <c r="D1185" s="297" t="s">
        <v>185</v>
      </c>
      <c r="E1185" s="311" t="s">
        <v>5</v>
      </c>
      <c r="F1185" s="312" t="s">
        <v>593</v>
      </c>
      <c r="H1185" s="311" t="s">
        <v>5</v>
      </c>
      <c r="L1185" s="309"/>
      <c r="M1185" s="313"/>
      <c r="N1185" s="314"/>
      <c r="O1185" s="314"/>
      <c r="P1185" s="314"/>
      <c r="Q1185" s="314"/>
      <c r="R1185" s="314"/>
      <c r="S1185" s="314"/>
      <c r="T1185" s="315"/>
      <c r="AT1185" s="311" t="s">
        <v>185</v>
      </c>
      <c r="AU1185" s="311" t="s">
        <v>77</v>
      </c>
      <c r="AV1185" s="310" t="s">
        <v>75</v>
      </c>
      <c r="AW1185" s="310" t="s">
        <v>31</v>
      </c>
      <c r="AX1185" s="310" t="s">
        <v>68</v>
      </c>
      <c r="AY1185" s="311" t="s">
        <v>177</v>
      </c>
    </row>
    <row r="1186" spans="2:65" s="317" customFormat="1">
      <c r="B1186" s="316"/>
      <c r="D1186" s="297" t="s">
        <v>185</v>
      </c>
      <c r="E1186" s="318" t="s">
        <v>5</v>
      </c>
      <c r="F1186" s="319" t="s">
        <v>186</v>
      </c>
      <c r="H1186" s="320">
        <v>5</v>
      </c>
      <c r="L1186" s="316"/>
      <c r="M1186" s="321"/>
      <c r="N1186" s="322"/>
      <c r="O1186" s="322"/>
      <c r="P1186" s="322"/>
      <c r="Q1186" s="322"/>
      <c r="R1186" s="322"/>
      <c r="S1186" s="322"/>
      <c r="T1186" s="323"/>
      <c r="AT1186" s="318" t="s">
        <v>185</v>
      </c>
      <c r="AU1186" s="318" t="s">
        <v>77</v>
      </c>
      <c r="AV1186" s="317" t="s">
        <v>182</v>
      </c>
      <c r="AW1186" s="317" t="s">
        <v>31</v>
      </c>
      <c r="AX1186" s="317" t="s">
        <v>75</v>
      </c>
      <c r="AY1186" s="318" t="s">
        <v>177</v>
      </c>
    </row>
    <row r="1187" spans="2:65" s="916" customFormat="1" ht="51" customHeight="1">
      <c r="B1187" s="207"/>
      <c r="C1187" s="286" t="s">
        <v>1593</v>
      </c>
      <c r="D1187" s="286" t="s">
        <v>179</v>
      </c>
      <c r="E1187" s="287" t="s">
        <v>1594</v>
      </c>
      <c r="F1187" s="288" t="s">
        <v>1595</v>
      </c>
      <c r="G1187" s="289" t="s">
        <v>180</v>
      </c>
      <c r="H1187" s="290">
        <v>15.525</v>
      </c>
      <c r="I1187" s="921"/>
      <c r="J1187" s="291">
        <f>ROUND(I1187*H1187,2)</f>
        <v>0</v>
      </c>
      <c r="K1187" s="288" t="s">
        <v>181</v>
      </c>
      <c r="L1187" s="207"/>
      <c r="M1187" s="292" t="s">
        <v>5</v>
      </c>
      <c r="N1187" s="293" t="s">
        <v>39</v>
      </c>
      <c r="O1187" s="294">
        <v>1.617</v>
      </c>
      <c r="P1187" s="294">
        <f>O1187*H1187</f>
        <v>25.103925</v>
      </c>
      <c r="Q1187" s="294">
        <v>4.6530000000000002E-2</v>
      </c>
      <c r="R1187" s="294">
        <f>Q1187*H1187</f>
        <v>0.72237825</v>
      </c>
      <c r="S1187" s="294">
        <v>0</v>
      </c>
      <c r="T1187" s="295">
        <f>S1187*H1187</f>
        <v>0</v>
      </c>
      <c r="AR1187" s="196" t="s">
        <v>263</v>
      </c>
      <c r="AT1187" s="196" t="s">
        <v>179</v>
      </c>
      <c r="AU1187" s="196" t="s">
        <v>77</v>
      </c>
      <c r="AY1187" s="196" t="s">
        <v>177</v>
      </c>
      <c r="BE1187" s="296">
        <f>IF(N1187="základní",J1187,0)</f>
        <v>0</v>
      </c>
      <c r="BF1187" s="296">
        <f>IF(N1187="snížená",J1187,0)</f>
        <v>0</v>
      </c>
      <c r="BG1187" s="296">
        <f>IF(N1187="zákl. přenesená",J1187,0)</f>
        <v>0</v>
      </c>
      <c r="BH1187" s="296">
        <f>IF(N1187="sníž. přenesená",J1187,0)</f>
        <v>0</v>
      </c>
      <c r="BI1187" s="296">
        <f>IF(N1187="nulová",J1187,0)</f>
        <v>0</v>
      </c>
      <c r="BJ1187" s="196" t="s">
        <v>75</v>
      </c>
      <c r="BK1187" s="296">
        <f>ROUND(I1187*H1187,2)</f>
        <v>0</v>
      </c>
      <c r="BL1187" s="196" t="s">
        <v>263</v>
      </c>
      <c r="BM1187" s="196" t="s">
        <v>1596</v>
      </c>
    </row>
    <row r="1188" spans="2:65" s="916" customFormat="1" ht="135">
      <c r="B1188" s="207"/>
      <c r="D1188" s="297" t="s">
        <v>184</v>
      </c>
      <c r="F1188" s="298" t="s">
        <v>1597</v>
      </c>
      <c r="L1188" s="207"/>
      <c r="M1188" s="299"/>
      <c r="N1188" s="920"/>
      <c r="O1188" s="920"/>
      <c r="P1188" s="920"/>
      <c r="Q1188" s="920"/>
      <c r="R1188" s="920"/>
      <c r="S1188" s="920"/>
      <c r="T1188" s="300"/>
      <c r="AT1188" s="196" t="s">
        <v>184</v>
      </c>
      <c r="AU1188" s="196" t="s">
        <v>77</v>
      </c>
    </row>
    <row r="1189" spans="2:65" s="302" customFormat="1">
      <c r="B1189" s="301"/>
      <c r="D1189" s="297" t="s">
        <v>185</v>
      </c>
      <c r="E1189" s="303" t="s">
        <v>5</v>
      </c>
      <c r="F1189" s="304" t="s">
        <v>1598</v>
      </c>
      <c r="H1189" s="305">
        <v>15.525</v>
      </c>
      <c r="L1189" s="301"/>
      <c r="M1189" s="306"/>
      <c r="N1189" s="307"/>
      <c r="O1189" s="307"/>
      <c r="P1189" s="307"/>
      <c r="Q1189" s="307"/>
      <c r="R1189" s="307"/>
      <c r="S1189" s="307"/>
      <c r="T1189" s="308"/>
      <c r="AT1189" s="303" t="s">
        <v>185</v>
      </c>
      <c r="AU1189" s="303" t="s">
        <v>77</v>
      </c>
      <c r="AV1189" s="302" t="s">
        <v>77</v>
      </c>
      <c r="AW1189" s="302" t="s">
        <v>31</v>
      </c>
      <c r="AX1189" s="302" t="s">
        <v>68</v>
      </c>
      <c r="AY1189" s="303" t="s">
        <v>177</v>
      </c>
    </row>
    <row r="1190" spans="2:65" s="310" customFormat="1">
      <c r="B1190" s="309"/>
      <c r="D1190" s="297" t="s">
        <v>185</v>
      </c>
      <c r="E1190" s="311" t="s">
        <v>5</v>
      </c>
      <c r="F1190" s="312" t="s">
        <v>720</v>
      </c>
      <c r="H1190" s="311" t="s">
        <v>5</v>
      </c>
      <c r="L1190" s="309"/>
      <c r="M1190" s="313"/>
      <c r="N1190" s="314"/>
      <c r="O1190" s="314"/>
      <c r="P1190" s="314"/>
      <c r="Q1190" s="314"/>
      <c r="R1190" s="314"/>
      <c r="S1190" s="314"/>
      <c r="T1190" s="315"/>
      <c r="AT1190" s="311" t="s">
        <v>185</v>
      </c>
      <c r="AU1190" s="311" t="s">
        <v>77</v>
      </c>
      <c r="AV1190" s="310" t="s">
        <v>75</v>
      </c>
      <c r="AW1190" s="310" t="s">
        <v>31</v>
      </c>
      <c r="AX1190" s="310" t="s">
        <v>68</v>
      </c>
      <c r="AY1190" s="311" t="s">
        <v>177</v>
      </c>
    </row>
    <row r="1191" spans="2:65" s="317" customFormat="1">
      <c r="B1191" s="316"/>
      <c r="D1191" s="297" t="s">
        <v>185</v>
      </c>
      <c r="E1191" s="318" t="s">
        <v>5</v>
      </c>
      <c r="F1191" s="319" t="s">
        <v>186</v>
      </c>
      <c r="H1191" s="320">
        <v>15.525</v>
      </c>
      <c r="L1191" s="316"/>
      <c r="M1191" s="321"/>
      <c r="N1191" s="322"/>
      <c r="O1191" s="322"/>
      <c r="P1191" s="322"/>
      <c r="Q1191" s="322"/>
      <c r="R1191" s="322"/>
      <c r="S1191" s="322"/>
      <c r="T1191" s="323"/>
      <c r="AT1191" s="318" t="s">
        <v>185</v>
      </c>
      <c r="AU1191" s="318" t="s">
        <v>77</v>
      </c>
      <c r="AV1191" s="317" t="s">
        <v>182</v>
      </c>
      <c r="AW1191" s="317" t="s">
        <v>31</v>
      </c>
      <c r="AX1191" s="317" t="s">
        <v>75</v>
      </c>
      <c r="AY1191" s="318" t="s">
        <v>177</v>
      </c>
    </row>
    <row r="1192" spans="2:65" s="916" customFormat="1" ht="38.25" customHeight="1">
      <c r="B1192" s="207"/>
      <c r="C1192" s="286" t="s">
        <v>1599</v>
      </c>
      <c r="D1192" s="286" t="s">
        <v>179</v>
      </c>
      <c r="E1192" s="287" t="s">
        <v>1600</v>
      </c>
      <c r="F1192" s="288" t="s">
        <v>1601</v>
      </c>
      <c r="G1192" s="289" t="s">
        <v>180</v>
      </c>
      <c r="H1192" s="290">
        <v>20.28</v>
      </c>
      <c r="I1192" s="921"/>
      <c r="J1192" s="291">
        <f>ROUND(I1192*H1192,2)</f>
        <v>0</v>
      </c>
      <c r="K1192" s="288" t="s">
        <v>181</v>
      </c>
      <c r="L1192" s="207"/>
      <c r="M1192" s="292" t="s">
        <v>5</v>
      </c>
      <c r="N1192" s="293" t="s">
        <v>39</v>
      </c>
      <c r="O1192" s="294">
        <v>0.80900000000000005</v>
      </c>
      <c r="P1192" s="294">
        <f>O1192*H1192</f>
        <v>16.40652</v>
      </c>
      <c r="Q1192" s="294">
        <v>1.5740000000000001E-2</v>
      </c>
      <c r="R1192" s="294">
        <f>Q1192*H1192</f>
        <v>0.31920720000000002</v>
      </c>
      <c r="S1192" s="294">
        <v>0</v>
      </c>
      <c r="T1192" s="295">
        <f>S1192*H1192</f>
        <v>0</v>
      </c>
      <c r="AR1192" s="196" t="s">
        <v>263</v>
      </c>
      <c r="AT1192" s="196" t="s">
        <v>179</v>
      </c>
      <c r="AU1192" s="196" t="s">
        <v>77</v>
      </c>
      <c r="AY1192" s="196" t="s">
        <v>177</v>
      </c>
      <c r="BE1192" s="296">
        <f>IF(N1192="základní",J1192,0)</f>
        <v>0</v>
      </c>
      <c r="BF1192" s="296">
        <f>IF(N1192="snížená",J1192,0)</f>
        <v>0</v>
      </c>
      <c r="BG1192" s="296">
        <f>IF(N1192="zákl. přenesená",J1192,0)</f>
        <v>0</v>
      </c>
      <c r="BH1192" s="296">
        <f>IF(N1192="sníž. přenesená",J1192,0)</f>
        <v>0</v>
      </c>
      <c r="BI1192" s="296">
        <f>IF(N1192="nulová",J1192,0)</f>
        <v>0</v>
      </c>
      <c r="BJ1192" s="196" t="s">
        <v>75</v>
      </c>
      <c r="BK1192" s="296">
        <f>ROUND(I1192*H1192,2)</f>
        <v>0</v>
      </c>
      <c r="BL1192" s="196" t="s">
        <v>263</v>
      </c>
      <c r="BM1192" s="196" t="s">
        <v>1602</v>
      </c>
    </row>
    <row r="1193" spans="2:65" s="916" customFormat="1" ht="162">
      <c r="B1193" s="207"/>
      <c r="D1193" s="297" t="s">
        <v>184</v>
      </c>
      <c r="F1193" s="298" t="s">
        <v>1603</v>
      </c>
      <c r="L1193" s="207"/>
      <c r="M1193" s="299"/>
      <c r="N1193" s="920"/>
      <c r="O1193" s="920"/>
      <c r="P1193" s="920"/>
      <c r="Q1193" s="920"/>
      <c r="R1193" s="920"/>
      <c r="S1193" s="920"/>
      <c r="T1193" s="300"/>
      <c r="AT1193" s="196" t="s">
        <v>184</v>
      </c>
      <c r="AU1193" s="196" t="s">
        <v>77</v>
      </c>
    </row>
    <row r="1194" spans="2:65" s="302" customFormat="1">
      <c r="B1194" s="301"/>
      <c r="D1194" s="297" t="s">
        <v>185</v>
      </c>
      <c r="E1194" s="303" t="s">
        <v>5</v>
      </c>
      <c r="F1194" s="304" t="s">
        <v>1604</v>
      </c>
      <c r="H1194" s="305">
        <v>3.9</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02" customFormat="1">
      <c r="B1195" s="301"/>
      <c r="D1195" s="297" t="s">
        <v>185</v>
      </c>
      <c r="E1195" s="303" t="s">
        <v>5</v>
      </c>
      <c r="F1195" s="304" t="s">
        <v>1605</v>
      </c>
      <c r="H1195" s="305">
        <v>7.74</v>
      </c>
      <c r="L1195" s="301"/>
      <c r="M1195" s="306"/>
      <c r="N1195" s="307"/>
      <c r="O1195" s="307"/>
      <c r="P1195" s="307"/>
      <c r="Q1195" s="307"/>
      <c r="R1195" s="307"/>
      <c r="S1195" s="307"/>
      <c r="T1195" s="308"/>
      <c r="AT1195" s="303" t="s">
        <v>185</v>
      </c>
      <c r="AU1195" s="303" t="s">
        <v>77</v>
      </c>
      <c r="AV1195" s="302" t="s">
        <v>77</v>
      </c>
      <c r="AW1195" s="302" t="s">
        <v>31</v>
      </c>
      <c r="AX1195" s="302" t="s">
        <v>68</v>
      </c>
      <c r="AY1195" s="303" t="s">
        <v>177</v>
      </c>
    </row>
    <row r="1196" spans="2:65" s="310" customFormat="1">
      <c r="B1196" s="309"/>
      <c r="D1196" s="297" t="s">
        <v>185</v>
      </c>
      <c r="E1196" s="311" t="s">
        <v>5</v>
      </c>
      <c r="F1196" s="312" t="s">
        <v>717</v>
      </c>
      <c r="H1196" s="311" t="s">
        <v>5</v>
      </c>
      <c r="L1196" s="309"/>
      <c r="M1196" s="313"/>
      <c r="N1196" s="314"/>
      <c r="O1196" s="314"/>
      <c r="P1196" s="314"/>
      <c r="Q1196" s="314"/>
      <c r="R1196" s="314"/>
      <c r="S1196" s="314"/>
      <c r="T1196" s="315"/>
      <c r="AT1196" s="311" t="s">
        <v>185</v>
      </c>
      <c r="AU1196" s="311" t="s">
        <v>77</v>
      </c>
      <c r="AV1196" s="310" t="s">
        <v>75</v>
      </c>
      <c r="AW1196" s="310" t="s">
        <v>31</v>
      </c>
      <c r="AX1196" s="310" t="s">
        <v>68</v>
      </c>
      <c r="AY1196" s="311" t="s">
        <v>177</v>
      </c>
    </row>
    <row r="1197" spans="2:65" s="302" customFormat="1">
      <c r="B1197" s="301"/>
      <c r="D1197" s="297" t="s">
        <v>185</v>
      </c>
      <c r="E1197" s="303" t="s">
        <v>5</v>
      </c>
      <c r="F1197" s="304" t="s">
        <v>1606</v>
      </c>
      <c r="H1197" s="305">
        <v>6.24</v>
      </c>
      <c r="L1197" s="301"/>
      <c r="M1197" s="306"/>
      <c r="N1197" s="307"/>
      <c r="O1197" s="307"/>
      <c r="P1197" s="307"/>
      <c r="Q1197" s="307"/>
      <c r="R1197" s="307"/>
      <c r="S1197" s="307"/>
      <c r="T1197" s="308"/>
      <c r="AT1197" s="303" t="s">
        <v>185</v>
      </c>
      <c r="AU1197" s="303" t="s">
        <v>77</v>
      </c>
      <c r="AV1197" s="302" t="s">
        <v>77</v>
      </c>
      <c r="AW1197" s="302" t="s">
        <v>31</v>
      </c>
      <c r="AX1197" s="302" t="s">
        <v>68</v>
      </c>
      <c r="AY1197" s="303" t="s">
        <v>177</v>
      </c>
    </row>
    <row r="1198" spans="2:65" s="310" customFormat="1">
      <c r="B1198" s="309"/>
      <c r="D1198" s="297" t="s">
        <v>185</v>
      </c>
      <c r="E1198" s="311" t="s">
        <v>5</v>
      </c>
      <c r="F1198" s="312" t="s">
        <v>720</v>
      </c>
      <c r="H1198" s="311" t="s">
        <v>5</v>
      </c>
      <c r="L1198" s="309"/>
      <c r="M1198" s="313"/>
      <c r="N1198" s="314"/>
      <c r="O1198" s="314"/>
      <c r="P1198" s="314"/>
      <c r="Q1198" s="314"/>
      <c r="R1198" s="314"/>
      <c r="S1198" s="314"/>
      <c r="T1198" s="315"/>
      <c r="AT1198" s="311" t="s">
        <v>185</v>
      </c>
      <c r="AU1198" s="311" t="s">
        <v>77</v>
      </c>
      <c r="AV1198" s="310" t="s">
        <v>75</v>
      </c>
      <c r="AW1198" s="310" t="s">
        <v>31</v>
      </c>
      <c r="AX1198" s="310" t="s">
        <v>68</v>
      </c>
      <c r="AY1198" s="311" t="s">
        <v>177</v>
      </c>
    </row>
    <row r="1199" spans="2:65" s="302" customFormat="1">
      <c r="B1199" s="301"/>
      <c r="D1199" s="297" t="s">
        <v>185</v>
      </c>
      <c r="E1199" s="303" t="s">
        <v>5</v>
      </c>
      <c r="F1199" s="304" t="s">
        <v>1607</v>
      </c>
      <c r="H1199" s="305">
        <v>2.4</v>
      </c>
      <c r="L1199" s="301"/>
      <c r="M1199" s="306"/>
      <c r="N1199" s="307"/>
      <c r="O1199" s="307"/>
      <c r="P1199" s="307"/>
      <c r="Q1199" s="307"/>
      <c r="R1199" s="307"/>
      <c r="S1199" s="307"/>
      <c r="T1199" s="308"/>
      <c r="AT1199" s="303" t="s">
        <v>185</v>
      </c>
      <c r="AU1199" s="303" t="s">
        <v>77</v>
      </c>
      <c r="AV1199" s="302" t="s">
        <v>77</v>
      </c>
      <c r="AW1199" s="302" t="s">
        <v>31</v>
      </c>
      <c r="AX1199" s="302" t="s">
        <v>68</v>
      </c>
      <c r="AY1199" s="303" t="s">
        <v>177</v>
      </c>
    </row>
    <row r="1200" spans="2:65" s="310" customFormat="1">
      <c r="B1200" s="309"/>
      <c r="D1200" s="297" t="s">
        <v>185</v>
      </c>
      <c r="E1200" s="311" t="s">
        <v>5</v>
      </c>
      <c r="F1200" s="312" t="s">
        <v>593</v>
      </c>
      <c r="H1200" s="311" t="s">
        <v>5</v>
      </c>
      <c r="L1200" s="309"/>
      <c r="M1200" s="313"/>
      <c r="N1200" s="314"/>
      <c r="O1200" s="314"/>
      <c r="P1200" s="314"/>
      <c r="Q1200" s="314"/>
      <c r="R1200" s="314"/>
      <c r="S1200" s="314"/>
      <c r="T1200" s="315"/>
      <c r="AT1200" s="311" t="s">
        <v>185</v>
      </c>
      <c r="AU1200" s="311" t="s">
        <v>77</v>
      </c>
      <c r="AV1200" s="310" t="s">
        <v>75</v>
      </c>
      <c r="AW1200" s="310" t="s">
        <v>31</v>
      </c>
      <c r="AX1200" s="310" t="s">
        <v>68</v>
      </c>
      <c r="AY1200" s="311" t="s">
        <v>177</v>
      </c>
    </row>
    <row r="1201" spans="2:65" s="317" customFormat="1">
      <c r="B1201" s="316"/>
      <c r="D1201" s="297" t="s">
        <v>185</v>
      </c>
      <c r="E1201" s="318" t="s">
        <v>5</v>
      </c>
      <c r="F1201" s="319" t="s">
        <v>186</v>
      </c>
      <c r="H1201" s="320">
        <v>20.28</v>
      </c>
      <c r="L1201" s="316"/>
      <c r="M1201" s="321"/>
      <c r="N1201" s="322"/>
      <c r="O1201" s="322"/>
      <c r="P1201" s="322"/>
      <c r="Q1201" s="322"/>
      <c r="R1201" s="322"/>
      <c r="S1201" s="322"/>
      <c r="T1201" s="323"/>
      <c r="AT1201" s="318" t="s">
        <v>185</v>
      </c>
      <c r="AU1201" s="318" t="s">
        <v>77</v>
      </c>
      <c r="AV1201" s="317" t="s">
        <v>182</v>
      </c>
      <c r="AW1201" s="317" t="s">
        <v>31</v>
      </c>
      <c r="AX1201" s="317" t="s">
        <v>75</v>
      </c>
      <c r="AY1201" s="318" t="s">
        <v>177</v>
      </c>
    </row>
    <row r="1202" spans="2:65" s="916" customFormat="1" ht="38.25" customHeight="1">
      <c r="B1202" s="207"/>
      <c r="C1202" s="286" t="s">
        <v>1608</v>
      </c>
      <c r="D1202" s="286" t="s">
        <v>179</v>
      </c>
      <c r="E1202" s="287" t="s">
        <v>1609</v>
      </c>
      <c r="F1202" s="288" t="s">
        <v>1601</v>
      </c>
      <c r="G1202" s="289" t="s">
        <v>180</v>
      </c>
      <c r="H1202" s="290">
        <v>11.73</v>
      </c>
      <c r="I1202" s="921"/>
      <c r="J1202" s="291">
        <f>ROUND(I1202*H1202,2)</f>
        <v>0</v>
      </c>
      <c r="K1202" s="288" t="s">
        <v>5</v>
      </c>
      <c r="L1202" s="207"/>
      <c r="M1202" s="292" t="s">
        <v>5</v>
      </c>
      <c r="N1202" s="293" t="s">
        <v>39</v>
      </c>
      <c r="O1202" s="294">
        <v>0.80900000000000005</v>
      </c>
      <c r="P1202" s="294">
        <f>O1202*H1202</f>
        <v>9.4895700000000005</v>
      </c>
      <c r="Q1202" s="294">
        <v>1.5740000000000001E-2</v>
      </c>
      <c r="R1202" s="294">
        <f>Q1202*H1202</f>
        <v>0.18463020000000002</v>
      </c>
      <c r="S1202" s="294">
        <v>0</v>
      </c>
      <c r="T1202" s="295">
        <f>S1202*H1202</f>
        <v>0</v>
      </c>
      <c r="AR1202" s="196" t="s">
        <v>263</v>
      </c>
      <c r="AT1202" s="196" t="s">
        <v>179</v>
      </c>
      <c r="AU1202" s="196" t="s">
        <v>77</v>
      </c>
      <c r="AY1202" s="196" t="s">
        <v>177</v>
      </c>
      <c r="BE1202" s="296">
        <f>IF(N1202="základní",J1202,0)</f>
        <v>0</v>
      </c>
      <c r="BF1202" s="296">
        <f>IF(N1202="snížená",J1202,0)</f>
        <v>0</v>
      </c>
      <c r="BG1202" s="296">
        <f>IF(N1202="zákl. přenesená",J1202,0)</f>
        <v>0</v>
      </c>
      <c r="BH1202" s="296">
        <f>IF(N1202="sníž. přenesená",J1202,0)</f>
        <v>0</v>
      </c>
      <c r="BI1202" s="296">
        <f>IF(N1202="nulová",J1202,0)</f>
        <v>0</v>
      </c>
      <c r="BJ1202" s="196" t="s">
        <v>75</v>
      </c>
      <c r="BK1202" s="296">
        <f>ROUND(I1202*H1202,2)</f>
        <v>0</v>
      </c>
      <c r="BL1202" s="196" t="s">
        <v>263</v>
      </c>
      <c r="BM1202" s="196" t="s">
        <v>1610</v>
      </c>
    </row>
    <row r="1203" spans="2:65" s="302" customFormat="1">
      <c r="B1203" s="301"/>
      <c r="D1203" s="297" t="s">
        <v>185</v>
      </c>
      <c r="E1203" s="303" t="s">
        <v>5</v>
      </c>
      <c r="F1203" s="304" t="s">
        <v>1611</v>
      </c>
      <c r="H1203" s="305">
        <v>5.8650000000000002</v>
      </c>
      <c r="L1203" s="301"/>
      <c r="M1203" s="306"/>
      <c r="N1203" s="307"/>
      <c r="O1203" s="307"/>
      <c r="P1203" s="307"/>
      <c r="Q1203" s="307"/>
      <c r="R1203" s="307"/>
      <c r="S1203" s="307"/>
      <c r="T1203" s="308"/>
      <c r="AT1203" s="303" t="s">
        <v>185</v>
      </c>
      <c r="AU1203" s="303" t="s">
        <v>77</v>
      </c>
      <c r="AV1203" s="302" t="s">
        <v>77</v>
      </c>
      <c r="AW1203" s="302" t="s">
        <v>31</v>
      </c>
      <c r="AX1203" s="302" t="s">
        <v>68</v>
      </c>
      <c r="AY1203" s="303" t="s">
        <v>177</v>
      </c>
    </row>
    <row r="1204" spans="2:65" s="302" customFormat="1">
      <c r="B1204" s="301"/>
      <c r="D1204" s="297" t="s">
        <v>185</v>
      </c>
      <c r="E1204" s="303" t="s">
        <v>5</v>
      </c>
      <c r="F1204" s="304" t="s">
        <v>1611</v>
      </c>
      <c r="H1204" s="305">
        <v>5.8650000000000002</v>
      </c>
      <c r="L1204" s="301"/>
      <c r="M1204" s="306"/>
      <c r="N1204" s="307"/>
      <c r="O1204" s="307"/>
      <c r="P1204" s="307"/>
      <c r="Q1204" s="307"/>
      <c r="R1204" s="307"/>
      <c r="S1204" s="307"/>
      <c r="T1204" s="308"/>
      <c r="AT1204" s="303" t="s">
        <v>185</v>
      </c>
      <c r="AU1204" s="303" t="s">
        <v>77</v>
      </c>
      <c r="AV1204" s="302" t="s">
        <v>77</v>
      </c>
      <c r="AW1204" s="302" t="s">
        <v>31</v>
      </c>
      <c r="AX1204" s="302" t="s">
        <v>68</v>
      </c>
      <c r="AY1204" s="303" t="s">
        <v>177</v>
      </c>
    </row>
    <row r="1205" spans="2:65" s="317" customFormat="1">
      <c r="B1205" s="316"/>
      <c r="D1205" s="297" t="s">
        <v>185</v>
      </c>
      <c r="E1205" s="318" t="s">
        <v>5</v>
      </c>
      <c r="F1205" s="319" t="s">
        <v>186</v>
      </c>
      <c r="H1205" s="320">
        <v>11.73</v>
      </c>
      <c r="L1205" s="316"/>
      <c r="M1205" s="321"/>
      <c r="N1205" s="322"/>
      <c r="O1205" s="322"/>
      <c r="P1205" s="322"/>
      <c r="Q1205" s="322"/>
      <c r="R1205" s="322"/>
      <c r="S1205" s="322"/>
      <c r="T1205" s="323"/>
      <c r="AT1205" s="318" t="s">
        <v>185</v>
      </c>
      <c r="AU1205" s="318" t="s">
        <v>77</v>
      </c>
      <c r="AV1205" s="317" t="s">
        <v>182</v>
      </c>
      <c r="AW1205" s="317" t="s">
        <v>31</v>
      </c>
      <c r="AX1205" s="317" t="s">
        <v>75</v>
      </c>
      <c r="AY1205" s="318" t="s">
        <v>177</v>
      </c>
    </row>
    <row r="1206" spans="2:65" s="916" customFormat="1" ht="25.5" customHeight="1">
      <c r="B1206" s="207"/>
      <c r="C1206" s="286" t="s">
        <v>1612</v>
      </c>
      <c r="D1206" s="286" t="s">
        <v>179</v>
      </c>
      <c r="E1206" s="287" t="s">
        <v>1613</v>
      </c>
      <c r="F1206" s="288" t="s">
        <v>1614</v>
      </c>
      <c r="G1206" s="289" t="s">
        <v>180</v>
      </c>
      <c r="H1206" s="290">
        <v>20.28</v>
      </c>
      <c r="I1206" s="921"/>
      <c r="J1206" s="291">
        <f>ROUND(I1206*H1206,2)</f>
        <v>0</v>
      </c>
      <c r="K1206" s="288" t="s">
        <v>181</v>
      </c>
      <c r="L1206" s="207"/>
      <c r="M1206" s="292" t="s">
        <v>5</v>
      </c>
      <c r="N1206" s="293" t="s">
        <v>39</v>
      </c>
      <c r="O1206" s="294">
        <v>3.2000000000000001E-2</v>
      </c>
      <c r="P1206" s="294">
        <f>O1206*H1206</f>
        <v>0.64896000000000009</v>
      </c>
      <c r="Q1206" s="294">
        <v>1E-4</v>
      </c>
      <c r="R1206" s="294">
        <f>Q1206*H1206</f>
        <v>2.0280000000000003E-3</v>
      </c>
      <c r="S1206" s="294">
        <v>0</v>
      </c>
      <c r="T1206" s="295">
        <f>S1206*H1206</f>
        <v>0</v>
      </c>
      <c r="AR1206" s="196" t="s">
        <v>263</v>
      </c>
      <c r="AT1206" s="196" t="s">
        <v>179</v>
      </c>
      <c r="AU1206" s="196" t="s">
        <v>77</v>
      </c>
      <c r="AY1206" s="196" t="s">
        <v>177</v>
      </c>
      <c r="BE1206" s="296">
        <f>IF(N1206="základní",J1206,0)</f>
        <v>0</v>
      </c>
      <c r="BF1206" s="296">
        <f>IF(N1206="snížená",J1206,0)</f>
        <v>0</v>
      </c>
      <c r="BG1206" s="296">
        <f>IF(N1206="zákl. přenesená",J1206,0)</f>
        <v>0</v>
      </c>
      <c r="BH1206" s="296">
        <f>IF(N1206="sníž. přenesená",J1206,0)</f>
        <v>0</v>
      </c>
      <c r="BI1206" s="296">
        <f>IF(N1206="nulová",J1206,0)</f>
        <v>0</v>
      </c>
      <c r="BJ1206" s="196" t="s">
        <v>75</v>
      </c>
      <c r="BK1206" s="296">
        <f>ROUND(I1206*H1206,2)</f>
        <v>0</v>
      </c>
      <c r="BL1206" s="196" t="s">
        <v>263</v>
      </c>
      <c r="BM1206" s="196" t="s">
        <v>1615</v>
      </c>
    </row>
    <row r="1207" spans="2:65" s="916" customFormat="1" ht="162">
      <c r="B1207" s="207"/>
      <c r="D1207" s="297" t="s">
        <v>184</v>
      </c>
      <c r="F1207" s="298" t="s">
        <v>1603</v>
      </c>
      <c r="L1207" s="207"/>
      <c r="M1207" s="299"/>
      <c r="N1207" s="920"/>
      <c r="O1207" s="920"/>
      <c r="P1207" s="920"/>
      <c r="Q1207" s="920"/>
      <c r="R1207" s="920"/>
      <c r="S1207" s="920"/>
      <c r="T1207" s="300"/>
      <c r="AT1207" s="196" t="s">
        <v>184</v>
      </c>
      <c r="AU1207" s="196" t="s">
        <v>77</v>
      </c>
    </row>
    <row r="1208" spans="2:65" s="302" customFormat="1">
      <c r="B1208" s="301"/>
      <c r="D1208" s="297" t="s">
        <v>185</v>
      </c>
      <c r="E1208" s="303" t="s">
        <v>5</v>
      </c>
      <c r="F1208" s="304" t="s">
        <v>1616</v>
      </c>
      <c r="H1208" s="305">
        <v>20.28</v>
      </c>
      <c r="L1208" s="301"/>
      <c r="M1208" s="306"/>
      <c r="N1208" s="307"/>
      <c r="O1208" s="307"/>
      <c r="P1208" s="307"/>
      <c r="Q1208" s="307"/>
      <c r="R1208" s="307"/>
      <c r="S1208" s="307"/>
      <c r="T1208" s="308"/>
      <c r="AT1208" s="303" t="s">
        <v>185</v>
      </c>
      <c r="AU1208" s="303" t="s">
        <v>77</v>
      </c>
      <c r="AV1208" s="302" t="s">
        <v>77</v>
      </c>
      <c r="AW1208" s="302" t="s">
        <v>31</v>
      </c>
      <c r="AX1208" s="302" t="s">
        <v>68</v>
      </c>
      <c r="AY1208" s="303" t="s">
        <v>177</v>
      </c>
    </row>
    <row r="1209" spans="2:65" s="317" customFormat="1">
      <c r="B1209" s="316"/>
      <c r="D1209" s="297" t="s">
        <v>185</v>
      </c>
      <c r="E1209" s="318" t="s">
        <v>5</v>
      </c>
      <c r="F1209" s="319" t="s">
        <v>186</v>
      </c>
      <c r="H1209" s="320">
        <v>20.28</v>
      </c>
      <c r="L1209" s="316"/>
      <c r="M1209" s="321"/>
      <c r="N1209" s="322"/>
      <c r="O1209" s="322"/>
      <c r="P1209" s="322"/>
      <c r="Q1209" s="322"/>
      <c r="R1209" s="322"/>
      <c r="S1209" s="322"/>
      <c r="T1209" s="323"/>
      <c r="AT1209" s="318" t="s">
        <v>185</v>
      </c>
      <c r="AU1209" s="318" t="s">
        <v>77</v>
      </c>
      <c r="AV1209" s="317" t="s">
        <v>182</v>
      </c>
      <c r="AW1209" s="317" t="s">
        <v>31</v>
      </c>
      <c r="AX1209" s="317" t="s">
        <v>75</v>
      </c>
      <c r="AY1209" s="318" t="s">
        <v>177</v>
      </c>
    </row>
    <row r="1210" spans="2:65" s="916" customFormat="1" ht="25.5" customHeight="1">
      <c r="B1210" s="207"/>
      <c r="C1210" s="286" t="s">
        <v>1617</v>
      </c>
      <c r="D1210" s="286" t="s">
        <v>179</v>
      </c>
      <c r="E1210" s="287" t="s">
        <v>1613</v>
      </c>
      <c r="F1210" s="288" t="s">
        <v>1614</v>
      </c>
      <c r="G1210" s="289" t="s">
        <v>180</v>
      </c>
      <c r="H1210" s="290">
        <v>11.73</v>
      </c>
      <c r="I1210" s="921"/>
      <c r="J1210" s="291">
        <f>ROUND(I1210*H1210,2)</f>
        <v>0</v>
      </c>
      <c r="K1210" s="288" t="s">
        <v>181</v>
      </c>
      <c r="L1210" s="207"/>
      <c r="M1210" s="292" t="s">
        <v>5</v>
      </c>
      <c r="N1210" s="293" t="s">
        <v>39</v>
      </c>
      <c r="O1210" s="294">
        <v>3.2000000000000001E-2</v>
      </c>
      <c r="P1210" s="294">
        <f>O1210*H1210</f>
        <v>0.37536000000000003</v>
      </c>
      <c r="Q1210" s="294">
        <v>1E-4</v>
      </c>
      <c r="R1210" s="294">
        <f>Q1210*H1210</f>
        <v>1.173E-3</v>
      </c>
      <c r="S1210" s="294">
        <v>0</v>
      </c>
      <c r="T1210" s="295">
        <f>S1210*H1210</f>
        <v>0</v>
      </c>
      <c r="AR1210" s="196" t="s">
        <v>263</v>
      </c>
      <c r="AT1210" s="196" t="s">
        <v>179</v>
      </c>
      <c r="AU1210" s="196" t="s">
        <v>77</v>
      </c>
      <c r="AY1210" s="196" t="s">
        <v>177</v>
      </c>
      <c r="BE1210" s="296">
        <f>IF(N1210="základní",J1210,0)</f>
        <v>0</v>
      </c>
      <c r="BF1210" s="296">
        <f>IF(N1210="snížená",J1210,0)</f>
        <v>0</v>
      </c>
      <c r="BG1210" s="296">
        <f>IF(N1210="zákl. přenesená",J1210,0)</f>
        <v>0</v>
      </c>
      <c r="BH1210" s="296">
        <f>IF(N1210="sníž. přenesená",J1210,0)</f>
        <v>0</v>
      </c>
      <c r="BI1210" s="296">
        <f>IF(N1210="nulová",J1210,0)</f>
        <v>0</v>
      </c>
      <c r="BJ1210" s="196" t="s">
        <v>75</v>
      </c>
      <c r="BK1210" s="296">
        <f>ROUND(I1210*H1210,2)</f>
        <v>0</v>
      </c>
      <c r="BL1210" s="196" t="s">
        <v>263</v>
      </c>
      <c r="BM1210" s="196" t="s">
        <v>1618</v>
      </c>
    </row>
    <row r="1211" spans="2:65" s="916" customFormat="1" ht="162">
      <c r="B1211" s="207"/>
      <c r="D1211" s="297" t="s">
        <v>184</v>
      </c>
      <c r="F1211" s="298" t="s">
        <v>1603</v>
      </c>
      <c r="L1211" s="207"/>
      <c r="M1211" s="299"/>
      <c r="N1211" s="920"/>
      <c r="O1211" s="920"/>
      <c r="P1211" s="920"/>
      <c r="Q1211" s="920"/>
      <c r="R1211" s="920"/>
      <c r="S1211" s="920"/>
      <c r="T1211" s="300"/>
      <c r="AT1211" s="196" t="s">
        <v>184</v>
      </c>
      <c r="AU1211" s="196" t="s">
        <v>77</v>
      </c>
    </row>
    <row r="1212" spans="2:65" s="916" customFormat="1" ht="38.25" customHeight="1">
      <c r="B1212" s="207"/>
      <c r="C1212" s="286" t="s">
        <v>1619</v>
      </c>
      <c r="D1212" s="286" t="s">
        <v>179</v>
      </c>
      <c r="E1212" s="287" t="s">
        <v>1620</v>
      </c>
      <c r="F1212" s="288" t="s">
        <v>1621</v>
      </c>
      <c r="G1212" s="289" t="s">
        <v>180</v>
      </c>
      <c r="H1212" s="290">
        <v>27.85</v>
      </c>
      <c r="I1212" s="921"/>
      <c r="J1212" s="291">
        <f>ROUND(I1212*H1212,2)</f>
        <v>0</v>
      </c>
      <c r="K1212" s="288" t="s">
        <v>181</v>
      </c>
      <c r="L1212" s="207"/>
      <c r="M1212" s="292" t="s">
        <v>5</v>
      </c>
      <c r="N1212" s="293" t="s">
        <v>39</v>
      </c>
      <c r="O1212" s="294">
        <v>0.96799999999999997</v>
      </c>
      <c r="P1212" s="294">
        <f>O1212*H1212</f>
        <v>26.9588</v>
      </c>
      <c r="Q1212" s="294">
        <v>1.223E-2</v>
      </c>
      <c r="R1212" s="294">
        <f>Q1212*H1212</f>
        <v>0.34060550000000001</v>
      </c>
      <c r="S1212" s="294">
        <v>0</v>
      </c>
      <c r="T1212" s="295">
        <f>S1212*H1212</f>
        <v>0</v>
      </c>
      <c r="AR1212" s="196" t="s">
        <v>263</v>
      </c>
      <c r="AT1212" s="196" t="s">
        <v>179</v>
      </c>
      <c r="AU1212" s="196" t="s">
        <v>77</v>
      </c>
      <c r="AY1212" s="196" t="s">
        <v>177</v>
      </c>
      <c r="BE1212" s="296">
        <f>IF(N1212="základní",J1212,0)</f>
        <v>0</v>
      </c>
      <c r="BF1212" s="296">
        <f>IF(N1212="snížená",J1212,0)</f>
        <v>0</v>
      </c>
      <c r="BG1212" s="296">
        <f>IF(N1212="zákl. přenesená",J1212,0)</f>
        <v>0</v>
      </c>
      <c r="BH1212" s="296">
        <f>IF(N1212="sníž. přenesená",J1212,0)</f>
        <v>0</v>
      </c>
      <c r="BI1212" s="296">
        <f>IF(N1212="nulová",J1212,0)</f>
        <v>0</v>
      </c>
      <c r="BJ1212" s="196" t="s">
        <v>75</v>
      </c>
      <c r="BK1212" s="296">
        <f>ROUND(I1212*H1212,2)</f>
        <v>0</v>
      </c>
      <c r="BL1212" s="196" t="s">
        <v>263</v>
      </c>
      <c r="BM1212" s="196" t="s">
        <v>1622</v>
      </c>
    </row>
    <row r="1213" spans="2:65" s="916" customFormat="1" ht="135">
      <c r="B1213" s="207"/>
      <c r="D1213" s="297" t="s">
        <v>184</v>
      </c>
      <c r="F1213" s="298" t="s">
        <v>1623</v>
      </c>
      <c r="L1213" s="207"/>
      <c r="M1213" s="299"/>
      <c r="N1213" s="920"/>
      <c r="O1213" s="920"/>
      <c r="P1213" s="920"/>
      <c r="Q1213" s="920"/>
      <c r="R1213" s="920"/>
      <c r="S1213" s="920"/>
      <c r="T1213" s="300"/>
      <c r="AT1213" s="196" t="s">
        <v>184</v>
      </c>
      <c r="AU1213" s="196" t="s">
        <v>77</v>
      </c>
    </row>
    <row r="1214" spans="2:65" s="302" customFormat="1">
      <c r="B1214" s="301"/>
      <c r="D1214" s="297" t="s">
        <v>185</v>
      </c>
      <c r="E1214" s="303" t="s">
        <v>5</v>
      </c>
      <c r="F1214" s="304" t="s">
        <v>910</v>
      </c>
      <c r="H1214" s="305">
        <v>14.35</v>
      </c>
      <c r="L1214" s="301"/>
      <c r="M1214" s="306"/>
      <c r="N1214" s="307"/>
      <c r="O1214" s="307"/>
      <c r="P1214" s="307"/>
      <c r="Q1214" s="307"/>
      <c r="R1214" s="307"/>
      <c r="S1214" s="307"/>
      <c r="T1214" s="308"/>
      <c r="AT1214" s="303" t="s">
        <v>185</v>
      </c>
      <c r="AU1214" s="303" t="s">
        <v>77</v>
      </c>
      <c r="AV1214" s="302" t="s">
        <v>77</v>
      </c>
      <c r="AW1214" s="302" t="s">
        <v>31</v>
      </c>
      <c r="AX1214" s="302" t="s">
        <v>68</v>
      </c>
      <c r="AY1214" s="303" t="s">
        <v>177</v>
      </c>
    </row>
    <row r="1215" spans="2:65" s="310" customFormat="1">
      <c r="B1215" s="309"/>
      <c r="D1215" s="297" t="s">
        <v>185</v>
      </c>
      <c r="E1215" s="311" t="s">
        <v>5</v>
      </c>
      <c r="F1215" s="312" t="s">
        <v>717</v>
      </c>
      <c r="H1215" s="311" t="s">
        <v>5</v>
      </c>
      <c r="L1215" s="309"/>
      <c r="M1215" s="313"/>
      <c r="N1215" s="314"/>
      <c r="O1215" s="314"/>
      <c r="P1215" s="314"/>
      <c r="Q1215" s="314"/>
      <c r="R1215" s="314"/>
      <c r="S1215" s="314"/>
      <c r="T1215" s="315"/>
      <c r="AT1215" s="311" t="s">
        <v>185</v>
      </c>
      <c r="AU1215" s="311" t="s">
        <v>77</v>
      </c>
      <c r="AV1215" s="310" t="s">
        <v>75</v>
      </c>
      <c r="AW1215" s="310" t="s">
        <v>31</v>
      </c>
      <c r="AX1215" s="310" t="s">
        <v>68</v>
      </c>
      <c r="AY1215" s="311" t="s">
        <v>177</v>
      </c>
    </row>
    <row r="1216" spans="2:65" s="302" customFormat="1">
      <c r="B1216" s="301"/>
      <c r="D1216" s="297" t="s">
        <v>185</v>
      </c>
      <c r="E1216" s="303" t="s">
        <v>5</v>
      </c>
      <c r="F1216" s="304" t="s">
        <v>1624</v>
      </c>
      <c r="H1216" s="305">
        <v>13.5</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0" customFormat="1">
      <c r="B1217" s="309"/>
      <c r="D1217" s="297" t="s">
        <v>185</v>
      </c>
      <c r="E1217" s="311" t="s">
        <v>5</v>
      </c>
      <c r="F1217" s="312" t="s">
        <v>720</v>
      </c>
      <c r="H1217" s="311" t="s">
        <v>5</v>
      </c>
      <c r="L1217" s="309"/>
      <c r="M1217" s="313"/>
      <c r="N1217" s="314"/>
      <c r="O1217" s="314"/>
      <c r="P1217" s="314"/>
      <c r="Q1217" s="314"/>
      <c r="R1217" s="314"/>
      <c r="S1217" s="314"/>
      <c r="T1217" s="315"/>
      <c r="AT1217" s="311" t="s">
        <v>185</v>
      </c>
      <c r="AU1217" s="311" t="s">
        <v>77</v>
      </c>
      <c r="AV1217" s="310" t="s">
        <v>75</v>
      </c>
      <c r="AW1217" s="310" t="s">
        <v>31</v>
      </c>
      <c r="AX1217" s="310" t="s">
        <v>68</v>
      </c>
      <c r="AY1217" s="311" t="s">
        <v>177</v>
      </c>
    </row>
    <row r="1218" spans="2:65" s="317" customFormat="1">
      <c r="B1218" s="316"/>
      <c r="D1218" s="297" t="s">
        <v>185</v>
      </c>
      <c r="E1218" s="318" t="s">
        <v>5</v>
      </c>
      <c r="F1218" s="319" t="s">
        <v>186</v>
      </c>
      <c r="H1218" s="320">
        <v>27.85</v>
      </c>
      <c r="L1218" s="316"/>
      <c r="M1218" s="321"/>
      <c r="N1218" s="322"/>
      <c r="O1218" s="322"/>
      <c r="P1218" s="322"/>
      <c r="Q1218" s="322"/>
      <c r="R1218" s="322"/>
      <c r="S1218" s="322"/>
      <c r="T1218" s="323"/>
      <c r="AT1218" s="318" t="s">
        <v>185</v>
      </c>
      <c r="AU1218" s="318" t="s">
        <v>77</v>
      </c>
      <c r="AV1218" s="317" t="s">
        <v>182</v>
      </c>
      <c r="AW1218" s="317" t="s">
        <v>31</v>
      </c>
      <c r="AX1218" s="317" t="s">
        <v>75</v>
      </c>
      <c r="AY1218" s="318" t="s">
        <v>177</v>
      </c>
    </row>
    <row r="1219" spans="2:65" s="916" customFormat="1" ht="25.5" customHeight="1">
      <c r="B1219" s="207"/>
      <c r="C1219" s="286" t="s">
        <v>1625</v>
      </c>
      <c r="D1219" s="286" t="s">
        <v>179</v>
      </c>
      <c r="E1219" s="287" t="s">
        <v>1626</v>
      </c>
      <c r="F1219" s="288" t="s">
        <v>1627</v>
      </c>
      <c r="G1219" s="289" t="s">
        <v>180</v>
      </c>
      <c r="H1219" s="290">
        <v>27.85</v>
      </c>
      <c r="I1219" s="921"/>
      <c r="J1219" s="291">
        <f>ROUND(I1219*H1219,2)</f>
        <v>0</v>
      </c>
      <c r="K1219" s="288" t="s">
        <v>181</v>
      </c>
      <c r="L1219" s="207"/>
      <c r="M1219" s="292" t="s">
        <v>5</v>
      </c>
      <c r="N1219" s="293" t="s">
        <v>39</v>
      </c>
      <c r="O1219" s="294">
        <v>0.04</v>
      </c>
      <c r="P1219" s="294">
        <f>O1219*H1219</f>
        <v>1.1140000000000001</v>
      </c>
      <c r="Q1219" s="294">
        <v>1E-4</v>
      </c>
      <c r="R1219" s="294">
        <f>Q1219*H1219</f>
        <v>2.7850000000000001E-3</v>
      </c>
      <c r="S1219" s="294">
        <v>0</v>
      </c>
      <c r="T1219" s="295">
        <f>S1219*H1219</f>
        <v>0</v>
      </c>
      <c r="AR1219" s="196" t="s">
        <v>263</v>
      </c>
      <c r="AT1219" s="196" t="s">
        <v>179</v>
      </c>
      <c r="AU1219" s="196" t="s">
        <v>77</v>
      </c>
      <c r="AY1219" s="196" t="s">
        <v>177</v>
      </c>
      <c r="BE1219" s="296">
        <f>IF(N1219="základní",J1219,0)</f>
        <v>0</v>
      </c>
      <c r="BF1219" s="296">
        <f>IF(N1219="snížená",J1219,0)</f>
        <v>0</v>
      </c>
      <c r="BG1219" s="296">
        <f>IF(N1219="zákl. přenesená",J1219,0)</f>
        <v>0</v>
      </c>
      <c r="BH1219" s="296">
        <f>IF(N1219="sníž. přenesená",J1219,0)</f>
        <v>0</v>
      </c>
      <c r="BI1219" s="296">
        <f>IF(N1219="nulová",J1219,0)</f>
        <v>0</v>
      </c>
      <c r="BJ1219" s="196" t="s">
        <v>75</v>
      </c>
      <c r="BK1219" s="296">
        <f>ROUND(I1219*H1219,2)</f>
        <v>0</v>
      </c>
      <c r="BL1219" s="196" t="s">
        <v>263</v>
      </c>
      <c r="BM1219" s="196" t="s">
        <v>1628</v>
      </c>
    </row>
    <row r="1220" spans="2:65" s="916" customFormat="1" ht="135">
      <c r="B1220" s="207"/>
      <c r="D1220" s="297" t="s">
        <v>184</v>
      </c>
      <c r="F1220" s="298" t="s">
        <v>1623</v>
      </c>
      <c r="L1220" s="207"/>
      <c r="M1220" s="299"/>
      <c r="N1220" s="920"/>
      <c r="O1220" s="920"/>
      <c r="P1220" s="920"/>
      <c r="Q1220" s="920"/>
      <c r="R1220" s="920"/>
      <c r="S1220" s="920"/>
      <c r="T1220" s="300"/>
      <c r="AT1220" s="196" t="s">
        <v>184</v>
      </c>
      <c r="AU1220" s="196" t="s">
        <v>77</v>
      </c>
    </row>
    <row r="1221" spans="2:65" s="916" customFormat="1" ht="25.5" customHeight="1">
      <c r="B1221" s="207"/>
      <c r="C1221" s="286" t="s">
        <v>1629</v>
      </c>
      <c r="D1221" s="286" t="s">
        <v>179</v>
      </c>
      <c r="E1221" s="287" t="s">
        <v>1630</v>
      </c>
      <c r="F1221" s="288" t="s">
        <v>1631</v>
      </c>
      <c r="G1221" s="289" t="s">
        <v>180</v>
      </c>
      <c r="H1221" s="290">
        <v>498</v>
      </c>
      <c r="I1221" s="921"/>
      <c r="J1221" s="291">
        <f>ROUND(I1221*H1221,2)</f>
        <v>0</v>
      </c>
      <c r="K1221" s="288" t="s">
        <v>181</v>
      </c>
      <c r="L1221" s="207"/>
      <c r="M1221" s="292" t="s">
        <v>5</v>
      </c>
      <c r="N1221" s="293" t="s">
        <v>39</v>
      </c>
      <c r="O1221" s="294">
        <v>0.51800000000000002</v>
      </c>
      <c r="P1221" s="294">
        <f>O1221*H1221</f>
        <v>257.964</v>
      </c>
      <c r="Q1221" s="294">
        <v>1.39E-3</v>
      </c>
      <c r="R1221" s="294">
        <f>Q1221*H1221</f>
        <v>0.69221999999999995</v>
      </c>
      <c r="S1221" s="294">
        <v>0</v>
      </c>
      <c r="T1221" s="295">
        <f>S1221*H1221</f>
        <v>0</v>
      </c>
      <c r="AR1221" s="196" t="s">
        <v>263</v>
      </c>
      <c r="AT1221" s="196" t="s">
        <v>179</v>
      </c>
      <c r="AU1221" s="196" t="s">
        <v>77</v>
      </c>
      <c r="AY1221" s="196" t="s">
        <v>177</v>
      </c>
      <c r="BE1221" s="296">
        <f>IF(N1221="základní",J1221,0)</f>
        <v>0</v>
      </c>
      <c r="BF1221" s="296">
        <f>IF(N1221="snížená",J1221,0)</f>
        <v>0</v>
      </c>
      <c r="BG1221" s="296">
        <f>IF(N1221="zákl. přenesená",J1221,0)</f>
        <v>0</v>
      </c>
      <c r="BH1221" s="296">
        <f>IF(N1221="sníž. přenesená",J1221,0)</f>
        <v>0</v>
      </c>
      <c r="BI1221" s="296">
        <f>IF(N1221="nulová",J1221,0)</f>
        <v>0</v>
      </c>
      <c r="BJ1221" s="196" t="s">
        <v>75</v>
      </c>
      <c r="BK1221" s="296">
        <f>ROUND(I1221*H1221,2)</f>
        <v>0</v>
      </c>
      <c r="BL1221" s="196" t="s">
        <v>263</v>
      </c>
      <c r="BM1221" s="196" t="s">
        <v>1632</v>
      </c>
    </row>
    <row r="1222" spans="2:65" s="916" customFormat="1" ht="67.5">
      <c r="B1222" s="207"/>
      <c r="D1222" s="297" t="s">
        <v>184</v>
      </c>
      <c r="F1222" s="298" t="s">
        <v>1633</v>
      </c>
      <c r="L1222" s="207"/>
      <c r="M1222" s="299"/>
      <c r="N1222" s="920"/>
      <c r="O1222" s="920"/>
      <c r="P1222" s="920"/>
      <c r="Q1222" s="920"/>
      <c r="R1222" s="920"/>
      <c r="S1222" s="920"/>
      <c r="T1222" s="300"/>
      <c r="AT1222" s="196" t="s">
        <v>184</v>
      </c>
      <c r="AU1222" s="196" t="s">
        <v>77</v>
      </c>
    </row>
    <row r="1223" spans="2:65" s="302" customFormat="1">
      <c r="B1223" s="301"/>
      <c r="D1223" s="297" t="s">
        <v>185</v>
      </c>
      <c r="E1223" s="303" t="s">
        <v>5</v>
      </c>
      <c r="F1223" s="304" t="s">
        <v>1634</v>
      </c>
      <c r="H1223" s="305">
        <v>498</v>
      </c>
      <c r="L1223" s="301"/>
      <c r="M1223" s="306"/>
      <c r="N1223" s="307"/>
      <c r="O1223" s="307"/>
      <c r="P1223" s="307"/>
      <c r="Q1223" s="307"/>
      <c r="R1223" s="307"/>
      <c r="S1223" s="307"/>
      <c r="T1223" s="308"/>
      <c r="AT1223" s="303" t="s">
        <v>185</v>
      </c>
      <c r="AU1223" s="303" t="s">
        <v>77</v>
      </c>
      <c r="AV1223" s="302" t="s">
        <v>77</v>
      </c>
      <c r="AW1223" s="302" t="s">
        <v>31</v>
      </c>
      <c r="AX1223" s="302" t="s">
        <v>68</v>
      </c>
      <c r="AY1223" s="303" t="s">
        <v>177</v>
      </c>
    </row>
    <row r="1224" spans="2:65" s="310" customFormat="1">
      <c r="B1224" s="309"/>
      <c r="D1224" s="297" t="s">
        <v>185</v>
      </c>
      <c r="E1224" s="311" t="s">
        <v>5</v>
      </c>
      <c r="F1224" s="312" t="s">
        <v>1635</v>
      </c>
      <c r="H1224" s="311" t="s">
        <v>5</v>
      </c>
      <c r="L1224" s="309"/>
      <c r="M1224" s="313"/>
      <c r="N1224" s="314"/>
      <c r="O1224" s="314"/>
      <c r="P1224" s="314"/>
      <c r="Q1224" s="314"/>
      <c r="R1224" s="314"/>
      <c r="S1224" s="314"/>
      <c r="T1224" s="315"/>
      <c r="AT1224" s="311" t="s">
        <v>185</v>
      </c>
      <c r="AU1224" s="311" t="s">
        <v>77</v>
      </c>
      <c r="AV1224" s="310" t="s">
        <v>75</v>
      </c>
      <c r="AW1224" s="310" t="s">
        <v>31</v>
      </c>
      <c r="AX1224" s="310" t="s">
        <v>68</v>
      </c>
      <c r="AY1224" s="311" t="s">
        <v>177</v>
      </c>
    </row>
    <row r="1225" spans="2:65" s="317" customFormat="1">
      <c r="B1225" s="316"/>
      <c r="D1225" s="297" t="s">
        <v>185</v>
      </c>
      <c r="E1225" s="318" t="s">
        <v>5</v>
      </c>
      <c r="F1225" s="319" t="s">
        <v>186</v>
      </c>
      <c r="H1225" s="320">
        <v>498</v>
      </c>
      <c r="L1225" s="316"/>
      <c r="M1225" s="321"/>
      <c r="N1225" s="322"/>
      <c r="O1225" s="322"/>
      <c r="P1225" s="322"/>
      <c r="Q1225" s="322"/>
      <c r="R1225" s="322"/>
      <c r="S1225" s="322"/>
      <c r="T1225" s="323"/>
      <c r="AT1225" s="318" t="s">
        <v>185</v>
      </c>
      <c r="AU1225" s="318" t="s">
        <v>77</v>
      </c>
      <c r="AV1225" s="317" t="s">
        <v>182</v>
      </c>
      <c r="AW1225" s="317" t="s">
        <v>31</v>
      </c>
      <c r="AX1225" s="317" t="s">
        <v>75</v>
      </c>
      <c r="AY1225" s="318" t="s">
        <v>177</v>
      </c>
    </row>
    <row r="1226" spans="2:65" s="916" customFormat="1" ht="25.5" customHeight="1">
      <c r="B1226" s="207"/>
      <c r="C1226" s="324" t="s">
        <v>1636</v>
      </c>
      <c r="D1226" s="324" t="s">
        <v>425</v>
      </c>
      <c r="E1226" s="325" t="s">
        <v>1637</v>
      </c>
      <c r="F1226" s="326" t="s">
        <v>1638</v>
      </c>
      <c r="G1226" s="327" t="s">
        <v>180</v>
      </c>
      <c r="H1226" s="328">
        <v>522.9</v>
      </c>
      <c r="I1226" s="923"/>
      <c r="J1226" s="329">
        <f>ROUND(I1226*H1226,2)</f>
        <v>0</v>
      </c>
      <c r="K1226" s="326" t="s">
        <v>181</v>
      </c>
      <c r="L1226" s="330"/>
      <c r="M1226" s="331" t="s">
        <v>5</v>
      </c>
      <c r="N1226" s="332" t="s">
        <v>39</v>
      </c>
      <c r="O1226" s="294">
        <v>0</v>
      </c>
      <c r="P1226" s="294">
        <f>O1226*H1226</f>
        <v>0</v>
      </c>
      <c r="Q1226" s="294">
        <v>8.0000000000000002E-3</v>
      </c>
      <c r="R1226" s="294">
        <f>Q1226*H1226</f>
        <v>4.1832000000000003</v>
      </c>
      <c r="S1226" s="294">
        <v>0</v>
      </c>
      <c r="T1226" s="295">
        <f>S1226*H1226</f>
        <v>0</v>
      </c>
      <c r="AR1226" s="196" t="s">
        <v>336</v>
      </c>
      <c r="AT1226" s="196" t="s">
        <v>425</v>
      </c>
      <c r="AU1226" s="196" t="s">
        <v>77</v>
      </c>
      <c r="AY1226" s="196" t="s">
        <v>177</v>
      </c>
      <c r="BE1226" s="296">
        <f>IF(N1226="základní",J1226,0)</f>
        <v>0</v>
      </c>
      <c r="BF1226" s="296">
        <f>IF(N1226="snížená",J1226,0)</f>
        <v>0</v>
      </c>
      <c r="BG1226" s="296">
        <f>IF(N1226="zákl. přenesená",J1226,0)</f>
        <v>0</v>
      </c>
      <c r="BH1226" s="296">
        <f>IF(N1226="sníž. přenesená",J1226,0)</f>
        <v>0</v>
      </c>
      <c r="BI1226" s="296">
        <f>IF(N1226="nulová",J1226,0)</f>
        <v>0</v>
      </c>
      <c r="BJ1226" s="196" t="s">
        <v>75</v>
      </c>
      <c r="BK1226" s="296">
        <f>ROUND(I1226*H1226,2)</f>
        <v>0</v>
      </c>
      <c r="BL1226" s="196" t="s">
        <v>263</v>
      </c>
      <c r="BM1226" s="196" t="s">
        <v>1639</v>
      </c>
    </row>
    <row r="1227" spans="2:65" s="302" customFormat="1">
      <c r="B1227" s="301"/>
      <c r="D1227" s="297" t="s">
        <v>185</v>
      </c>
      <c r="F1227" s="304" t="s">
        <v>1640</v>
      </c>
      <c r="H1227" s="305">
        <v>522.9</v>
      </c>
      <c r="L1227" s="301"/>
      <c r="M1227" s="306"/>
      <c r="N1227" s="307"/>
      <c r="O1227" s="307"/>
      <c r="P1227" s="307"/>
      <c r="Q1227" s="307"/>
      <c r="R1227" s="307"/>
      <c r="S1227" s="307"/>
      <c r="T1227" s="308"/>
      <c r="AT1227" s="303" t="s">
        <v>185</v>
      </c>
      <c r="AU1227" s="303" t="s">
        <v>77</v>
      </c>
      <c r="AV1227" s="302" t="s">
        <v>77</v>
      </c>
      <c r="AW1227" s="302" t="s">
        <v>6</v>
      </c>
      <c r="AX1227" s="302" t="s">
        <v>75</v>
      </c>
      <c r="AY1227" s="303" t="s">
        <v>177</v>
      </c>
    </row>
    <row r="1228" spans="2:65" s="916" customFormat="1" ht="25.5" customHeight="1">
      <c r="B1228" s="207"/>
      <c r="C1228" s="286" t="s">
        <v>1641</v>
      </c>
      <c r="D1228" s="286" t="s">
        <v>179</v>
      </c>
      <c r="E1228" s="287" t="s">
        <v>1642</v>
      </c>
      <c r="F1228" s="288" t="s">
        <v>1643</v>
      </c>
      <c r="G1228" s="289" t="s">
        <v>180</v>
      </c>
      <c r="H1228" s="290">
        <v>797.62</v>
      </c>
      <c r="I1228" s="921"/>
      <c r="J1228" s="291">
        <f>ROUND(I1228*H1228,2)</f>
        <v>0</v>
      </c>
      <c r="K1228" s="288" t="s">
        <v>181</v>
      </c>
      <c r="L1228" s="207"/>
      <c r="M1228" s="292" t="s">
        <v>5</v>
      </c>
      <c r="N1228" s="293" t="s">
        <v>39</v>
      </c>
      <c r="O1228" s="294">
        <v>0.54800000000000004</v>
      </c>
      <c r="P1228" s="294">
        <f>O1228*H1228</f>
        <v>437.09576000000004</v>
      </c>
      <c r="Q1228" s="294">
        <v>1.39E-3</v>
      </c>
      <c r="R1228" s="294">
        <f>Q1228*H1228</f>
        <v>1.1086917999999999</v>
      </c>
      <c r="S1228" s="294">
        <v>0</v>
      </c>
      <c r="T1228" s="295">
        <f>S1228*H1228</f>
        <v>0</v>
      </c>
      <c r="AR1228" s="196" t="s">
        <v>263</v>
      </c>
      <c r="AT1228" s="196" t="s">
        <v>179</v>
      </c>
      <c r="AU1228" s="196" t="s">
        <v>77</v>
      </c>
      <c r="AY1228" s="196" t="s">
        <v>177</v>
      </c>
      <c r="BE1228" s="296">
        <f>IF(N1228="základní",J1228,0)</f>
        <v>0</v>
      </c>
      <c r="BF1228" s="296">
        <f>IF(N1228="snížená",J1228,0)</f>
        <v>0</v>
      </c>
      <c r="BG1228" s="296">
        <f>IF(N1228="zákl. přenesená",J1228,0)</f>
        <v>0</v>
      </c>
      <c r="BH1228" s="296">
        <f>IF(N1228="sníž. přenesená",J1228,0)</f>
        <v>0</v>
      </c>
      <c r="BI1228" s="296">
        <f>IF(N1228="nulová",J1228,0)</f>
        <v>0</v>
      </c>
      <c r="BJ1228" s="196" t="s">
        <v>75</v>
      </c>
      <c r="BK1228" s="296">
        <f>ROUND(I1228*H1228,2)</f>
        <v>0</v>
      </c>
      <c r="BL1228" s="196" t="s">
        <v>263</v>
      </c>
      <c r="BM1228" s="196" t="s">
        <v>1644</v>
      </c>
    </row>
    <row r="1229" spans="2:65" s="916" customFormat="1" ht="67.5">
      <c r="B1229" s="207"/>
      <c r="D1229" s="297" t="s">
        <v>184</v>
      </c>
      <c r="F1229" s="298" t="s">
        <v>1633</v>
      </c>
      <c r="L1229" s="207"/>
      <c r="M1229" s="299"/>
      <c r="N1229" s="920"/>
      <c r="O1229" s="920"/>
      <c r="P1229" s="920"/>
      <c r="Q1229" s="920"/>
      <c r="R1229" s="920"/>
      <c r="S1229" s="920"/>
      <c r="T1229" s="300"/>
      <c r="AT1229" s="196" t="s">
        <v>184</v>
      </c>
      <c r="AU1229" s="196" t="s">
        <v>77</v>
      </c>
    </row>
    <row r="1230" spans="2:65" s="302" customFormat="1" ht="27">
      <c r="B1230" s="301"/>
      <c r="D1230" s="297" t="s">
        <v>185</v>
      </c>
      <c r="E1230" s="303" t="s">
        <v>5</v>
      </c>
      <c r="F1230" s="304" t="s">
        <v>1645</v>
      </c>
      <c r="H1230" s="305">
        <v>92.29</v>
      </c>
      <c r="L1230" s="301"/>
      <c r="M1230" s="306"/>
      <c r="N1230" s="307"/>
      <c r="O1230" s="307"/>
      <c r="P1230" s="307"/>
      <c r="Q1230" s="307"/>
      <c r="R1230" s="307"/>
      <c r="S1230" s="307"/>
      <c r="T1230" s="308"/>
      <c r="AT1230" s="303" t="s">
        <v>185</v>
      </c>
      <c r="AU1230" s="303" t="s">
        <v>77</v>
      </c>
      <c r="AV1230" s="302" t="s">
        <v>77</v>
      </c>
      <c r="AW1230" s="302" t="s">
        <v>31</v>
      </c>
      <c r="AX1230" s="302" t="s">
        <v>68</v>
      </c>
      <c r="AY1230" s="303" t="s">
        <v>177</v>
      </c>
    </row>
    <row r="1231" spans="2:65" s="310" customFormat="1">
      <c r="B1231" s="309"/>
      <c r="D1231" s="297" t="s">
        <v>185</v>
      </c>
      <c r="E1231" s="311" t="s">
        <v>5</v>
      </c>
      <c r="F1231" s="312" t="s">
        <v>1646</v>
      </c>
      <c r="H1231" s="311" t="s">
        <v>5</v>
      </c>
      <c r="L1231" s="309"/>
      <c r="M1231" s="313"/>
      <c r="N1231" s="314"/>
      <c r="O1231" s="314"/>
      <c r="P1231" s="314"/>
      <c r="Q1231" s="314"/>
      <c r="R1231" s="314"/>
      <c r="S1231" s="314"/>
      <c r="T1231" s="315"/>
      <c r="AT1231" s="311" t="s">
        <v>185</v>
      </c>
      <c r="AU1231" s="311" t="s">
        <v>77</v>
      </c>
      <c r="AV1231" s="310" t="s">
        <v>75</v>
      </c>
      <c r="AW1231" s="310" t="s">
        <v>31</v>
      </c>
      <c r="AX1231" s="310" t="s">
        <v>68</v>
      </c>
      <c r="AY1231" s="311" t="s">
        <v>177</v>
      </c>
    </row>
    <row r="1232" spans="2:65" s="302" customFormat="1" ht="27">
      <c r="B1232" s="301"/>
      <c r="D1232" s="297" t="s">
        <v>185</v>
      </c>
      <c r="E1232" s="303" t="s">
        <v>5</v>
      </c>
      <c r="F1232" s="304" t="s">
        <v>1647</v>
      </c>
      <c r="H1232" s="305">
        <v>455.84</v>
      </c>
      <c r="L1232" s="301"/>
      <c r="M1232" s="306"/>
      <c r="N1232" s="307"/>
      <c r="O1232" s="307"/>
      <c r="P1232" s="307"/>
      <c r="Q1232" s="307"/>
      <c r="R1232" s="307"/>
      <c r="S1232" s="307"/>
      <c r="T1232" s="308"/>
      <c r="AT1232" s="303" t="s">
        <v>185</v>
      </c>
      <c r="AU1232" s="303" t="s">
        <v>77</v>
      </c>
      <c r="AV1232" s="302" t="s">
        <v>77</v>
      </c>
      <c r="AW1232" s="302" t="s">
        <v>31</v>
      </c>
      <c r="AX1232" s="302" t="s">
        <v>68</v>
      </c>
      <c r="AY1232" s="303" t="s">
        <v>177</v>
      </c>
    </row>
    <row r="1233" spans="2:65" s="302" customFormat="1">
      <c r="B1233" s="301"/>
      <c r="D1233" s="297" t="s">
        <v>185</v>
      </c>
      <c r="E1233" s="303" t="s">
        <v>5</v>
      </c>
      <c r="F1233" s="304" t="s">
        <v>1648</v>
      </c>
      <c r="H1233" s="305">
        <v>33.159999999999997</v>
      </c>
      <c r="L1233" s="301"/>
      <c r="M1233" s="306"/>
      <c r="N1233" s="307"/>
      <c r="O1233" s="307"/>
      <c r="P1233" s="307"/>
      <c r="Q1233" s="307"/>
      <c r="R1233" s="307"/>
      <c r="S1233" s="307"/>
      <c r="T1233" s="308"/>
      <c r="AT1233" s="303" t="s">
        <v>185</v>
      </c>
      <c r="AU1233" s="303" t="s">
        <v>77</v>
      </c>
      <c r="AV1233" s="302" t="s">
        <v>77</v>
      </c>
      <c r="AW1233" s="302" t="s">
        <v>31</v>
      </c>
      <c r="AX1233" s="302" t="s">
        <v>68</v>
      </c>
      <c r="AY1233" s="303" t="s">
        <v>177</v>
      </c>
    </row>
    <row r="1234" spans="2:65" s="310" customFormat="1">
      <c r="B1234" s="309"/>
      <c r="D1234" s="297" t="s">
        <v>185</v>
      </c>
      <c r="E1234" s="311" t="s">
        <v>5</v>
      </c>
      <c r="F1234" s="312" t="s">
        <v>720</v>
      </c>
      <c r="H1234" s="311" t="s">
        <v>5</v>
      </c>
      <c r="L1234" s="309"/>
      <c r="M1234" s="313"/>
      <c r="N1234" s="314"/>
      <c r="O1234" s="314"/>
      <c r="P1234" s="314"/>
      <c r="Q1234" s="314"/>
      <c r="R1234" s="314"/>
      <c r="S1234" s="314"/>
      <c r="T1234" s="315"/>
      <c r="AT1234" s="311" t="s">
        <v>185</v>
      </c>
      <c r="AU1234" s="311" t="s">
        <v>77</v>
      </c>
      <c r="AV1234" s="310" t="s">
        <v>75</v>
      </c>
      <c r="AW1234" s="310" t="s">
        <v>31</v>
      </c>
      <c r="AX1234" s="310" t="s">
        <v>68</v>
      </c>
      <c r="AY1234" s="311" t="s">
        <v>177</v>
      </c>
    </row>
    <row r="1235" spans="2:65" s="302" customFormat="1">
      <c r="B1235" s="301"/>
      <c r="D1235" s="297" t="s">
        <v>185</v>
      </c>
      <c r="E1235" s="303" t="s">
        <v>5</v>
      </c>
      <c r="F1235" s="304" t="s">
        <v>1649</v>
      </c>
      <c r="H1235" s="305">
        <v>216.33</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593</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797.62</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16" customFormat="1" ht="25.5" customHeight="1">
      <c r="B1238" s="207"/>
      <c r="C1238" s="324" t="s">
        <v>1650</v>
      </c>
      <c r="D1238" s="324" t="s">
        <v>425</v>
      </c>
      <c r="E1238" s="325" t="s">
        <v>1651</v>
      </c>
      <c r="F1238" s="326" t="s">
        <v>1638</v>
      </c>
      <c r="G1238" s="327" t="s">
        <v>180</v>
      </c>
      <c r="H1238" s="328">
        <v>837.50099999999998</v>
      </c>
      <c r="I1238" s="923"/>
      <c r="J1238" s="329">
        <f>ROUND(I1238*H1238,2)</f>
        <v>0</v>
      </c>
      <c r="K1238" s="326" t="s">
        <v>5</v>
      </c>
      <c r="L1238" s="330"/>
      <c r="M1238" s="331" t="s">
        <v>5</v>
      </c>
      <c r="N1238" s="332" t="s">
        <v>39</v>
      </c>
      <c r="O1238" s="294">
        <v>0</v>
      </c>
      <c r="P1238" s="294">
        <f>O1238*H1238</f>
        <v>0</v>
      </c>
      <c r="Q1238" s="294">
        <v>8.0000000000000002E-3</v>
      </c>
      <c r="R1238" s="294">
        <f>Q1238*H1238</f>
        <v>6.7000079999999995</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1652</v>
      </c>
    </row>
    <row r="1239" spans="2:65" s="302" customFormat="1">
      <c r="B1239" s="301"/>
      <c r="D1239" s="297" t="s">
        <v>185</v>
      </c>
      <c r="F1239" s="304" t="s">
        <v>1653</v>
      </c>
      <c r="H1239" s="305">
        <v>837.50099999999998</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16" customFormat="1" ht="38.25" customHeight="1">
      <c r="B1240" s="207"/>
      <c r="C1240" s="286" t="s">
        <v>1654</v>
      </c>
      <c r="D1240" s="286" t="s">
        <v>179</v>
      </c>
      <c r="E1240" s="287" t="s">
        <v>1655</v>
      </c>
      <c r="F1240" s="288" t="s">
        <v>1656</v>
      </c>
      <c r="G1240" s="289" t="s">
        <v>187</v>
      </c>
      <c r="H1240" s="290">
        <v>50</v>
      </c>
      <c r="I1240" s="921"/>
      <c r="J1240" s="291">
        <f>ROUND(I1240*H1240,2)</f>
        <v>0</v>
      </c>
      <c r="K1240" s="288" t="s">
        <v>181</v>
      </c>
      <c r="L1240" s="207"/>
      <c r="M1240" s="292" t="s">
        <v>5</v>
      </c>
      <c r="N1240" s="293" t="s">
        <v>39</v>
      </c>
      <c r="O1240" s="294">
        <v>1.5</v>
      </c>
      <c r="P1240" s="294">
        <f>O1240*H1240</f>
        <v>75</v>
      </c>
      <c r="Q1240" s="294">
        <v>2.2000000000000001E-4</v>
      </c>
      <c r="R1240" s="294">
        <f>Q1240*H1240</f>
        <v>1.1000000000000001E-2</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1657</v>
      </c>
    </row>
    <row r="1241" spans="2:65" s="916" customFormat="1" ht="189">
      <c r="B1241" s="207"/>
      <c r="D1241" s="297" t="s">
        <v>184</v>
      </c>
      <c r="F1241" s="298" t="s">
        <v>1658</v>
      </c>
      <c r="L1241" s="207"/>
      <c r="M1241" s="299"/>
      <c r="N1241" s="920"/>
      <c r="O1241" s="920"/>
      <c r="P1241" s="920"/>
      <c r="Q1241" s="920"/>
      <c r="R1241" s="920"/>
      <c r="S1241" s="920"/>
      <c r="T1241" s="300"/>
      <c r="AT1241" s="196" t="s">
        <v>184</v>
      </c>
      <c r="AU1241" s="196" t="s">
        <v>77</v>
      </c>
    </row>
    <row r="1242" spans="2:65" s="302" customFormat="1">
      <c r="B1242" s="301"/>
      <c r="D1242" s="297" t="s">
        <v>185</v>
      </c>
      <c r="E1242" s="303" t="s">
        <v>5</v>
      </c>
      <c r="F1242" s="304" t="s">
        <v>1659</v>
      </c>
      <c r="H1242" s="305">
        <v>14</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02" customFormat="1">
      <c r="B1243" s="301"/>
      <c r="D1243" s="297" t="s">
        <v>185</v>
      </c>
      <c r="E1243" s="303" t="s">
        <v>5</v>
      </c>
      <c r="F1243" s="304" t="s">
        <v>1660</v>
      </c>
      <c r="H1243" s="305">
        <v>11</v>
      </c>
      <c r="L1243" s="301"/>
      <c r="M1243" s="306"/>
      <c r="N1243" s="307"/>
      <c r="O1243" s="307"/>
      <c r="P1243" s="307"/>
      <c r="Q1243" s="307"/>
      <c r="R1243" s="307"/>
      <c r="S1243" s="307"/>
      <c r="T1243" s="308"/>
      <c r="AT1243" s="303" t="s">
        <v>185</v>
      </c>
      <c r="AU1243" s="303" t="s">
        <v>77</v>
      </c>
      <c r="AV1243" s="302" t="s">
        <v>77</v>
      </c>
      <c r="AW1243" s="302" t="s">
        <v>31</v>
      </c>
      <c r="AX1243" s="302" t="s">
        <v>68</v>
      </c>
      <c r="AY1243" s="303" t="s">
        <v>177</v>
      </c>
    </row>
    <row r="1244" spans="2:65" s="302" customFormat="1">
      <c r="B1244" s="301"/>
      <c r="D1244" s="297" t="s">
        <v>185</v>
      </c>
      <c r="E1244" s="303" t="s">
        <v>5</v>
      </c>
      <c r="F1244" s="304" t="s">
        <v>1661</v>
      </c>
      <c r="H1244" s="305">
        <v>25</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17" customFormat="1">
      <c r="B1245" s="316"/>
      <c r="D1245" s="297" t="s">
        <v>185</v>
      </c>
      <c r="E1245" s="318" t="s">
        <v>5</v>
      </c>
      <c r="F1245" s="319" t="s">
        <v>186</v>
      </c>
      <c r="H1245" s="320">
        <v>50</v>
      </c>
      <c r="L1245" s="316"/>
      <c r="M1245" s="321"/>
      <c r="N1245" s="322"/>
      <c r="O1245" s="322"/>
      <c r="P1245" s="322"/>
      <c r="Q1245" s="322"/>
      <c r="R1245" s="322"/>
      <c r="S1245" s="322"/>
      <c r="T1245" s="323"/>
      <c r="AT1245" s="318" t="s">
        <v>185</v>
      </c>
      <c r="AU1245" s="318" t="s">
        <v>77</v>
      </c>
      <c r="AV1245" s="317" t="s">
        <v>182</v>
      </c>
      <c r="AW1245" s="317" t="s">
        <v>31</v>
      </c>
      <c r="AX1245" s="317" t="s">
        <v>75</v>
      </c>
      <c r="AY1245" s="318" t="s">
        <v>177</v>
      </c>
    </row>
    <row r="1246" spans="2:65" s="916" customFormat="1" ht="16.5" customHeight="1">
      <c r="B1246" s="207"/>
      <c r="C1246" s="324" t="s">
        <v>1662</v>
      </c>
      <c r="D1246" s="324" t="s">
        <v>425</v>
      </c>
      <c r="E1246" s="325" t="s">
        <v>1663</v>
      </c>
      <c r="F1246" s="326" t="s">
        <v>1664</v>
      </c>
      <c r="G1246" s="327" t="s">
        <v>187</v>
      </c>
      <c r="H1246" s="328">
        <v>14</v>
      </c>
      <c r="I1246" s="923"/>
      <c r="J1246" s="329">
        <f>ROUND(I1246*H1246,2)</f>
        <v>0</v>
      </c>
      <c r="K1246" s="326" t="s">
        <v>181</v>
      </c>
      <c r="L1246" s="330"/>
      <c r="M1246" s="331" t="s">
        <v>5</v>
      </c>
      <c r="N1246" s="332" t="s">
        <v>39</v>
      </c>
      <c r="O1246" s="294">
        <v>0</v>
      </c>
      <c r="P1246" s="294">
        <f>O1246*H1246</f>
        <v>0</v>
      </c>
      <c r="Q1246" s="294">
        <v>2.4049999999999998E-2</v>
      </c>
      <c r="R1246" s="294">
        <f>Q1246*H1246</f>
        <v>0.3367</v>
      </c>
      <c r="S1246" s="294">
        <v>0</v>
      </c>
      <c r="T1246" s="295">
        <f>S1246*H1246</f>
        <v>0</v>
      </c>
      <c r="AR1246" s="196" t="s">
        <v>336</v>
      </c>
      <c r="AT1246" s="196" t="s">
        <v>425</v>
      </c>
      <c r="AU1246" s="196" t="s">
        <v>77</v>
      </c>
      <c r="AY1246" s="196" t="s">
        <v>177</v>
      </c>
      <c r="BE1246" s="296">
        <f>IF(N1246="základní",J1246,0)</f>
        <v>0</v>
      </c>
      <c r="BF1246" s="296">
        <f>IF(N1246="snížená",J1246,0)</f>
        <v>0</v>
      </c>
      <c r="BG1246" s="296">
        <f>IF(N1246="zákl. přenesená",J1246,0)</f>
        <v>0</v>
      </c>
      <c r="BH1246" s="296">
        <f>IF(N1246="sníž. přenesená",J1246,0)</f>
        <v>0</v>
      </c>
      <c r="BI1246" s="296">
        <f>IF(N1246="nulová",J1246,0)</f>
        <v>0</v>
      </c>
      <c r="BJ1246" s="196" t="s">
        <v>75</v>
      </c>
      <c r="BK1246" s="296">
        <f>ROUND(I1246*H1246,2)</f>
        <v>0</v>
      </c>
      <c r="BL1246" s="196" t="s">
        <v>263</v>
      </c>
      <c r="BM1246" s="196" t="s">
        <v>1665</v>
      </c>
    </row>
    <row r="1247" spans="2:65" s="916" customFormat="1" ht="16.5" customHeight="1">
      <c r="B1247" s="207"/>
      <c r="C1247" s="324" t="s">
        <v>1666</v>
      </c>
      <c r="D1247" s="324" t="s">
        <v>425</v>
      </c>
      <c r="E1247" s="325" t="s">
        <v>1667</v>
      </c>
      <c r="F1247" s="326" t="s">
        <v>1668</v>
      </c>
      <c r="G1247" s="327" t="s">
        <v>187</v>
      </c>
      <c r="H1247" s="328">
        <v>11</v>
      </c>
      <c r="I1247" s="923"/>
      <c r="J1247" s="329">
        <f>ROUND(I1247*H1247,2)</f>
        <v>0</v>
      </c>
      <c r="K1247" s="326" t="s">
        <v>181</v>
      </c>
      <c r="L1247" s="330"/>
      <c r="M1247" s="331" t="s">
        <v>5</v>
      </c>
      <c r="N1247" s="332" t="s">
        <v>39</v>
      </c>
      <c r="O1247" s="294">
        <v>0</v>
      </c>
      <c r="P1247" s="294">
        <f>O1247*H1247</f>
        <v>0</v>
      </c>
      <c r="Q1247" s="294">
        <v>2.4740000000000002E-2</v>
      </c>
      <c r="R1247" s="294">
        <f>Q1247*H1247</f>
        <v>0.27213999999999999</v>
      </c>
      <c r="S1247" s="294">
        <v>0</v>
      </c>
      <c r="T1247" s="295">
        <f>S1247*H1247</f>
        <v>0</v>
      </c>
      <c r="AR1247" s="196" t="s">
        <v>336</v>
      </c>
      <c r="AT1247" s="196" t="s">
        <v>425</v>
      </c>
      <c r="AU1247" s="196" t="s">
        <v>77</v>
      </c>
      <c r="AY1247" s="196" t="s">
        <v>177</v>
      </c>
      <c r="BE1247" s="296">
        <f>IF(N1247="základní",J1247,0)</f>
        <v>0</v>
      </c>
      <c r="BF1247" s="296">
        <f>IF(N1247="snížená",J1247,0)</f>
        <v>0</v>
      </c>
      <c r="BG1247" s="296">
        <f>IF(N1247="zákl. přenesená",J1247,0)</f>
        <v>0</v>
      </c>
      <c r="BH1247" s="296">
        <f>IF(N1247="sníž. přenesená",J1247,0)</f>
        <v>0</v>
      </c>
      <c r="BI1247" s="296">
        <f>IF(N1247="nulová",J1247,0)</f>
        <v>0</v>
      </c>
      <c r="BJ1247" s="196" t="s">
        <v>75</v>
      </c>
      <c r="BK1247" s="296">
        <f>ROUND(I1247*H1247,2)</f>
        <v>0</v>
      </c>
      <c r="BL1247" s="196" t="s">
        <v>263</v>
      </c>
      <c r="BM1247" s="196" t="s">
        <v>1669</v>
      </c>
    </row>
    <row r="1248" spans="2:65" s="916" customFormat="1" ht="16.5" customHeight="1">
      <c r="B1248" s="207"/>
      <c r="C1248" s="324" t="s">
        <v>1670</v>
      </c>
      <c r="D1248" s="324" t="s">
        <v>425</v>
      </c>
      <c r="E1248" s="325" t="s">
        <v>1671</v>
      </c>
      <c r="F1248" s="326" t="s">
        <v>1672</v>
      </c>
      <c r="G1248" s="327" t="s">
        <v>187</v>
      </c>
      <c r="H1248" s="328">
        <v>25</v>
      </c>
      <c r="I1248" s="923"/>
      <c r="J1248" s="329">
        <f>ROUND(I1248*H1248,2)</f>
        <v>0</v>
      </c>
      <c r="K1248" s="326" t="s">
        <v>181</v>
      </c>
      <c r="L1248" s="330"/>
      <c r="M1248" s="331" t="s">
        <v>5</v>
      </c>
      <c r="N1248" s="332" t="s">
        <v>39</v>
      </c>
      <c r="O1248" s="294">
        <v>0</v>
      </c>
      <c r="P1248" s="294">
        <f>O1248*H1248</f>
        <v>0</v>
      </c>
      <c r="Q1248" s="294">
        <v>2.5420000000000002E-2</v>
      </c>
      <c r="R1248" s="294">
        <f>Q1248*H1248</f>
        <v>0.63550000000000006</v>
      </c>
      <c r="S1248" s="294">
        <v>0</v>
      </c>
      <c r="T1248" s="295">
        <f>S1248*H1248</f>
        <v>0</v>
      </c>
      <c r="AR1248" s="196" t="s">
        <v>336</v>
      </c>
      <c r="AT1248" s="196" t="s">
        <v>425</v>
      </c>
      <c r="AU1248" s="196" t="s">
        <v>77</v>
      </c>
      <c r="AY1248" s="196" t="s">
        <v>177</v>
      </c>
      <c r="BE1248" s="296">
        <f>IF(N1248="základní",J1248,0)</f>
        <v>0</v>
      </c>
      <c r="BF1248" s="296">
        <f>IF(N1248="snížená",J1248,0)</f>
        <v>0</v>
      </c>
      <c r="BG1248" s="296">
        <f>IF(N1248="zákl. přenesená",J1248,0)</f>
        <v>0</v>
      </c>
      <c r="BH1248" s="296">
        <f>IF(N1248="sníž. přenesená",J1248,0)</f>
        <v>0</v>
      </c>
      <c r="BI1248" s="296">
        <f>IF(N1248="nulová",J1248,0)</f>
        <v>0</v>
      </c>
      <c r="BJ1248" s="196" t="s">
        <v>75</v>
      </c>
      <c r="BK1248" s="296">
        <f>ROUND(I1248*H1248,2)</f>
        <v>0</v>
      </c>
      <c r="BL1248" s="196" t="s">
        <v>263</v>
      </c>
      <c r="BM1248" s="196" t="s">
        <v>1673</v>
      </c>
    </row>
    <row r="1249" spans="2:65" s="916" customFormat="1" ht="51" customHeight="1">
      <c r="B1249" s="207"/>
      <c r="C1249" s="286" t="s">
        <v>1674</v>
      </c>
      <c r="D1249" s="286" t="s">
        <v>179</v>
      </c>
      <c r="E1249" s="287" t="s">
        <v>1675</v>
      </c>
      <c r="F1249" s="288" t="s">
        <v>1676</v>
      </c>
      <c r="G1249" s="289" t="s">
        <v>407</v>
      </c>
      <c r="H1249" s="290">
        <v>53.216000000000001</v>
      </c>
      <c r="I1249" s="921"/>
      <c r="J1249" s="291">
        <f>ROUND(I1249*H1249,2)</f>
        <v>0</v>
      </c>
      <c r="K1249" s="288" t="s">
        <v>181</v>
      </c>
      <c r="L1249" s="207"/>
      <c r="M1249" s="292" t="s">
        <v>5</v>
      </c>
      <c r="N1249" s="293" t="s">
        <v>39</v>
      </c>
      <c r="O1249" s="294">
        <v>2.46</v>
      </c>
      <c r="P1249" s="294">
        <f>O1249*H1249</f>
        <v>130.91136</v>
      </c>
      <c r="Q1249" s="294">
        <v>0</v>
      </c>
      <c r="R1249" s="294">
        <f>Q1249*H1249</f>
        <v>0</v>
      </c>
      <c r="S1249" s="294">
        <v>0</v>
      </c>
      <c r="T1249" s="295">
        <f>S1249*H1249</f>
        <v>0</v>
      </c>
      <c r="AR1249" s="196" t="s">
        <v>263</v>
      </c>
      <c r="AT1249" s="196" t="s">
        <v>179</v>
      </c>
      <c r="AU1249" s="196" t="s">
        <v>77</v>
      </c>
      <c r="AY1249" s="196" t="s">
        <v>177</v>
      </c>
      <c r="BE1249" s="296">
        <f>IF(N1249="základní",J1249,0)</f>
        <v>0</v>
      </c>
      <c r="BF1249" s="296">
        <f>IF(N1249="snížená",J1249,0)</f>
        <v>0</v>
      </c>
      <c r="BG1249" s="296">
        <f>IF(N1249="zákl. přenesená",J1249,0)</f>
        <v>0</v>
      </c>
      <c r="BH1249" s="296">
        <f>IF(N1249="sníž. přenesená",J1249,0)</f>
        <v>0</v>
      </c>
      <c r="BI1249" s="296">
        <f>IF(N1249="nulová",J1249,0)</f>
        <v>0</v>
      </c>
      <c r="BJ1249" s="196" t="s">
        <v>75</v>
      </c>
      <c r="BK1249" s="296">
        <f>ROUND(I1249*H1249,2)</f>
        <v>0</v>
      </c>
      <c r="BL1249" s="196" t="s">
        <v>263</v>
      </c>
      <c r="BM1249" s="196" t="s">
        <v>1677</v>
      </c>
    </row>
    <row r="1250" spans="2:65" s="916" customFormat="1" ht="121.5">
      <c r="B1250" s="207"/>
      <c r="D1250" s="297" t="s">
        <v>184</v>
      </c>
      <c r="F1250" s="298" t="s">
        <v>1678</v>
      </c>
      <c r="L1250" s="207"/>
      <c r="M1250" s="299"/>
      <c r="N1250" s="920"/>
      <c r="O1250" s="920"/>
      <c r="P1250" s="920"/>
      <c r="Q1250" s="920"/>
      <c r="R1250" s="920"/>
      <c r="S1250" s="920"/>
      <c r="T1250" s="300"/>
      <c r="AT1250" s="196" t="s">
        <v>184</v>
      </c>
      <c r="AU1250" s="196" t="s">
        <v>77</v>
      </c>
    </row>
    <row r="1251" spans="2:65" s="274" customFormat="1" ht="29.85" customHeight="1">
      <c r="B1251" s="273"/>
      <c r="D1251" s="275" t="s">
        <v>67</v>
      </c>
      <c r="E1251" s="284" t="s">
        <v>1679</v>
      </c>
      <c r="F1251" s="284" t="s">
        <v>1680</v>
      </c>
      <c r="J1251" s="285">
        <f>BK1251</f>
        <v>0</v>
      </c>
      <c r="L1251" s="273"/>
      <c r="M1251" s="278"/>
      <c r="N1251" s="279"/>
      <c r="O1251" s="279"/>
      <c r="P1251" s="280">
        <f>SUM(P1252:P1262)</f>
        <v>205.68397200000001</v>
      </c>
      <c r="Q1251" s="279"/>
      <c r="R1251" s="280">
        <f>SUM(R1252:R1262)</f>
        <v>1.3156272</v>
      </c>
      <c r="S1251" s="279"/>
      <c r="T1251" s="281">
        <f>SUM(T1252:T1262)</f>
        <v>0</v>
      </c>
      <c r="AR1251" s="275" t="s">
        <v>77</v>
      </c>
      <c r="AT1251" s="282" t="s">
        <v>67</v>
      </c>
      <c r="AU1251" s="282" t="s">
        <v>75</v>
      </c>
      <c r="AY1251" s="275" t="s">
        <v>177</v>
      </c>
      <c r="BK1251" s="283">
        <f>SUM(BK1252:BK1262)</f>
        <v>0</v>
      </c>
    </row>
    <row r="1252" spans="2:65" s="916" customFormat="1" ht="25.5" customHeight="1">
      <c r="B1252" s="207"/>
      <c r="C1252" s="286" t="s">
        <v>1681</v>
      </c>
      <c r="D1252" s="286" t="s">
        <v>179</v>
      </c>
      <c r="E1252" s="287" t="s">
        <v>1682</v>
      </c>
      <c r="F1252" s="288" t="s">
        <v>1683</v>
      </c>
      <c r="G1252" s="289" t="s">
        <v>180</v>
      </c>
      <c r="H1252" s="290">
        <v>129</v>
      </c>
      <c r="I1252" s="921"/>
      <c r="J1252" s="291">
        <f>ROUND(I1252*H1252,2)</f>
        <v>0</v>
      </c>
      <c r="K1252" s="288" t="s">
        <v>181</v>
      </c>
      <c r="L1252" s="207"/>
      <c r="M1252" s="292" t="s">
        <v>5</v>
      </c>
      <c r="N1252" s="293" t="s">
        <v>39</v>
      </c>
      <c r="O1252" s="294">
        <v>1.125</v>
      </c>
      <c r="P1252" s="294">
        <f>O1252*H1252</f>
        <v>145.125</v>
      </c>
      <c r="Q1252" s="294">
        <v>7.8200000000000006E-3</v>
      </c>
      <c r="R1252" s="294">
        <f>Q1252*H1252</f>
        <v>1.00878</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1684</v>
      </c>
    </row>
    <row r="1253" spans="2:65" s="302" customFormat="1">
      <c r="B1253" s="301"/>
      <c r="D1253" s="297" t="s">
        <v>185</v>
      </c>
      <c r="E1253" s="303" t="s">
        <v>5</v>
      </c>
      <c r="F1253" s="304" t="s">
        <v>1685</v>
      </c>
      <c r="H1253" s="305">
        <v>129</v>
      </c>
      <c r="L1253" s="301"/>
      <c r="M1253" s="306"/>
      <c r="N1253" s="307"/>
      <c r="O1253" s="307"/>
      <c r="P1253" s="307"/>
      <c r="Q1253" s="307"/>
      <c r="R1253" s="307"/>
      <c r="S1253" s="307"/>
      <c r="T1253" s="308"/>
      <c r="AT1253" s="303" t="s">
        <v>185</v>
      </c>
      <c r="AU1253" s="303" t="s">
        <v>77</v>
      </c>
      <c r="AV1253" s="302" t="s">
        <v>77</v>
      </c>
      <c r="AW1253" s="302" t="s">
        <v>31</v>
      </c>
      <c r="AX1253" s="302" t="s">
        <v>68</v>
      </c>
      <c r="AY1253" s="303" t="s">
        <v>177</v>
      </c>
    </row>
    <row r="1254" spans="2:65" s="317" customFormat="1">
      <c r="B1254" s="316"/>
      <c r="D1254" s="297" t="s">
        <v>185</v>
      </c>
      <c r="E1254" s="318" t="s">
        <v>5</v>
      </c>
      <c r="F1254" s="319" t="s">
        <v>186</v>
      </c>
      <c r="H1254" s="320">
        <v>129</v>
      </c>
      <c r="L1254" s="316"/>
      <c r="M1254" s="321"/>
      <c r="N1254" s="322"/>
      <c r="O1254" s="322"/>
      <c r="P1254" s="322"/>
      <c r="Q1254" s="322"/>
      <c r="R1254" s="322"/>
      <c r="S1254" s="322"/>
      <c r="T1254" s="323"/>
      <c r="AT1254" s="318" t="s">
        <v>185</v>
      </c>
      <c r="AU1254" s="318" t="s">
        <v>77</v>
      </c>
      <c r="AV1254" s="317" t="s">
        <v>182</v>
      </c>
      <c r="AW1254" s="317" t="s">
        <v>31</v>
      </c>
      <c r="AX1254" s="317" t="s">
        <v>75</v>
      </c>
      <c r="AY1254" s="318" t="s">
        <v>177</v>
      </c>
    </row>
    <row r="1255" spans="2:65" s="916" customFormat="1" ht="25.5" customHeight="1">
      <c r="B1255" s="207"/>
      <c r="C1255" s="286" t="s">
        <v>1686</v>
      </c>
      <c r="D1255" s="286" t="s">
        <v>179</v>
      </c>
      <c r="E1255" s="287" t="s">
        <v>1687</v>
      </c>
      <c r="F1255" s="288" t="s">
        <v>1688</v>
      </c>
      <c r="G1255" s="289" t="s">
        <v>887</v>
      </c>
      <c r="H1255" s="290">
        <v>155.76</v>
      </c>
      <c r="I1255" s="921"/>
      <c r="J1255" s="291">
        <f>ROUND(I1255*H1255,2)</f>
        <v>0</v>
      </c>
      <c r="K1255" s="288" t="s">
        <v>5</v>
      </c>
      <c r="L1255" s="207"/>
      <c r="M1255" s="292" t="s">
        <v>5</v>
      </c>
      <c r="N1255" s="293" t="s">
        <v>39</v>
      </c>
      <c r="O1255" s="294">
        <v>0.34699999999999998</v>
      </c>
      <c r="P1255" s="294">
        <f>O1255*H1255</f>
        <v>54.048719999999996</v>
      </c>
      <c r="Q1255" s="294">
        <v>1.97E-3</v>
      </c>
      <c r="R1255" s="294">
        <f>Q1255*H1255</f>
        <v>0.30684719999999999</v>
      </c>
      <c r="S1255" s="294">
        <v>0</v>
      </c>
      <c r="T1255" s="295">
        <f>S1255*H1255</f>
        <v>0</v>
      </c>
      <c r="AR1255" s="196" t="s">
        <v>263</v>
      </c>
      <c r="AT1255" s="196" t="s">
        <v>179</v>
      </c>
      <c r="AU1255" s="196" t="s">
        <v>77</v>
      </c>
      <c r="AY1255" s="196" t="s">
        <v>177</v>
      </c>
      <c r="BE1255" s="296">
        <f>IF(N1255="základní",J1255,0)</f>
        <v>0</v>
      </c>
      <c r="BF1255" s="296">
        <f>IF(N1255="snížená",J1255,0)</f>
        <v>0</v>
      </c>
      <c r="BG1255" s="296">
        <f>IF(N1255="zákl. přenesená",J1255,0)</f>
        <v>0</v>
      </c>
      <c r="BH1255" s="296">
        <f>IF(N1255="sníž. přenesená",J1255,0)</f>
        <v>0</v>
      </c>
      <c r="BI1255" s="296">
        <f>IF(N1255="nulová",J1255,0)</f>
        <v>0</v>
      </c>
      <c r="BJ1255" s="196" t="s">
        <v>75</v>
      </c>
      <c r="BK1255" s="296">
        <f>ROUND(I1255*H1255,2)</f>
        <v>0</v>
      </c>
      <c r="BL1255" s="196" t="s">
        <v>263</v>
      </c>
      <c r="BM1255" s="196" t="s">
        <v>1689</v>
      </c>
    </row>
    <row r="1256" spans="2:65" s="302" customFormat="1">
      <c r="B1256" s="301"/>
      <c r="D1256" s="297" t="s">
        <v>185</v>
      </c>
      <c r="E1256" s="303" t="s">
        <v>5</v>
      </c>
      <c r="F1256" s="304" t="s">
        <v>1690</v>
      </c>
      <c r="H1256" s="305">
        <v>135.66</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0" customFormat="1">
      <c r="B1257" s="309"/>
      <c r="D1257" s="297" t="s">
        <v>185</v>
      </c>
      <c r="E1257" s="311" t="s">
        <v>5</v>
      </c>
      <c r="F1257" s="312" t="s">
        <v>1691</v>
      </c>
      <c r="H1257" s="311" t="s">
        <v>5</v>
      </c>
      <c r="L1257" s="309"/>
      <c r="M1257" s="313"/>
      <c r="N1257" s="314"/>
      <c r="O1257" s="314"/>
      <c r="P1257" s="314"/>
      <c r="Q1257" s="314"/>
      <c r="R1257" s="314"/>
      <c r="S1257" s="314"/>
      <c r="T1257" s="315"/>
      <c r="AT1257" s="311" t="s">
        <v>185</v>
      </c>
      <c r="AU1257" s="311" t="s">
        <v>77</v>
      </c>
      <c r="AV1257" s="310" t="s">
        <v>75</v>
      </c>
      <c r="AW1257" s="310" t="s">
        <v>31</v>
      </c>
      <c r="AX1257" s="310" t="s">
        <v>68</v>
      </c>
      <c r="AY1257" s="311" t="s">
        <v>177</v>
      </c>
    </row>
    <row r="1258" spans="2:65" s="302" customFormat="1">
      <c r="B1258" s="301"/>
      <c r="D1258" s="297" t="s">
        <v>185</v>
      </c>
      <c r="E1258" s="303" t="s">
        <v>5</v>
      </c>
      <c r="F1258" s="304" t="s">
        <v>1692</v>
      </c>
      <c r="H1258" s="305">
        <v>20.100000000000001</v>
      </c>
      <c r="L1258" s="301"/>
      <c r="M1258" s="306"/>
      <c r="N1258" s="307"/>
      <c r="O1258" s="307"/>
      <c r="P1258" s="307"/>
      <c r="Q1258" s="307"/>
      <c r="R1258" s="307"/>
      <c r="S1258" s="307"/>
      <c r="T1258" s="308"/>
      <c r="AT1258" s="303" t="s">
        <v>185</v>
      </c>
      <c r="AU1258" s="303" t="s">
        <v>77</v>
      </c>
      <c r="AV1258" s="302" t="s">
        <v>77</v>
      </c>
      <c r="AW1258" s="302" t="s">
        <v>31</v>
      </c>
      <c r="AX1258" s="302" t="s">
        <v>68</v>
      </c>
      <c r="AY1258" s="303" t="s">
        <v>177</v>
      </c>
    </row>
    <row r="1259" spans="2:65" s="310" customFormat="1">
      <c r="B1259" s="309"/>
      <c r="D1259" s="297" t="s">
        <v>185</v>
      </c>
      <c r="E1259" s="311" t="s">
        <v>5</v>
      </c>
      <c r="F1259" s="312" t="s">
        <v>1693</v>
      </c>
      <c r="H1259" s="311" t="s">
        <v>5</v>
      </c>
      <c r="L1259" s="309"/>
      <c r="M1259" s="313"/>
      <c r="N1259" s="314"/>
      <c r="O1259" s="314"/>
      <c r="P1259" s="314"/>
      <c r="Q1259" s="314"/>
      <c r="R1259" s="314"/>
      <c r="S1259" s="314"/>
      <c r="T1259" s="315"/>
      <c r="AT1259" s="311" t="s">
        <v>185</v>
      </c>
      <c r="AU1259" s="311" t="s">
        <v>77</v>
      </c>
      <c r="AV1259" s="310" t="s">
        <v>75</v>
      </c>
      <c r="AW1259" s="310" t="s">
        <v>31</v>
      </c>
      <c r="AX1259" s="310" t="s">
        <v>68</v>
      </c>
      <c r="AY1259" s="311" t="s">
        <v>177</v>
      </c>
    </row>
    <row r="1260" spans="2:65" s="317" customFormat="1">
      <c r="B1260" s="316"/>
      <c r="D1260" s="297" t="s">
        <v>185</v>
      </c>
      <c r="E1260" s="318" t="s">
        <v>5</v>
      </c>
      <c r="F1260" s="319" t="s">
        <v>186</v>
      </c>
      <c r="H1260" s="320">
        <v>155.76</v>
      </c>
      <c r="L1260" s="316"/>
      <c r="M1260" s="321"/>
      <c r="N1260" s="322"/>
      <c r="O1260" s="322"/>
      <c r="P1260" s="322"/>
      <c r="Q1260" s="322"/>
      <c r="R1260" s="322"/>
      <c r="S1260" s="322"/>
      <c r="T1260" s="323"/>
      <c r="AT1260" s="318" t="s">
        <v>185</v>
      </c>
      <c r="AU1260" s="318" t="s">
        <v>77</v>
      </c>
      <c r="AV1260" s="317" t="s">
        <v>182</v>
      </c>
      <c r="AW1260" s="317" t="s">
        <v>31</v>
      </c>
      <c r="AX1260" s="317" t="s">
        <v>75</v>
      </c>
      <c r="AY1260" s="318" t="s">
        <v>177</v>
      </c>
    </row>
    <row r="1261" spans="2:65" s="916" customFormat="1" ht="38.25" customHeight="1">
      <c r="B1261" s="207"/>
      <c r="C1261" s="286" t="s">
        <v>1694</v>
      </c>
      <c r="D1261" s="286" t="s">
        <v>179</v>
      </c>
      <c r="E1261" s="287" t="s">
        <v>1695</v>
      </c>
      <c r="F1261" s="288" t="s">
        <v>1696</v>
      </c>
      <c r="G1261" s="289" t="s">
        <v>407</v>
      </c>
      <c r="H1261" s="290">
        <v>1.3160000000000001</v>
      </c>
      <c r="I1261" s="921"/>
      <c r="J1261" s="291">
        <f>ROUND(I1261*H1261,2)</f>
        <v>0</v>
      </c>
      <c r="K1261" s="288" t="s">
        <v>181</v>
      </c>
      <c r="L1261" s="207"/>
      <c r="M1261" s="292" t="s">
        <v>5</v>
      </c>
      <c r="N1261" s="293" t="s">
        <v>39</v>
      </c>
      <c r="O1261" s="294">
        <v>4.9470000000000001</v>
      </c>
      <c r="P1261" s="294">
        <f>O1261*H1261</f>
        <v>6.5102520000000004</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1697</v>
      </c>
    </row>
    <row r="1262" spans="2:65" s="916" customFormat="1" ht="121.5">
      <c r="B1262" s="207"/>
      <c r="D1262" s="297" t="s">
        <v>184</v>
      </c>
      <c r="F1262" s="298" t="s">
        <v>1698</v>
      </c>
      <c r="L1262" s="207"/>
      <c r="M1262" s="299"/>
      <c r="N1262" s="920"/>
      <c r="O1262" s="920"/>
      <c r="P1262" s="920"/>
      <c r="Q1262" s="920"/>
      <c r="R1262" s="920"/>
      <c r="S1262" s="920"/>
      <c r="T1262" s="300"/>
      <c r="AT1262" s="196" t="s">
        <v>184</v>
      </c>
      <c r="AU1262" s="196" t="s">
        <v>77</v>
      </c>
    </row>
    <row r="1263" spans="2:65" s="274" customFormat="1" ht="29.85" customHeight="1">
      <c r="B1263" s="273"/>
      <c r="D1263" s="275" t="s">
        <v>67</v>
      </c>
      <c r="E1263" s="284" t="s">
        <v>1699</v>
      </c>
      <c r="F1263" s="284" t="s">
        <v>1700</v>
      </c>
      <c r="J1263" s="285">
        <f>BK1263</f>
        <v>0</v>
      </c>
      <c r="L1263" s="273"/>
      <c r="M1263" s="278"/>
      <c r="N1263" s="279"/>
      <c r="O1263" s="279"/>
      <c r="P1263" s="280">
        <f>SUM(P1264:P1366)</f>
        <v>204.68180099999995</v>
      </c>
      <c r="Q1263" s="279"/>
      <c r="R1263" s="280">
        <f>SUM(R1264:R1366)</f>
        <v>1.9808699999999999</v>
      </c>
      <c r="S1263" s="279"/>
      <c r="T1263" s="281">
        <f>SUM(T1264:T1366)</f>
        <v>0</v>
      </c>
      <c r="AR1263" s="275" t="s">
        <v>77</v>
      </c>
      <c r="AT1263" s="282" t="s">
        <v>67</v>
      </c>
      <c r="AU1263" s="282" t="s">
        <v>75</v>
      </c>
      <c r="AY1263" s="275" t="s">
        <v>177</v>
      </c>
      <c r="BK1263" s="283">
        <f>SUM(BK1264:BK1366)</f>
        <v>0</v>
      </c>
    </row>
    <row r="1264" spans="2:65" s="916" customFormat="1" ht="25.5" customHeight="1">
      <c r="B1264" s="207"/>
      <c r="C1264" s="286" t="s">
        <v>1701</v>
      </c>
      <c r="D1264" s="286" t="s">
        <v>179</v>
      </c>
      <c r="E1264" s="287" t="s">
        <v>1702</v>
      </c>
      <c r="F1264" s="288" t="s">
        <v>1703</v>
      </c>
      <c r="G1264" s="289" t="s">
        <v>187</v>
      </c>
      <c r="H1264" s="290">
        <v>25</v>
      </c>
      <c r="I1264" s="921"/>
      <c r="J1264" s="291">
        <f>ROUND(I1264*H1264,2)</f>
        <v>0</v>
      </c>
      <c r="K1264" s="288" t="s">
        <v>181</v>
      </c>
      <c r="L1264" s="207"/>
      <c r="M1264" s="292" t="s">
        <v>5</v>
      </c>
      <c r="N1264" s="293" t="s">
        <v>39</v>
      </c>
      <c r="O1264" s="294">
        <v>1.6819999999999999</v>
      </c>
      <c r="P1264" s="294">
        <f>O1264*H1264</f>
        <v>42.05</v>
      </c>
      <c r="Q1264" s="294">
        <v>0</v>
      </c>
      <c r="R1264" s="294">
        <f>Q1264*H1264</f>
        <v>0</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1704</v>
      </c>
    </row>
    <row r="1265" spans="2:65" s="916" customFormat="1" ht="135">
      <c r="B1265" s="207"/>
      <c r="D1265" s="297" t="s">
        <v>184</v>
      </c>
      <c r="F1265" s="298" t="s">
        <v>1705</v>
      </c>
      <c r="L1265" s="207"/>
      <c r="M1265" s="299"/>
      <c r="N1265" s="920"/>
      <c r="O1265" s="920"/>
      <c r="P1265" s="920"/>
      <c r="Q1265" s="920"/>
      <c r="R1265" s="920"/>
      <c r="S1265" s="920"/>
      <c r="T1265" s="300"/>
      <c r="AT1265" s="196" t="s">
        <v>184</v>
      </c>
      <c r="AU1265" s="196" t="s">
        <v>77</v>
      </c>
    </row>
    <row r="1266" spans="2:65" s="302" customFormat="1">
      <c r="B1266" s="301"/>
      <c r="D1266" s="297" t="s">
        <v>185</v>
      </c>
      <c r="E1266" s="303" t="s">
        <v>5</v>
      </c>
      <c r="F1266" s="304" t="s">
        <v>77</v>
      </c>
      <c r="H1266" s="305">
        <v>2</v>
      </c>
      <c r="L1266" s="301"/>
      <c r="M1266" s="306"/>
      <c r="N1266" s="307"/>
      <c r="O1266" s="307"/>
      <c r="P1266" s="307"/>
      <c r="Q1266" s="307"/>
      <c r="R1266" s="307"/>
      <c r="S1266" s="307"/>
      <c r="T1266" s="308"/>
      <c r="AT1266" s="303" t="s">
        <v>185</v>
      </c>
      <c r="AU1266" s="303" t="s">
        <v>77</v>
      </c>
      <c r="AV1266" s="302" t="s">
        <v>77</v>
      </c>
      <c r="AW1266" s="302" t="s">
        <v>31</v>
      </c>
      <c r="AX1266" s="302" t="s">
        <v>68</v>
      </c>
      <c r="AY1266" s="303" t="s">
        <v>177</v>
      </c>
    </row>
    <row r="1267" spans="2:65" s="310" customFormat="1">
      <c r="B1267" s="309"/>
      <c r="D1267" s="297" t="s">
        <v>185</v>
      </c>
      <c r="E1267" s="311" t="s">
        <v>5</v>
      </c>
      <c r="F1267" s="312" t="s">
        <v>1706</v>
      </c>
      <c r="H1267" s="311" t="s">
        <v>5</v>
      </c>
      <c r="L1267" s="309"/>
      <c r="M1267" s="313"/>
      <c r="N1267" s="314"/>
      <c r="O1267" s="314"/>
      <c r="P1267" s="314"/>
      <c r="Q1267" s="314"/>
      <c r="R1267" s="314"/>
      <c r="S1267" s="314"/>
      <c r="T1267" s="315"/>
      <c r="AT1267" s="311" t="s">
        <v>185</v>
      </c>
      <c r="AU1267" s="311" t="s">
        <v>77</v>
      </c>
      <c r="AV1267" s="310" t="s">
        <v>75</v>
      </c>
      <c r="AW1267" s="310" t="s">
        <v>31</v>
      </c>
      <c r="AX1267" s="310" t="s">
        <v>68</v>
      </c>
      <c r="AY1267" s="311" t="s">
        <v>177</v>
      </c>
    </row>
    <row r="1268" spans="2:65" s="302" customFormat="1">
      <c r="B1268" s="301"/>
      <c r="D1268" s="297" t="s">
        <v>185</v>
      </c>
      <c r="E1268" s="303" t="s">
        <v>5</v>
      </c>
      <c r="F1268" s="304" t="s">
        <v>194</v>
      </c>
      <c r="H1268" s="305">
        <v>5</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1707</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202</v>
      </c>
      <c r="H1270" s="305">
        <v>7</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1708</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02" customFormat="1">
      <c r="B1272" s="301"/>
      <c r="D1272" s="297" t="s">
        <v>185</v>
      </c>
      <c r="E1272" s="303" t="s">
        <v>5</v>
      </c>
      <c r="F1272" s="304" t="s">
        <v>182</v>
      </c>
      <c r="H1272" s="305">
        <v>4</v>
      </c>
      <c r="L1272" s="301"/>
      <c r="M1272" s="306"/>
      <c r="N1272" s="307"/>
      <c r="O1272" s="307"/>
      <c r="P1272" s="307"/>
      <c r="Q1272" s="307"/>
      <c r="R1272" s="307"/>
      <c r="S1272" s="307"/>
      <c r="T1272" s="308"/>
      <c r="AT1272" s="303" t="s">
        <v>185</v>
      </c>
      <c r="AU1272" s="303" t="s">
        <v>77</v>
      </c>
      <c r="AV1272" s="302" t="s">
        <v>77</v>
      </c>
      <c r="AW1272" s="302" t="s">
        <v>31</v>
      </c>
      <c r="AX1272" s="302" t="s">
        <v>68</v>
      </c>
      <c r="AY1272" s="303" t="s">
        <v>177</v>
      </c>
    </row>
    <row r="1273" spans="2:65" s="310" customFormat="1">
      <c r="B1273" s="309"/>
      <c r="D1273" s="297" t="s">
        <v>185</v>
      </c>
      <c r="E1273" s="311" t="s">
        <v>5</v>
      </c>
      <c r="F1273" s="312" t="s">
        <v>1709</v>
      </c>
      <c r="H1273" s="311" t="s">
        <v>5</v>
      </c>
      <c r="L1273" s="309"/>
      <c r="M1273" s="313"/>
      <c r="N1273" s="314"/>
      <c r="O1273" s="314"/>
      <c r="P1273" s="314"/>
      <c r="Q1273" s="314"/>
      <c r="R1273" s="314"/>
      <c r="S1273" s="314"/>
      <c r="T1273" s="315"/>
      <c r="AT1273" s="311" t="s">
        <v>185</v>
      </c>
      <c r="AU1273" s="311" t="s">
        <v>77</v>
      </c>
      <c r="AV1273" s="310" t="s">
        <v>75</v>
      </c>
      <c r="AW1273" s="310" t="s">
        <v>31</v>
      </c>
      <c r="AX1273" s="310" t="s">
        <v>68</v>
      </c>
      <c r="AY1273" s="311" t="s">
        <v>177</v>
      </c>
    </row>
    <row r="1274" spans="2:65" s="302" customFormat="1">
      <c r="B1274" s="301"/>
      <c r="D1274" s="297" t="s">
        <v>185</v>
      </c>
      <c r="E1274" s="303" t="s">
        <v>5</v>
      </c>
      <c r="F1274" s="304" t="s">
        <v>202</v>
      </c>
      <c r="H1274" s="305">
        <v>7</v>
      </c>
      <c r="L1274" s="301"/>
      <c r="M1274" s="306"/>
      <c r="N1274" s="307"/>
      <c r="O1274" s="307"/>
      <c r="P1274" s="307"/>
      <c r="Q1274" s="307"/>
      <c r="R1274" s="307"/>
      <c r="S1274" s="307"/>
      <c r="T1274" s="308"/>
      <c r="AT1274" s="303" t="s">
        <v>185</v>
      </c>
      <c r="AU1274" s="303" t="s">
        <v>77</v>
      </c>
      <c r="AV1274" s="302" t="s">
        <v>77</v>
      </c>
      <c r="AW1274" s="302" t="s">
        <v>31</v>
      </c>
      <c r="AX1274" s="302" t="s">
        <v>68</v>
      </c>
      <c r="AY1274" s="303" t="s">
        <v>177</v>
      </c>
    </row>
    <row r="1275" spans="2:65" s="310" customFormat="1">
      <c r="B1275" s="309"/>
      <c r="D1275" s="297" t="s">
        <v>185</v>
      </c>
      <c r="E1275" s="311" t="s">
        <v>5</v>
      </c>
      <c r="F1275" s="312" t="s">
        <v>1710</v>
      </c>
      <c r="H1275" s="311" t="s">
        <v>5</v>
      </c>
      <c r="L1275" s="309"/>
      <c r="M1275" s="313"/>
      <c r="N1275" s="314"/>
      <c r="O1275" s="314"/>
      <c r="P1275" s="314"/>
      <c r="Q1275" s="314"/>
      <c r="R1275" s="314"/>
      <c r="S1275" s="314"/>
      <c r="T1275" s="315"/>
      <c r="AT1275" s="311" t="s">
        <v>185</v>
      </c>
      <c r="AU1275" s="311" t="s">
        <v>77</v>
      </c>
      <c r="AV1275" s="310" t="s">
        <v>75</v>
      </c>
      <c r="AW1275" s="310" t="s">
        <v>31</v>
      </c>
      <c r="AX1275" s="310" t="s">
        <v>68</v>
      </c>
      <c r="AY1275" s="311" t="s">
        <v>177</v>
      </c>
    </row>
    <row r="1276" spans="2:65" s="317" customFormat="1">
      <c r="B1276" s="316"/>
      <c r="D1276" s="297" t="s">
        <v>185</v>
      </c>
      <c r="E1276" s="318" t="s">
        <v>5</v>
      </c>
      <c r="F1276" s="319" t="s">
        <v>186</v>
      </c>
      <c r="H1276" s="320">
        <v>25</v>
      </c>
      <c r="L1276" s="316"/>
      <c r="M1276" s="321"/>
      <c r="N1276" s="322"/>
      <c r="O1276" s="322"/>
      <c r="P1276" s="322"/>
      <c r="Q1276" s="322"/>
      <c r="R1276" s="322"/>
      <c r="S1276" s="322"/>
      <c r="T1276" s="323"/>
      <c r="AT1276" s="318" t="s">
        <v>185</v>
      </c>
      <c r="AU1276" s="318" t="s">
        <v>77</v>
      </c>
      <c r="AV1276" s="317" t="s">
        <v>182</v>
      </c>
      <c r="AW1276" s="317" t="s">
        <v>31</v>
      </c>
      <c r="AX1276" s="317" t="s">
        <v>75</v>
      </c>
      <c r="AY1276" s="318" t="s">
        <v>177</v>
      </c>
    </row>
    <row r="1277" spans="2:65" s="916" customFormat="1" ht="25.5" customHeight="1">
      <c r="B1277" s="207"/>
      <c r="C1277" s="324" t="s">
        <v>1711</v>
      </c>
      <c r="D1277" s="324" t="s">
        <v>425</v>
      </c>
      <c r="E1277" s="325" t="s">
        <v>1712</v>
      </c>
      <c r="F1277" s="326" t="s">
        <v>1713</v>
      </c>
      <c r="G1277" s="327" t="s">
        <v>187</v>
      </c>
      <c r="H1277" s="328">
        <v>2</v>
      </c>
      <c r="I1277" s="923"/>
      <c r="J1277" s="329">
        <f t="shared" ref="J1277:J1282" si="0">ROUND(I1277*H1277,2)</f>
        <v>0</v>
      </c>
      <c r="K1277" s="326" t="s">
        <v>5</v>
      </c>
      <c r="L1277" s="330"/>
      <c r="M1277" s="331" t="s">
        <v>5</v>
      </c>
      <c r="N1277" s="332" t="s">
        <v>39</v>
      </c>
      <c r="O1277" s="294">
        <v>0</v>
      </c>
      <c r="P1277" s="294">
        <f t="shared" ref="P1277:P1282" si="1">O1277*H1277</f>
        <v>0</v>
      </c>
      <c r="Q1277" s="294">
        <v>1.55E-2</v>
      </c>
      <c r="R1277" s="294">
        <f t="shared" ref="R1277:R1282" si="2">Q1277*H1277</f>
        <v>3.1E-2</v>
      </c>
      <c r="S1277" s="294">
        <v>0</v>
      </c>
      <c r="T1277" s="295">
        <f t="shared" ref="T1277:T1282" si="3">S1277*H1277</f>
        <v>0</v>
      </c>
      <c r="AR1277" s="196" t="s">
        <v>336</v>
      </c>
      <c r="AT1277" s="196" t="s">
        <v>425</v>
      </c>
      <c r="AU1277" s="196" t="s">
        <v>77</v>
      </c>
      <c r="AY1277" s="196" t="s">
        <v>177</v>
      </c>
      <c r="BE1277" s="296">
        <f t="shared" ref="BE1277:BE1282" si="4">IF(N1277="základní",J1277,0)</f>
        <v>0</v>
      </c>
      <c r="BF1277" s="296">
        <f t="shared" ref="BF1277:BF1282" si="5">IF(N1277="snížená",J1277,0)</f>
        <v>0</v>
      </c>
      <c r="BG1277" s="296">
        <f t="shared" ref="BG1277:BG1282" si="6">IF(N1277="zákl. přenesená",J1277,0)</f>
        <v>0</v>
      </c>
      <c r="BH1277" s="296">
        <f t="shared" ref="BH1277:BH1282" si="7">IF(N1277="sníž. přenesená",J1277,0)</f>
        <v>0</v>
      </c>
      <c r="BI1277" s="296">
        <f t="shared" ref="BI1277:BI1282" si="8">IF(N1277="nulová",J1277,0)</f>
        <v>0</v>
      </c>
      <c r="BJ1277" s="196" t="s">
        <v>75</v>
      </c>
      <c r="BK1277" s="296">
        <f t="shared" ref="BK1277:BK1282" si="9">ROUND(I1277*H1277,2)</f>
        <v>0</v>
      </c>
      <c r="BL1277" s="196" t="s">
        <v>263</v>
      </c>
      <c r="BM1277" s="196" t="s">
        <v>1714</v>
      </c>
    </row>
    <row r="1278" spans="2:65" s="916" customFormat="1" ht="25.5" customHeight="1">
      <c r="B1278" s="207"/>
      <c r="C1278" s="324" t="s">
        <v>1715</v>
      </c>
      <c r="D1278" s="324" t="s">
        <v>425</v>
      </c>
      <c r="E1278" s="325" t="s">
        <v>1716</v>
      </c>
      <c r="F1278" s="326" t="s">
        <v>1717</v>
      </c>
      <c r="G1278" s="327" t="s">
        <v>187</v>
      </c>
      <c r="H1278" s="328">
        <v>5</v>
      </c>
      <c r="I1278" s="923"/>
      <c r="J1278" s="329">
        <f t="shared" si="0"/>
        <v>0</v>
      </c>
      <c r="K1278" s="326" t="s">
        <v>5</v>
      </c>
      <c r="L1278" s="330"/>
      <c r="M1278" s="331" t="s">
        <v>5</v>
      </c>
      <c r="N1278" s="332" t="s">
        <v>39</v>
      </c>
      <c r="O1278" s="294">
        <v>0</v>
      </c>
      <c r="P1278" s="294">
        <f t="shared" si="1"/>
        <v>0</v>
      </c>
      <c r="Q1278" s="294">
        <v>0</v>
      </c>
      <c r="R1278" s="294">
        <f t="shared" si="2"/>
        <v>0</v>
      </c>
      <c r="S1278" s="294">
        <v>0</v>
      </c>
      <c r="T1278" s="295">
        <f t="shared" si="3"/>
        <v>0</v>
      </c>
      <c r="AR1278" s="196" t="s">
        <v>336</v>
      </c>
      <c r="AT1278" s="196" t="s">
        <v>425</v>
      </c>
      <c r="AU1278" s="196" t="s">
        <v>77</v>
      </c>
      <c r="AY1278" s="196" t="s">
        <v>177</v>
      </c>
      <c r="BE1278" s="296">
        <f t="shared" si="4"/>
        <v>0</v>
      </c>
      <c r="BF1278" s="296">
        <f t="shared" si="5"/>
        <v>0</v>
      </c>
      <c r="BG1278" s="296">
        <f t="shared" si="6"/>
        <v>0</v>
      </c>
      <c r="BH1278" s="296">
        <f t="shared" si="7"/>
        <v>0</v>
      </c>
      <c r="BI1278" s="296">
        <f t="shared" si="8"/>
        <v>0</v>
      </c>
      <c r="BJ1278" s="196" t="s">
        <v>75</v>
      </c>
      <c r="BK1278" s="296">
        <f t="shared" si="9"/>
        <v>0</v>
      </c>
      <c r="BL1278" s="196" t="s">
        <v>263</v>
      </c>
      <c r="BM1278" s="196" t="s">
        <v>1718</v>
      </c>
    </row>
    <row r="1279" spans="2:65" s="916" customFormat="1" ht="25.5" customHeight="1">
      <c r="B1279" s="207"/>
      <c r="C1279" s="324" t="s">
        <v>1719</v>
      </c>
      <c r="D1279" s="324" t="s">
        <v>425</v>
      </c>
      <c r="E1279" s="325" t="s">
        <v>1720</v>
      </c>
      <c r="F1279" s="326" t="s">
        <v>1721</v>
      </c>
      <c r="G1279" s="327" t="s">
        <v>187</v>
      </c>
      <c r="H1279" s="328">
        <v>7</v>
      </c>
      <c r="I1279" s="923"/>
      <c r="J1279" s="329">
        <f t="shared" si="0"/>
        <v>0</v>
      </c>
      <c r="K1279" s="326" t="s">
        <v>5</v>
      </c>
      <c r="L1279" s="330"/>
      <c r="M1279" s="331" t="s">
        <v>5</v>
      </c>
      <c r="N1279" s="332" t="s">
        <v>39</v>
      </c>
      <c r="O1279" s="294">
        <v>0</v>
      </c>
      <c r="P1279" s="294">
        <f t="shared" si="1"/>
        <v>0</v>
      </c>
      <c r="Q1279" s="294">
        <v>1.55E-2</v>
      </c>
      <c r="R1279" s="294">
        <f t="shared" si="2"/>
        <v>0.1085</v>
      </c>
      <c r="S1279" s="294">
        <v>0</v>
      </c>
      <c r="T1279" s="295">
        <f t="shared" si="3"/>
        <v>0</v>
      </c>
      <c r="AR1279" s="196" t="s">
        <v>336</v>
      </c>
      <c r="AT1279" s="196" t="s">
        <v>425</v>
      </c>
      <c r="AU1279" s="196" t="s">
        <v>77</v>
      </c>
      <c r="AY1279" s="196" t="s">
        <v>177</v>
      </c>
      <c r="BE1279" s="296">
        <f t="shared" si="4"/>
        <v>0</v>
      </c>
      <c r="BF1279" s="296">
        <f t="shared" si="5"/>
        <v>0</v>
      </c>
      <c r="BG1279" s="296">
        <f t="shared" si="6"/>
        <v>0</v>
      </c>
      <c r="BH1279" s="296">
        <f t="shared" si="7"/>
        <v>0</v>
      </c>
      <c r="BI1279" s="296">
        <f t="shared" si="8"/>
        <v>0</v>
      </c>
      <c r="BJ1279" s="196" t="s">
        <v>75</v>
      </c>
      <c r="BK1279" s="296">
        <f t="shared" si="9"/>
        <v>0</v>
      </c>
      <c r="BL1279" s="196" t="s">
        <v>263</v>
      </c>
      <c r="BM1279" s="196" t="s">
        <v>1722</v>
      </c>
    </row>
    <row r="1280" spans="2:65" s="916" customFormat="1" ht="25.5" customHeight="1">
      <c r="B1280" s="207"/>
      <c r="C1280" s="324" t="s">
        <v>1723</v>
      </c>
      <c r="D1280" s="324" t="s">
        <v>425</v>
      </c>
      <c r="E1280" s="325" t="s">
        <v>1724</v>
      </c>
      <c r="F1280" s="326" t="s">
        <v>1725</v>
      </c>
      <c r="G1280" s="327" t="s">
        <v>187</v>
      </c>
      <c r="H1280" s="328">
        <v>4</v>
      </c>
      <c r="I1280" s="923"/>
      <c r="J1280" s="329">
        <f t="shared" si="0"/>
        <v>0</v>
      </c>
      <c r="K1280" s="326" t="s">
        <v>5</v>
      </c>
      <c r="L1280" s="330"/>
      <c r="M1280" s="331" t="s">
        <v>5</v>
      </c>
      <c r="N1280" s="332" t="s">
        <v>39</v>
      </c>
      <c r="O1280" s="294">
        <v>0</v>
      </c>
      <c r="P1280" s="294">
        <f t="shared" si="1"/>
        <v>0</v>
      </c>
      <c r="Q1280" s="294">
        <v>0</v>
      </c>
      <c r="R1280" s="294">
        <f t="shared" si="2"/>
        <v>0</v>
      </c>
      <c r="S1280" s="294">
        <v>0</v>
      </c>
      <c r="T1280" s="295">
        <f t="shared" si="3"/>
        <v>0</v>
      </c>
      <c r="AR1280" s="196" t="s">
        <v>336</v>
      </c>
      <c r="AT1280" s="196" t="s">
        <v>425</v>
      </c>
      <c r="AU1280" s="196" t="s">
        <v>77</v>
      </c>
      <c r="AY1280" s="196" t="s">
        <v>177</v>
      </c>
      <c r="BE1280" s="296">
        <f t="shared" si="4"/>
        <v>0</v>
      </c>
      <c r="BF1280" s="296">
        <f t="shared" si="5"/>
        <v>0</v>
      </c>
      <c r="BG1280" s="296">
        <f t="shared" si="6"/>
        <v>0</v>
      </c>
      <c r="BH1280" s="296">
        <f t="shared" si="7"/>
        <v>0</v>
      </c>
      <c r="BI1280" s="296">
        <f t="shared" si="8"/>
        <v>0</v>
      </c>
      <c r="BJ1280" s="196" t="s">
        <v>75</v>
      </c>
      <c r="BK1280" s="296">
        <f t="shared" si="9"/>
        <v>0</v>
      </c>
      <c r="BL1280" s="196" t="s">
        <v>263</v>
      </c>
      <c r="BM1280" s="196" t="s">
        <v>1726</v>
      </c>
    </row>
    <row r="1281" spans="2:65" s="916" customFormat="1" ht="25.5" customHeight="1">
      <c r="B1281" s="207"/>
      <c r="C1281" s="324" t="s">
        <v>1727</v>
      </c>
      <c r="D1281" s="324" t="s">
        <v>425</v>
      </c>
      <c r="E1281" s="325" t="s">
        <v>1728</v>
      </c>
      <c r="F1281" s="326" t="s">
        <v>1729</v>
      </c>
      <c r="G1281" s="327" t="s">
        <v>187</v>
      </c>
      <c r="H1281" s="328">
        <v>7</v>
      </c>
      <c r="I1281" s="923"/>
      <c r="J1281" s="329">
        <f t="shared" si="0"/>
        <v>0</v>
      </c>
      <c r="K1281" s="326" t="s">
        <v>5</v>
      </c>
      <c r="L1281" s="330"/>
      <c r="M1281" s="331" t="s">
        <v>5</v>
      </c>
      <c r="N1281" s="332" t="s">
        <v>39</v>
      </c>
      <c r="O1281" s="294">
        <v>0</v>
      </c>
      <c r="P1281" s="294">
        <f t="shared" si="1"/>
        <v>0</v>
      </c>
      <c r="Q1281" s="294">
        <v>1.6E-2</v>
      </c>
      <c r="R1281" s="294">
        <f t="shared" si="2"/>
        <v>0.112</v>
      </c>
      <c r="S1281" s="294">
        <v>0</v>
      </c>
      <c r="T1281" s="295">
        <f t="shared" si="3"/>
        <v>0</v>
      </c>
      <c r="AR1281" s="196" t="s">
        <v>336</v>
      </c>
      <c r="AT1281" s="196" t="s">
        <v>425</v>
      </c>
      <c r="AU1281" s="196" t="s">
        <v>77</v>
      </c>
      <c r="AY1281" s="196" t="s">
        <v>177</v>
      </c>
      <c r="BE1281" s="296">
        <f t="shared" si="4"/>
        <v>0</v>
      </c>
      <c r="BF1281" s="296">
        <f t="shared" si="5"/>
        <v>0</v>
      </c>
      <c r="BG1281" s="296">
        <f t="shared" si="6"/>
        <v>0</v>
      </c>
      <c r="BH1281" s="296">
        <f t="shared" si="7"/>
        <v>0</v>
      </c>
      <c r="BI1281" s="296">
        <f t="shared" si="8"/>
        <v>0</v>
      </c>
      <c r="BJ1281" s="196" t="s">
        <v>75</v>
      </c>
      <c r="BK1281" s="296">
        <f t="shared" si="9"/>
        <v>0</v>
      </c>
      <c r="BL1281" s="196" t="s">
        <v>263</v>
      </c>
      <c r="BM1281" s="196" t="s">
        <v>1730</v>
      </c>
    </row>
    <row r="1282" spans="2:65" s="916" customFormat="1" ht="25.5" customHeight="1">
      <c r="B1282" s="207"/>
      <c r="C1282" s="286" t="s">
        <v>1731</v>
      </c>
      <c r="D1282" s="286" t="s">
        <v>179</v>
      </c>
      <c r="E1282" s="287" t="s">
        <v>1702</v>
      </c>
      <c r="F1282" s="288" t="s">
        <v>1703</v>
      </c>
      <c r="G1282" s="289" t="s">
        <v>187</v>
      </c>
      <c r="H1282" s="290">
        <v>1</v>
      </c>
      <c r="I1282" s="921"/>
      <c r="J1282" s="291">
        <f t="shared" si="0"/>
        <v>0</v>
      </c>
      <c r="K1282" s="288" t="s">
        <v>181</v>
      </c>
      <c r="L1282" s="207"/>
      <c r="M1282" s="292" t="s">
        <v>5</v>
      </c>
      <c r="N1282" s="293" t="s">
        <v>39</v>
      </c>
      <c r="O1282" s="294">
        <v>1.6819999999999999</v>
      </c>
      <c r="P1282" s="294">
        <f t="shared" si="1"/>
        <v>1.6819999999999999</v>
      </c>
      <c r="Q1282" s="294">
        <v>0</v>
      </c>
      <c r="R1282" s="294">
        <f t="shared" si="2"/>
        <v>0</v>
      </c>
      <c r="S1282" s="294">
        <v>0</v>
      </c>
      <c r="T1282" s="295">
        <f t="shared" si="3"/>
        <v>0</v>
      </c>
      <c r="AR1282" s="196" t="s">
        <v>263</v>
      </c>
      <c r="AT1282" s="196" t="s">
        <v>179</v>
      </c>
      <c r="AU1282" s="196" t="s">
        <v>77</v>
      </c>
      <c r="AY1282" s="196" t="s">
        <v>177</v>
      </c>
      <c r="BE1282" s="296">
        <f t="shared" si="4"/>
        <v>0</v>
      </c>
      <c r="BF1282" s="296">
        <f t="shared" si="5"/>
        <v>0</v>
      </c>
      <c r="BG1282" s="296">
        <f t="shared" si="6"/>
        <v>0</v>
      </c>
      <c r="BH1282" s="296">
        <f t="shared" si="7"/>
        <v>0</v>
      </c>
      <c r="BI1282" s="296">
        <f t="shared" si="8"/>
        <v>0</v>
      </c>
      <c r="BJ1282" s="196" t="s">
        <v>75</v>
      </c>
      <c r="BK1282" s="296">
        <f t="shared" si="9"/>
        <v>0</v>
      </c>
      <c r="BL1282" s="196" t="s">
        <v>263</v>
      </c>
      <c r="BM1282" s="196" t="s">
        <v>1732</v>
      </c>
    </row>
    <row r="1283" spans="2:65" s="916" customFormat="1" ht="135">
      <c r="B1283" s="207"/>
      <c r="D1283" s="297" t="s">
        <v>184</v>
      </c>
      <c r="F1283" s="298" t="s">
        <v>1705</v>
      </c>
      <c r="L1283" s="207"/>
      <c r="M1283" s="299"/>
      <c r="N1283" s="920"/>
      <c r="O1283" s="920"/>
      <c r="P1283" s="920"/>
      <c r="Q1283" s="920"/>
      <c r="R1283" s="920"/>
      <c r="S1283" s="920"/>
      <c r="T1283" s="300"/>
      <c r="AT1283" s="196" t="s">
        <v>184</v>
      </c>
      <c r="AU1283" s="196" t="s">
        <v>77</v>
      </c>
    </row>
    <row r="1284" spans="2:65" s="302" customFormat="1">
      <c r="B1284" s="301"/>
      <c r="D1284" s="297" t="s">
        <v>185</v>
      </c>
      <c r="E1284" s="303" t="s">
        <v>5</v>
      </c>
      <c r="F1284" s="304" t="s">
        <v>75</v>
      </c>
      <c r="H1284" s="305">
        <v>1</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1733</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17" customFormat="1">
      <c r="B1286" s="316"/>
      <c r="D1286" s="297" t="s">
        <v>185</v>
      </c>
      <c r="E1286" s="318" t="s">
        <v>5</v>
      </c>
      <c r="F1286" s="319" t="s">
        <v>186</v>
      </c>
      <c r="H1286" s="320">
        <v>1</v>
      </c>
      <c r="L1286" s="316"/>
      <c r="M1286" s="321"/>
      <c r="N1286" s="322"/>
      <c r="O1286" s="322"/>
      <c r="P1286" s="322"/>
      <c r="Q1286" s="322"/>
      <c r="R1286" s="322"/>
      <c r="S1286" s="322"/>
      <c r="T1286" s="323"/>
      <c r="AT1286" s="318" t="s">
        <v>185</v>
      </c>
      <c r="AU1286" s="318" t="s">
        <v>77</v>
      </c>
      <c r="AV1286" s="317" t="s">
        <v>182</v>
      </c>
      <c r="AW1286" s="317" t="s">
        <v>31</v>
      </c>
      <c r="AX1286" s="317" t="s">
        <v>75</v>
      </c>
      <c r="AY1286" s="318" t="s">
        <v>177</v>
      </c>
    </row>
    <row r="1287" spans="2:65" s="916" customFormat="1" ht="25.5" customHeight="1">
      <c r="B1287" s="207"/>
      <c r="C1287" s="324" t="s">
        <v>1734</v>
      </c>
      <c r="D1287" s="324" t="s">
        <v>425</v>
      </c>
      <c r="E1287" s="325" t="s">
        <v>1735</v>
      </c>
      <c r="F1287" s="326" t="s">
        <v>1736</v>
      </c>
      <c r="G1287" s="327" t="s">
        <v>187</v>
      </c>
      <c r="H1287" s="328">
        <v>1</v>
      </c>
      <c r="I1287" s="923"/>
      <c r="J1287" s="329">
        <f>ROUND(I1287*H1287,2)</f>
        <v>0</v>
      </c>
      <c r="K1287" s="326" t="s">
        <v>5</v>
      </c>
      <c r="L1287" s="330"/>
      <c r="M1287" s="331" t="s">
        <v>5</v>
      </c>
      <c r="N1287" s="332" t="s">
        <v>39</v>
      </c>
      <c r="O1287" s="294">
        <v>0</v>
      </c>
      <c r="P1287" s="294">
        <f>O1287*H1287</f>
        <v>0</v>
      </c>
      <c r="Q1287" s="294">
        <v>1.6E-2</v>
      </c>
      <c r="R1287" s="294">
        <f>Q1287*H1287</f>
        <v>1.6E-2</v>
      </c>
      <c r="S1287" s="294">
        <v>0</v>
      </c>
      <c r="T1287" s="295">
        <f>S1287*H1287</f>
        <v>0</v>
      </c>
      <c r="AR1287" s="196" t="s">
        <v>336</v>
      </c>
      <c r="AT1287" s="196" t="s">
        <v>425</v>
      </c>
      <c r="AU1287" s="196" t="s">
        <v>77</v>
      </c>
      <c r="AY1287" s="196" t="s">
        <v>177</v>
      </c>
      <c r="BE1287" s="296">
        <f>IF(N1287="základní",J1287,0)</f>
        <v>0</v>
      </c>
      <c r="BF1287" s="296">
        <f>IF(N1287="snížená",J1287,0)</f>
        <v>0</v>
      </c>
      <c r="BG1287" s="296">
        <f>IF(N1287="zákl. přenesená",J1287,0)</f>
        <v>0</v>
      </c>
      <c r="BH1287" s="296">
        <f>IF(N1287="sníž. přenesená",J1287,0)</f>
        <v>0</v>
      </c>
      <c r="BI1287" s="296">
        <f>IF(N1287="nulová",J1287,0)</f>
        <v>0</v>
      </c>
      <c r="BJ1287" s="196" t="s">
        <v>75</v>
      </c>
      <c r="BK1287" s="296">
        <f>ROUND(I1287*H1287,2)</f>
        <v>0</v>
      </c>
      <c r="BL1287" s="196" t="s">
        <v>263</v>
      </c>
      <c r="BM1287" s="196" t="s">
        <v>1737</v>
      </c>
    </row>
    <row r="1288" spans="2:65" s="916" customFormat="1" ht="25.5" customHeight="1">
      <c r="B1288" s="207"/>
      <c r="C1288" s="286" t="s">
        <v>1738</v>
      </c>
      <c r="D1288" s="286" t="s">
        <v>179</v>
      </c>
      <c r="E1288" s="287" t="s">
        <v>1739</v>
      </c>
      <c r="F1288" s="288" t="s">
        <v>1740</v>
      </c>
      <c r="G1288" s="289" t="s">
        <v>187</v>
      </c>
      <c r="H1288" s="290">
        <v>25</v>
      </c>
      <c r="I1288" s="921"/>
      <c r="J1288" s="291">
        <f>ROUND(I1288*H1288,2)</f>
        <v>0</v>
      </c>
      <c r="K1288" s="288" t="s">
        <v>181</v>
      </c>
      <c r="L1288" s="207"/>
      <c r="M1288" s="292" t="s">
        <v>5</v>
      </c>
      <c r="N1288" s="293" t="s">
        <v>39</v>
      </c>
      <c r="O1288" s="294">
        <v>1.825</v>
      </c>
      <c r="P1288" s="294">
        <f>O1288*H1288</f>
        <v>45.625</v>
      </c>
      <c r="Q1288" s="294">
        <v>0</v>
      </c>
      <c r="R1288" s="294">
        <f>Q1288*H1288</f>
        <v>0</v>
      </c>
      <c r="S1288" s="294">
        <v>0</v>
      </c>
      <c r="T1288" s="295">
        <f>S1288*H1288</f>
        <v>0</v>
      </c>
      <c r="AR1288" s="196" t="s">
        <v>263</v>
      </c>
      <c r="AT1288" s="196" t="s">
        <v>179</v>
      </c>
      <c r="AU1288" s="196" t="s">
        <v>77</v>
      </c>
      <c r="AY1288" s="196" t="s">
        <v>177</v>
      </c>
      <c r="BE1288" s="296">
        <f>IF(N1288="základní",J1288,0)</f>
        <v>0</v>
      </c>
      <c r="BF1288" s="296">
        <f>IF(N1288="snížená",J1288,0)</f>
        <v>0</v>
      </c>
      <c r="BG1288" s="296">
        <f>IF(N1288="zákl. přenesená",J1288,0)</f>
        <v>0</v>
      </c>
      <c r="BH1288" s="296">
        <f>IF(N1288="sníž. přenesená",J1288,0)</f>
        <v>0</v>
      </c>
      <c r="BI1288" s="296">
        <f>IF(N1288="nulová",J1288,0)</f>
        <v>0</v>
      </c>
      <c r="BJ1288" s="196" t="s">
        <v>75</v>
      </c>
      <c r="BK1288" s="296">
        <f>ROUND(I1288*H1288,2)</f>
        <v>0</v>
      </c>
      <c r="BL1288" s="196" t="s">
        <v>263</v>
      </c>
      <c r="BM1288" s="196" t="s">
        <v>1741</v>
      </c>
    </row>
    <row r="1289" spans="2:65" s="916" customFormat="1" ht="135">
      <c r="B1289" s="207"/>
      <c r="D1289" s="297" t="s">
        <v>184</v>
      </c>
      <c r="F1289" s="298" t="s">
        <v>1705</v>
      </c>
      <c r="L1289" s="207"/>
      <c r="M1289" s="299"/>
      <c r="N1289" s="920"/>
      <c r="O1289" s="920"/>
      <c r="P1289" s="920"/>
      <c r="Q1289" s="920"/>
      <c r="R1289" s="920"/>
      <c r="S1289" s="920"/>
      <c r="T1289" s="300"/>
      <c r="AT1289" s="196" t="s">
        <v>184</v>
      </c>
      <c r="AU1289" s="196" t="s">
        <v>77</v>
      </c>
    </row>
    <row r="1290" spans="2:65" s="302" customFormat="1">
      <c r="B1290" s="301"/>
      <c r="D1290" s="297" t="s">
        <v>185</v>
      </c>
      <c r="E1290" s="303" t="s">
        <v>5</v>
      </c>
      <c r="F1290" s="304" t="s">
        <v>294</v>
      </c>
      <c r="H1290" s="305">
        <v>22</v>
      </c>
      <c r="L1290" s="301"/>
      <c r="M1290" s="306"/>
      <c r="N1290" s="307"/>
      <c r="O1290" s="307"/>
      <c r="P1290" s="307"/>
      <c r="Q1290" s="307"/>
      <c r="R1290" s="307"/>
      <c r="S1290" s="307"/>
      <c r="T1290" s="308"/>
      <c r="AT1290" s="303" t="s">
        <v>185</v>
      </c>
      <c r="AU1290" s="303" t="s">
        <v>77</v>
      </c>
      <c r="AV1290" s="302" t="s">
        <v>77</v>
      </c>
      <c r="AW1290" s="302" t="s">
        <v>31</v>
      </c>
      <c r="AX1290" s="302" t="s">
        <v>68</v>
      </c>
      <c r="AY1290" s="303" t="s">
        <v>177</v>
      </c>
    </row>
    <row r="1291" spans="2:65" s="310" customFormat="1">
      <c r="B1291" s="309"/>
      <c r="D1291" s="297" t="s">
        <v>185</v>
      </c>
      <c r="E1291" s="311" t="s">
        <v>5</v>
      </c>
      <c r="F1291" s="312" t="s">
        <v>1742</v>
      </c>
      <c r="H1291" s="311" t="s">
        <v>5</v>
      </c>
      <c r="L1291" s="309"/>
      <c r="M1291" s="313"/>
      <c r="N1291" s="314"/>
      <c r="O1291" s="314"/>
      <c r="P1291" s="314"/>
      <c r="Q1291" s="314"/>
      <c r="R1291" s="314"/>
      <c r="S1291" s="314"/>
      <c r="T1291" s="315"/>
      <c r="AT1291" s="311" t="s">
        <v>185</v>
      </c>
      <c r="AU1291" s="311" t="s">
        <v>77</v>
      </c>
      <c r="AV1291" s="310" t="s">
        <v>75</v>
      </c>
      <c r="AW1291" s="310" t="s">
        <v>31</v>
      </c>
      <c r="AX1291" s="310" t="s">
        <v>68</v>
      </c>
      <c r="AY1291" s="311" t="s">
        <v>177</v>
      </c>
    </row>
    <row r="1292" spans="2:65" s="302" customFormat="1">
      <c r="B1292" s="301"/>
      <c r="D1292" s="297" t="s">
        <v>185</v>
      </c>
      <c r="E1292" s="303" t="s">
        <v>5</v>
      </c>
      <c r="F1292" s="304" t="s">
        <v>75</v>
      </c>
      <c r="H1292" s="305">
        <v>1</v>
      </c>
      <c r="L1292" s="301"/>
      <c r="M1292" s="306"/>
      <c r="N1292" s="307"/>
      <c r="O1292" s="307"/>
      <c r="P1292" s="307"/>
      <c r="Q1292" s="307"/>
      <c r="R1292" s="307"/>
      <c r="S1292" s="307"/>
      <c r="T1292" s="308"/>
      <c r="AT1292" s="303" t="s">
        <v>185</v>
      </c>
      <c r="AU1292" s="303" t="s">
        <v>77</v>
      </c>
      <c r="AV1292" s="302" t="s">
        <v>77</v>
      </c>
      <c r="AW1292" s="302" t="s">
        <v>31</v>
      </c>
      <c r="AX1292" s="302" t="s">
        <v>68</v>
      </c>
      <c r="AY1292" s="303" t="s">
        <v>177</v>
      </c>
    </row>
    <row r="1293" spans="2:65" s="310" customFormat="1">
      <c r="B1293" s="309"/>
      <c r="D1293" s="297" t="s">
        <v>185</v>
      </c>
      <c r="E1293" s="311" t="s">
        <v>5</v>
      </c>
      <c r="F1293" s="312" t="s">
        <v>1743</v>
      </c>
      <c r="H1293" s="311" t="s">
        <v>5</v>
      </c>
      <c r="L1293" s="309"/>
      <c r="M1293" s="313"/>
      <c r="N1293" s="314"/>
      <c r="O1293" s="314"/>
      <c r="P1293" s="314"/>
      <c r="Q1293" s="314"/>
      <c r="R1293" s="314"/>
      <c r="S1293" s="314"/>
      <c r="T1293" s="315"/>
      <c r="AT1293" s="311" t="s">
        <v>185</v>
      </c>
      <c r="AU1293" s="311" t="s">
        <v>77</v>
      </c>
      <c r="AV1293" s="310" t="s">
        <v>75</v>
      </c>
      <c r="AW1293" s="310" t="s">
        <v>31</v>
      </c>
      <c r="AX1293" s="310" t="s">
        <v>68</v>
      </c>
      <c r="AY1293" s="311" t="s">
        <v>177</v>
      </c>
    </row>
    <row r="1294" spans="2:65" s="302" customFormat="1">
      <c r="B1294" s="301"/>
      <c r="D1294" s="297" t="s">
        <v>185</v>
      </c>
      <c r="E1294" s="303" t="s">
        <v>5</v>
      </c>
      <c r="F1294" s="304" t="s">
        <v>77</v>
      </c>
      <c r="H1294" s="305">
        <v>2</v>
      </c>
      <c r="L1294" s="301"/>
      <c r="M1294" s="306"/>
      <c r="N1294" s="307"/>
      <c r="O1294" s="307"/>
      <c r="P1294" s="307"/>
      <c r="Q1294" s="307"/>
      <c r="R1294" s="307"/>
      <c r="S1294" s="307"/>
      <c r="T1294" s="308"/>
      <c r="AT1294" s="303" t="s">
        <v>185</v>
      </c>
      <c r="AU1294" s="303" t="s">
        <v>77</v>
      </c>
      <c r="AV1294" s="302" t="s">
        <v>77</v>
      </c>
      <c r="AW1294" s="302" t="s">
        <v>31</v>
      </c>
      <c r="AX1294" s="302" t="s">
        <v>68</v>
      </c>
      <c r="AY1294" s="303" t="s">
        <v>177</v>
      </c>
    </row>
    <row r="1295" spans="2:65" s="310" customFormat="1">
      <c r="B1295" s="309"/>
      <c r="D1295" s="297" t="s">
        <v>185</v>
      </c>
      <c r="E1295" s="311" t="s">
        <v>5</v>
      </c>
      <c r="F1295" s="312" t="s">
        <v>1744</v>
      </c>
      <c r="H1295" s="311" t="s">
        <v>5</v>
      </c>
      <c r="L1295" s="309"/>
      <c r="M1295" s="313"/>
      <c r="N1295" s="314"/>
      <c r="O1295" s="314"/>
      <c r="P1295" s="314"/>
      <c r="Q1295" s="314"/>
      <c r="R1295" s="314"/>
      <c r="S1295" s="314"/>
      <c r="T1295" s="315"/>
      <c r="AT1295" s="311" t="s">
        <v>185</v>
      </c>
      <c r="AU1295" s="311" t="s">
        <v>77</v>
      </c>
      <c r="AV1295" s="310" t="s">
        <v>75</v>
      </c>
      <c r="AW1295" s="310" t="s">
        <v>31</v>
      </c>
      <c r="AX1295" s="310" t="s">
        <v>68</v>
      </c>
      <c r="AY1295" s="311" t="s">
        <v>177</v>
      </c>
    </row>
    <row r="1296" spans="2:65" s="317" customFormat="1">
      <c r="B1296" s="316"/>
      <c r="D1296" s="297" t="s">
        <v>185</v>
      </c>
      <c r="E1296" s="318" t="s">
        <v>5</v>
      </c>
      <c r="F1296" s="319" t="s">
        <v>186</v>
      </c>
      <c r="H1296" s="320">
        <v>25</v>
      </c>
      <c r="L1296" s="316"/>
      <c r="M1296" s="321"/>
      <c r="N1296" s="322"/>
      <c r="O1296" s="322"/>
      <c r="P1296" s="322"/>
      <c r="Q1296" s="322"/>
      <c r="R1296" s="322"/>
      <c r="S1296" s="322"/>
      <c r="T1296" s="323"/>
      <c r="AT1296" s="318" t="s">
        <v>185</v>
      </c>
      <c r="AU1296" s="318" t="s">
        <v>77</v>
      </c>
      <c r="AV1296" s="317" t="s">
        <v>182</v>
      </c>
      <c r="AW1296" s="317" t="s">
        <v>31</v>
      </c>
      <c r="AX1296" s="317" t="s">
        <v>75</v>
      </c>
      <c r="AY1296" s="318" t="s">
        <v>177</v>
      </c>
    </row>
    <row r="1297" spans="2:65" s="916" customFormat="1" ht="38.25" customHeight="1">
      <c r="B1297" s="207"/>
      <c r="C1297" s="324" t="s">
        <v>1745</v>
      </c>
      <c r="D1297" s="324" t="s">
        <v>425</v>
      </c>
      <c r="E1297" s="325" t="s">
        <v>1746</v>
      </c>
      <c r="F1297" s="326" t="s">
        <v>1747</v>
      </c>
      <c r="G1297" s="327" t="s">
        <v>187</v>
      </c>
      <c r="H1297" s="328">
        <v>22</v>
      </c>
      <c r="I1297" s="923"/>
      <c r="J1297" s="329">
        <f>ROUND(I1297*H1297,2)</f>
        <v>0</v>
      </c>
      <c r="K1297" s="326" t="s">
        <v>5</v>
      </c>
      <c r="L1297" s="330"/>
      <c r="M1297" s="331" t="s">
        <v>5</v>
      </c>
      <c r="N1297" s="332" t="s">
        <v>39</v>
      </c>
      <c r="O1297" s="294">
        <v>0</v>
      </c>
      <c r="P1297" s="294">
        <f>O1297*H1297</f>
        <v>0</v>
      </c>
      <c r="Q1297" s="294">
        <v>1.7500000000000002E-2</v>
      </c>
      <c r="R1297" s="294">
        <f>Q1297*H1297</f>
        <v>0.38500000000000001</v>
      </c>
      <c r="S1297" s="294">
        <v>0</v>
      </c>
      <c r="T1297" s="295">
        <f>S1297*H1297</f>
        <v>0</v>
      </c>
      <c r="AR1297" s="196" t="s">
        <v>336</v>
      </c>
      <c r="AT1297" s="196" t="s">
        <v>425</v>
      </c>
      <c r="AU1297" s="196" t="s">
        <v>77</v>
      </c>
      <c r="AY1297" s="196" t="s">
        <v>177</v>
      </c>
      <c r="BE1297" s="296">
        <f>IF(N1297="základní",J1297,0)</f>
        <v>0</v>
      </c>
      <c r="BF1297" s="296">
        <f>IF(N1297="snížená",J1297,0)</f>
        <v>0</v>
      </c>
      <c r="BG1297" s="296">
        <f>IF(N1297="zákl. přenesená",J1297,0)</f>
        <v>0</v>
      </c>
      <c r="BH1297" s="296">
        <f>IF(N1297="sníž. přenesená",J1297,0)</f>
        <v>0</v>
      </c>
      <c r="BI1297" s="296">
        <f>IF(N1297="nulová",J1297,0)</f>
        <v>0</v>
      </c>
      <c r="BJ1297" s="196" t="s">
        <v>75</v>
      </c>
      <c r="BK1297" s="296">
        <f>ROUND(I1297*H1297,2)</f>
        <v>0</v>
      </c>
      <c r="BL1297" s="196" t="s">
        <v>263</v>
      </c>
      <c r="BM1297" s="196" t="s">
        <v>1748</v>
      </c>
    </row>
    <row r="1298" spans="2:65" s="916" customFormat="1" ht="25.5" customHeight="1">
      <c r="B1298" s="207"/>
      <c r="C1298" s="324" t="s">
        <v>1749</v>
      </c>
      <c r="D1298" s="324" t="s">
        <v>425</v>
      </c>
      <c r="E1298" s="325" t="s">
        <v>1750</v>
      </c>
      <c r="F1298" s="326" t="s">
        <v>1751</v>
      </c>
      <c r="G1298" s="327" t="s">
        <v>187</v>
      </c>
      <c r="H1298" s="328">
        <v>1</v>
      </c>
      <c r="I1298" s="923"/>
      <c r="J1298" s="329">
        <f>ROUND(I1298*H1298,2)</f>
        <v>0</v>
      </c>
      <c r="K1298" s="326" t="s">
        <v>5</v>
      </c>
      <c r="L1298" s="330"/>
      <c r="M1298" s="331" t="s">
        <v>5</v>
      </c>
      <c r="N1298" s="332" t="s">
        <v>39</v>
      </c>
      <c r="O1298" s="294">
        <v>0</v>
      </c>
      <c r="P1298" s="294">
        <f>O1298*H1298</f>
        <v>0</v>
      </c>
      <c r="Q1298" s="294">
        <v>1.7500000000000002E-2</v>
      </c>
      <c r="R1298" s="294">
        <f>Q1298*H1298</f>
        <v>1.7500000000000002E-2</v>
      </c>
      <c r="S1298" s="294">
        <v>0</v>
      </c>
      <c r="T1298" s="295">
        <f>S1298*H1298</f>
        <v>0</v>
      </c>
      <c r="AR1298" s="196" t="s">
        <v>336</v>
      </c>
      <c r="AT1298" s="196" t="s">
        <v>425</v>
      </c>
      <c r="AU1298" s="196" t="s">
        <v>77</v>
      </c>
      <c r="AY1298" s="196" t="s">
        <v>177</v>
      </c>
      <c r="BE1298" s="296">
        <f>IF(N1298="základní",J1298,0)</f>
        <v>0</v>
      </c>
      <c r="BF1298" s="296">
        <f>IF(N1298="snížená",J1298,0)</f>
        <v>0</v>
      </c>
      <c r="BG1298" s="296">
        <f>IF(N1298="zákl. přenesená",J1298,0)</f>
        <v>0</v>
      </c>
      <c r="BH1298" s="296">
        <f>IF(N1298="sníž. přenesená",J1298,0)</f>
        <v>0</v>
      </c>
      <c r="BI1298" s="296">
        <f>IF(N1298="nulová",J1298,0)</f>
        <v>0</v>
      </c>
      <c r="BJ1298" s="196" t="s">
        <v>75</v>
      </c>
      <c r="BK1298" s="296">
        <f>ROUND(I1298*H1298,2)</f>
        <v>0</v>
      </c>
      <c r="BL1298" s="196" t="s">
        <v>263</v>
      </c>
      <c r="BM1298" s="196" t="s">
        <v>1752</v>
      </c>
    </row>
    <row r="1299" spans="2:65" s="916" customFormat="1" ht="25.5" customHeight="1">
      <c r="B1299" s="207"/>
      <c r="C1299" s="324" t="s">
        <v>1753</v>
      </c>
      <c r="D1299" s="324" t="s">
        <v>425</v>
      </c>
      <c r="E1299" s="325" t="s">
        <v>1754</v>
      </c>
      <c r="F1299" s="326" t="s">
        <v>1755</v>
      </c>
      <c r="G1299" s="327" t="s">
        <v>187</v>
      </c>
      <c r="H1299" s="328">
        <v>2</v>
      </c>
      <c r="I1299" s="940"/>
      <c r="J1299" s="329">
        <f>ROUND(I1299*H1299,2)</f>
        <v>0</v>
      </c>
      <c r="K1299" s="326" t="s">
        <v>5</v>
      </c>
      <c r="L1299" s="330"/>
      <c r="M1299" s="331" t="s">
        <v>5</v>
      </c>
      <c r="N1299" s="332" t="s">
        <v>39</v>
      </c>
      <c r="O1299" s="294">
        <v>0</v>
      </c>
      <c r="P1299" s="294">
        <f>O1299*H1299</f>
        <v>0</v>
      </c>
      <c r="Q1299" s="294">
        <v>1.7500000000000002E-2</v>
      </c>
      <c r="R1299" s="294">
        <f>Q1299*H1299</f>
        <v>3.5000000000000003E-2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1756</v>
      </c>
    </row>
    <row r="1300" spans="2:65" s="916" customFormat="1" ht="25.5" customHeight="1">
      <c r="B1300" s="207"/>
      <c r="C1300" s="286" t="s">
        <v>1757</v>
      </c>
      <c r="D1300" s="286" t="s">
        <v>179</v>
      </c>
      <c r="E1300" s="287" t="s">
        <v>1758</v>
      </c>
      <c r="F1300" s="288" t="s">
        <v>1759</v>
      </c>
      <c r="G1300" s="289" t="s">
        <v>187</v>
      </c>
      <c r="H1300" s="290">
        <v>4</v>
      </c>
      <c r="I1300" s="921"/>
      <c r="J1300" s="291">
        <f>ROUND(I1300*H1300,2)</f>
        <v>0</v>
      </c>
      <c r="K1300" s="288" t="s">
        <v>181</v>
      </c>
      <c r="L1300" s="207"/>
      <c r="M1300" s="292" t="s">
        <v>5</v>
      </c>
      <c r="N1300" s="293" t="s">
        <v>39</v>
      </c>
      <c r="O1300" s="294">
        <v>3.3039999999999998</v>
      </c>
      <c r="P1300" s="294">
        <f>O1300*H1300</f>
        <v>13.215999999999999</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1760</v>
      </c>
    </row>
    <row r="1301" spans="2:65" s="916" customFormat="1" ht="135">
      <c r="B1301" s="207"/>
      <c r="D1301" s="297" t="s">
        <v>184</v>
      </c>
      <c r="F1301" s="298" t="s">
        <v>1705</v>
      </c>
      <c r="L1301" s="207"/>
      <c r="M1301" s="299"/>
      <c r="N1301" s="920"/>
      <c r="O1301" s="920"/>
      <c r="P1301" s="920"/>
      <c r="Q1301" s="920"/>
      <c r="R1301" s="920"/>
      <c r="S1301" s="920"/>
      <c r="T1301" s="300"/>
      <c r="AT1301" s="196" t="s">
        <v>184</v>
      </c>
      <c r="AU1301" s="196" t="s">
        <v>77</v>
      </c>
    </row>
    <row r="1302" spans="2:65" s="302" customFormat="1">
      <c r="B1302" s="301"/>
      <c r="D1302" s="297" t="s">
        <v>185</v>
      </c>
      <c r="E1302" s="303" t="s">
        <v>5</v>
      </c>
      <c r="F1302" s="304" t="s">
        <v>75</v>
      </c>
      <c r="H1302" s="305">
        <v>1</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1761</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77</v>
      </c>
      <c r="H1304" s="305">
        <v>2</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1762</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75</v>
      </c>
      <c r="H1306" s="305">
        <v>1</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1763</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4</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16" customFormat="1" ht="25.5" customHeight="1">
      <c r="B1309" s="207"/>
      <c r="C1309" s="324" t="s">
        <v>1764</v>
      </c>
      <c r="D1309" s="324" t="s">
        <v>425</v>
      </c>
      <c r="E1309" s="325" t="s">
        <v>1765</v>
      </c>
      <c r="F1309" s="326" t="s">
        <v>1766</v>
      </c>
      <c r="G1309" s="327" t="s">
        <v>187</v>
      </c>
      <c r="H1309" s="328">
        <v>1</v>
      </c>
      <c r="I1309" s="923"/>
      <c r="J1309" s="329">
        <f>ROUND(I1309*H1309,2)</f>
        <v>0</v>
      </c>
      <c r="K1309" s="326" t="s">
        <v>5</v>
      </c>
      <c r="L1309" s="330"/>
      <c r="M1309" s="331" t="s">
        <v>5</v>
      </c>
      <c r="N1309" s="332" t="s">
        <v>39</v>
      </c>
      <c r="O1309" s="294">
        <v>0</v>
      </c>
      <c r="P1309" s="294">
        <f>O1309*H1309</f>
        <v>0</v>
      </c>
      <c r="Q1309" s="294">
        <v>4.2999999999999997E-2</v>
      </c>
      <c r="R1309" s="294">
        <f>Q1309*H1309</f>
        <v>4.2999999999999997E-2</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1767</v>
      </c>
    </row>
    <row r="1310" spans="2:65" s="916" customFormat="1" ht="25.5" customHeight="1">
      <c r="B1310" s="207"/>
      <c r="C1310" s="324" t="s">
        <v>1768</v>
      </c>
      <c r="D1310" s="324" t="s">
        <v>425</v>
      </c>
      <c r="E1310" s="325" t="s">
        <v>1769</v>
      </c>
      <c r="F1310" s="326" t="s">
        <v>1770</v>
      </c>
      <c r="G1310" s="327" t="s">
        <v>187</v>
      </c>
      <c r="H1310" s="328">
        <v>2</v>
      </c>
      <c r="I1310" s="923"/>
      <c r="J1310" s="329">
        <f>ROUND(I1310*H1310,2)</f>
        <v>0</v>
      </c>
      <c r="K1310" s="326" t="s">
        <v>5</v>
      </c>
      <c r="L1310" s="330"/>
      <c r="M1310" s="331" t="s">
        <v>5</v>
      </c>
      <c r="N1310" s="332" t="s">
        <v>39</v>
      </c>
      <c r="O1310" s="294">
        <v>0</v>
      </c>
      <c r="P1310" s="294">
        <f>O1310*H1310</f>
        <v>0</v>
      </c>
      <c r="Q1310" s="294">
        <v>4.2999999999999997E-2</v>
      </c>
      <c r="R1310" s="294">
        <f>Q1310*H1310</f>
        <v>8.5999999999999993E-2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1771</v>
      </c>
    </row>
    <row r="1311" spans="2:65" s="916" customFormat="1" ht="25.5" customHeight="1">
      <c r="B1311" s="207"/>
      <c r="C1311" s="324" t="s">
        <v>1772</v>
      </c>
      <c r="D1311" s="324" t="s">
        <v>425</v>
      </c>
      <c r="E1311" s="325" t="s">
        <v>1773</v>
      </c>
      <c r="F1311" s="326" t="s">
        <v>1774</v>
      </c>
      <c r="G1311" s="327" t="s">
        <v>187</v>
      </c>
      <c r="H1311" s="328">
        <v>1</v>
      </c>
      <c r="I1311" s="923"/>
      <c r="J1311" s="329">
        <f>ROUND(I1311*H1311,2)</f>
        <v>0</v>
      </c>
      <c r="K1311" s="326" t="s">
        <v>5</v>
      </c>
      <c r="L1311" s="330"/>
      <c r="M1311" s="331" t="s">
        <v>5</v>
      </c>
      <c r="N1311" s="332" t="s">
        <v>39</v>
      </c>
      <c r="O1311" s="294">
        <v>0</v>
      </c>
      <c r="P1311" s="294">
        <f>O1311*H1311</f>
        <v>0</v>
      </c>
      <c r="Q1311" s="294">
        <v>4.2999999999999997E-2</v>
      </c>
      <c r="R1311" s="294">
        <f>Q1311*H1311</f>
        <v>4.2999999999999997E-2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1775</v>
      </c>
    </row>
    <row r="1312" spans="2:65" s="916" customFormat="1" ht="25.5" customHeight="1">
      <c r="B1312" s="207"/>
      <c r="C1312" s="286" t="s">
        <v>1776</v>
      </c>
      <c r="D1312" s="286" t="s">
        <v>179</v>
      </c>
      <c r="E1312" s="287" t="s">
        <v>1777</v>
      </c>
      <c r="F1312" s="288" t="s">
        <v>1778</v>
      </c>
      <c r="G1312" s="289" t="s">
        <v>887</v>
      </c>
      <c r="H1312" s="290">
        <v>470.31</v>
      </c>
      <c r="I1312" s="921"/>
      <c r="J1312" s="291">
        <f>ROUND(I1312*H1312,2)</f>
        <v>0</v>
      </c>
      <c r="K1312" s="288" t="s">
        <v>181</v>
      </c>
      <c r="L1312" s="207"/>
      <c r="M1312" s="292" t="s">
        <v>5</v>
      </c>
      <c r="N1312" s="293" t="s">
        <v>39</v>
      </c>
      <c r="O1312" s="294">
        <v>5.5E-2</v>
      </c>
      <c r="P1312" s="294">
        <f>O1312*H1312</f>
        <v>25.867049999999999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1779</v>
      </c>
    </row>
    <row r="1313" spans="2:65" s="916" customFormat="1" ht="40.5">
      <c r="B1313" s="207"/>
      <c r="D1313" s="297" t="s">
        <v>184</v>
      </c>
      <c r="F1313" s="298" t="s">
        <v>1780</v>
      </c>
      <c r="L1313" s="207"/>
      <c r="M1313" s="299"/>
      <c r="N1313" s="920"/>
      <c r="O1313" s="920"/>
      <c r="P1313" s="920"/>
      <c r="Q1313" s="920"/>
      <c r="R1313" s="920"/>
      <c r="S1313" s="920"/>
      <c r="T1313" s="300"/>
      <c r="AT1313" s="196" t="s">
        <v>184</v>
      </c>
      <c r="AU1313" s="196" t="s">
        <v>77</v>
      </c>
    </row>
    <row r="1314" spans="2:65" s="302" customFormat="1">
      <c r="B1314" s="301"/>
      <c r="D1314" s="297" t="s">
        <v>185</v>
      </c>
      <c r="E1314" s="303" t="s">
        <v>5</v>
      </c>
      <c r="F1314" s="304" t="s">
        <v>1781</v>
      </c>
      <c r="H1314" s="305">
        <v>233.26</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02" customFormat="1">
      <c r="B1315" s="301"/>
      <c r="D1315" s="297" t="s">
        <v>185</v>
      </c>
      <c r="E1315" s="303" t="s">
        <v>5</v>
      </c>
      <c r="F1315" s="304" t="s">
        <v>1782</v>
      </c>
      <c r="H1315" s="305">
        <v>103.4</v>
      </c>
      <c r="L1315" s="301"/>
      <c r="M1315" s="306"/>
      <c r="N1315" s="307"/>
      <c r="O1315" s="307"/>
      <c r="P1315" s="307"/>
      <c r="Q1315" s="307"/>
      <c r="R1315" s="307"/>
      <c r="S1315" s="307"/>
      <c r="T1315" s="308"/>
      <c r="AT1315" s="303" t="s">
        <v>185</v>
      </c>
      <c r="AU1315" s="303" t="s">
        <v>77</v>
      </c>
      <c r="AV1315" s="302" t="s">
        <v>77</v>
      </c>
      <c r="AW1315" s="302" t="s">
        <v>31</v>
      </c>
      <c r="AX1315" s="302" t="s">
        <v>68</v>
      </c>
      <c r="AY1315" s="303" t="s">
        <v>177</v>
      </c>
    </row>
    <row r="1316" spans="2:65" s="302" customFormat="1">
      <c r="B1316" s="301"/>
      <c r="D1316" s="297" t="s">
        <v>185</v>
      </c>
      <c r="E1316" s="303" t="s">
        <v>5</v>
      </c>
      <c r="F1316" s="304" t="s">
        <v>1783</v>
      </c>
      <c r="H1316" s="305">
        <v>63.85</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02" customFormat="1">
      <c r="B1317" s="301"/>
      <c r="D1317" s="297" t="s">
        <v>185</v>
      </c>
      <c r="E1317" s="303" t="s">
        <v>5</v>
      </c>
      <c r="F1317" s="304" t="s">
        <v>1784</v>
      </c>
      <c r="H1317" s="305">
        <v>69.8</v>
      </c>
      <c r="L1317" s="301"/>
      <c r="M1317" s="306"/>
      <c r="N1317" s="307"/>
      <c r="O1317" s="307"/>
      <c r="P1317" s="307"/>
      <c r="Q1317" s="307"/>
      <c r="R1317" s="307"/>
      <c r="S1317" s="307"/>
      <c r="T1317" s="308"/>
      <c r="AT1317" s="303" t="s">
        <v>185</v>
      </c>
      <c r="AU1317" s="303" t="s">
        <v>77</v>
      </c>
      <c r="AV1317" s="302" t="s">
        <v>77</v>
      </c>
      <c r="AW1317" s="302" t="s">
        <v>31</v>
      </c>
      <c r="AX1317" s="302" t="s">
        <v>68</v>
      </c>
      <c r="AY1317" s="303" t="s">
        <v>177</v>
      </c>
    </row>
    <row r="1318" spans="2:65" s="302" customFormat="1">
      <c r="B1318" s="301"/>
      <c r="D1318" s="297" t="s">
        <v>185</v>
      </c>
      <c r="E1318" s="303" t="s">
        <v>5</v>
      </c>
      <c r="F1318" s="304" t="s">
        <v>5</v>
      </c>
      <c r="H1318" s="305">
        <v>0</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7" customFormat="1">
      <c r="B1319" s="316"/>
      <c r="D1319" s="297" t="s">
        <v>185</v>
      </c>
      <c r="E1319" s="318" t="s">
        <v>5</v>
      </c>
      <c r="F1319" s="319" t="s">
        <v>186</v>
      </c>
      <c r="H1319" s="320">
        <v>470.31</v>
      </c>
      <c r="L1319" s="316"/>
      <c r="M1319" s="321"/>
      <c r="N1319" s="322"/>
      <c r="O1319" s="322"/>
      <c r="P1319" s="322"/>
      <c r="Q1319" s="322"/>
      <c r="R1319" s="322"/>
      <c r="S1319" s="322"/>
      <c r="T1319" s="323"/>
      <c r="AT1319" s="318" t="s">
        <v>185</v>
      </c>
      <c r="AU1319" s="318" t="s">
        <v>77</v>
      </c>
      <c r="AV1319" s="317" t="s">
        <v>182</v>
      </c>
      <c r="AW1319" s="317" t="s">
        <v>31</v>
      </c>
      <c r="AX1319" s="317" t="s">
        <v>75</v>
      </c>
      <c r="AY1319" s="318" t="s">
        <v>177</v>
      </c>
    </row>
    <row r="1320" spans="2:65" s="916" customFormat="1" ht="16.5" customHeight="1">
      <c r="B1320" s="207"/>
      <c r="C1320" s="324" t="s">
        <v>1785</v>
      </c>
      <c r="D1320" s="324" t="s">
        <v>425</v>
      </c>
      <c r="E1320" s="325" t="s">
        <v>1786</v>
      </c>
      <c r="F1320" s="326" t="s">
        <v>1787</v>
      </c>
      <c r="G1320" s="327" t="s">
        <v>887</v>
      </c>
      <c r="H1320" s="328">
        <v>470.31</v>
      </c>
      <c r="I1320" s="923"/>
      <c r="J1320" s="329">
        <f>ROUND(I1320*H1320,2)</f>
        <v>0</v>
      </c>
      <c r="K1320" s="326" t="s">
        <v>5</v>
      </c>
      <c r="L1320" s="330"/>
      <c r="M1320" s="331" t="s">
        <v>5</v>
      </c>
      <c r="N1320" s="332" t="s">
        <v>39</v>
      </c>
      <c r="O1320" s="294">
        <v>0</v>
      </c>
      <c r="P1320" s="294">
        <f>O1320*H1320</f>
        <v>0</v>
      </c>
      <c r="Q1320" s="294">
        <v>0</v>
      </c>
      <c r="R1320" s="294">
        <f>Q1320*H1320</f>
        <v>0</v>
      </c>
      <c r="S1320" s="294">
        <v>0</v>
      </c>
      <c r="T1320" s="295">
        <f>S1320*H1320</f>
        <v>0</v>
      </c>
      <c r="AR1320" s="196" t="s">
        <v>336</v>
      </c>
      <c r="AT1320" s="196" t="s">
        <v>425</v>
      </c>
      <c r="AU1320" s="196" t="s">
        <v>77</v>
      </c>
      <c r="AY1320" s="196" t="s">
        <v>177</v>
      </c>
      <c r="BE1320" s="296">
        <f>IF(N1320="základní",J1320,0)</f>
        <v>0</v>
      </c>
      <c r="BF1320" s="296">
        <f>IF(N1320="snížená",J1320,0)</f>
        <v>0</v>
      </c>
      <c r="BG1320" s="296">
        <f>IF(N1320="zákl. přenesená",J1320,0)</f>
        <v>0</v>
      </c>
      <c r="BH1320" s="296">
        <f>IF(N1320="sníž. přenesená",J1320,0)</f>
        <v>0</v>
      </c>
      <c r="BI1320" s="296">
        <f>IF(N1320="nulová",J1320,0)</f>
        <v>0</v>
      </c>
      <c r="BJ1320" s="196" t="s">
        <v>75</v>
      </c>
      <c r="BK1320" s="296">
        <f>ROUND(I1320*H1320,2)</f>
        <v>0</v>
      </c>
      <c r="BL1320" s="196" t="s">
        <v>263</v>
      </c>
      <c r="BM1320" s="196" t="s">
        <v>1788</v>
      </c>
    </row>
    <row r="1321" spans="2:65" s="916" customFormat="1" ht="25.5" customHeight="1">
      <c r="B1321" s="207"/>
      <c r="C1321" s="286" t="s">
        <v>1789</v>
      </c>
      <c r="D1321" s="286" t="s">
        <v>179</v>
      </c>
      <c r="E1321" s="287" t="s">
        <v>1790</v>
      </c>
      <c r="F1321" s="288" t="s">
        <v>1791</v>
      </c>
      <c r="G1321" s="289" t="s">
        <v>887</v>
      </c>
      <c r="H1321" s="290">
        <v>197.346</v>
      </c>
      <c r="I1321" s="921"/>
      <c r="J1321" s="291">
        <f>ROUND(I1321*H1321,2)</f>
        <v>0</v>
      </c>
      <c r="K1321" s="288" t="s">
        <v>5</v>
      </c>
      <c r="L1321" s="207"/>
      <c r="M1321" s="292" t="s">
        <v>5</v>
      </c>
      <c r="N1321" s="293" t="s">
        <v>39</v>
      </c>
      <c r="O1321" s="294">
        <v>0.34499999999999997</v>
      </c>
      <c r="P1321" s="294">
        <f>O1321*H1321</f>
        <v>68.084369999999993</v>
      </c>
      <c r="Q1321" s="294">
        <v>0</v>
      </c>
      <c r="R1321" s="294">
        <f>Q1321*H1321</f>
        <v>0</v>
      </c>
      <c r="S1321" s="294">
        <v>0</v>
      </c>
      <c r="T1321" s="295">
        <f>S1321*H1321</f>
        <v>0</v>
      </c>
      <c r="AR1321" s="196" t="s">
        <v>263</v>
      </c>
      <c r="AT1321" s="196" t="s">
        <v>179</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1792</v>
      </c>
    </row>
    <row r="1322" spans="2:65" s="302" customFormat="1">
      <c r="B1322" s="301"/>
      <c r="D1322" s="297" t="s">
        <v>185</v>
      </c>
      <c r="E1322" s="303" t="s">
        <v>5</v>
      </c>
      <c r="F1322" s="304" t="s">
        <v>1793</v>
      </c>
      <c r="H1322" s="305">
        <v>13.2</v>
      </c>
      <c r="L1322" s="301"/>
      <c r="M1322" s="306"/>
      <c r="N1322" s="307"/>
      <c r="O1322" s="307"/>
      <c r="P1322" s="307"/>
      <c r="Q1322" s="307"/>
      <c r="R1322" s="307"/>
      <c r="S1322" s="307"/>
      <c r="T1322" s="308"/>
      <c r="AT1322" s="303" t="s">
        <v>185</v>
      </c>
      <c r="AU1322" s="303" t="s">
        <v>77</v>
      </c>
      <c r="AV1322" s="302" t="s">
        <v>77</v>
      </c>
      <c r="AW1322" s="302" t="s">
        <v>31</v>
      </c>
      <c r="AX1322" s="302" t="s">
        <v>68</v>
      </c>
      <c r="AY1322" s="303" t="s">
        <v>177</v>
      </c>
    </row>
    <row r="1323" spans="2:65" s="310" customFormat="1">
      <c r="B1323" s="309"/>
      <c r="D1323" s="297" t="s">
        <v>185</v>
      </c>
      <c r="E1323" s="311" t="s">
        <v>5</v>
      </c>
      <c r="F1323" s="312" t="s">
        <v>1794</v>
      </c>
      <c r="H1323" s="311" t="s">
        <v>5</v>
      </c>
      <c r="L1323" s="309"/>
      <c r="M1323" s="313"/>
      <c r="N1323" s="314"/>
      <c r="O1323" s="314"/>
      <c r="P1323" s="314"/>
      <c r="Q1323" s="314"/>
      <c r="R1323" s="314"/>
      <c r="S1323" s="314"/>
      <c r="T1323" s="315"/>
      <c r="AT1323" s="311" t="s">
        <v>185</v>
      </c>
      <c r="AU1323" s="311" t="s">
        <v>77</v>
      </c>
      <c r="AV1323" s="310" t="s">
        <v>75</v>
      </c>
      <c r="AW1323" s="310" t="s">
        <v>31</v>
      </c>
      <c r="AX1323" s="310" t="s">
        <v>68</v>
      </c>
      <c r="AY1323" s="311" t="s">
        <v>177</v>
      </c>
    </row>
    <row r="1324" spans="2:65" s="302" customFormat="1">
      <c r="B1324" s="301"/>
      <c r="D1324" s="297" t="s">
        <v>185</v>
      </c>
      <c r="E1324" s="303" t="s">
        <v>5</v>
      </c>
      <c r="F1324" s="304" t="s">
        <v>1795</v>
      </c>
      <c r="H1324" s="305">
        <v>25.896000000000001</v>
      </c>
      <c r="L1324" s="301"/>
      <c r="M1324" s="306"/>
      <c r="N1324" s="307"/>
      <c r="O1324" s="307"/>
      <c r="P1324" s="307"/>
      <c r="Q1324" s="307"/>
      <c r="R1324" s="307"/>
      <c r="S1324" s="307"/>
      <c r="T1324" s="308"/>
      <c r="AT1324" s="303" t="s">
        <v>185</v>
      </c>
      <c r="AU1324" s="303" t="s">
        <v>77</v>
      </c>
      <c r="AV1324" s="302" t="s">
        <v>77</v>
      </c>
      <c r="AW1324" s="302" t="s">
        <v>31</v>
      </c>
      <c r="AX1324" s="302" t="s">
        <v>68</v>
      </c>
      <c r="AY1324" s="303" t="s">
        <v>177</v>
      </c>
    </row>
    <row r="1325" spans="2:65" s="310" customFormat="1">
      <c r="B1325" s="309"/>
      <c r="D1325" s="297" t="s">
        <v>185</v>
      </c>
      <c r="E1325" s="311" t="s">
        <v>5</v>
      </c>
      <c r="F1325" s="312" t="s">
        <v>1796</v>
      </c>
      <c r="H1325" s="311" t="s">
        <v>5</v>
      </c>
      <c r="L1325" s="309"/>
      <c r="M1325" s="313"/>
      <c r="N1325" s="314"/>
      <c r="O1325" s="314"/>
      <c r="P1325" s="314"/>
      <c r="Q1325" s="314"/>
      <c r="R1325" s="314"/>
      <c r="S1325" s="314"/>
      <c r="T1325" s="315"/>
      <c r="AT1325" s="311" t="s">
        <v>185</v>
      </c>
      <c r="AU1325" s="311" t="s">
        <v>77</v>
      </c>
      <c r="AV1325" s="310" t="s">
        <v>75</v>
      </c>
      <c r="AW1325" s="310" t="s">
        <v>31</v>
      </c>
      <c r="AX1325" s="310" t="s">
        <v>68</v>
      </c>
      <c r="AY1325" s="311" t="s">
        <v>177</v>
      </c>
    </row>
    <row r="1326" spans="2:65" s="302" customFormat="1">
      <c r="B1326" s="301"/>
      <c r="D1326" s="297" t="s">
        <v>185</v>
      </c>
      <c r="E1326" s="303" t="s">
        <v>5</v>
      </c>
      <c r="F1326" s="304" t="s">
        <v>1797</v>
      </c>
      <c r="H1326" s="305">
        <v>5.1749999999999998</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10" customFormat="1">
      <c r="B1327" s="309"/>
      <c r="D1327" s="297" t="s">
        <v>185</v>
      </c>
      <c r="E1327" s="311" t="s">
        <v>5</v>
      </c>
      <c r="F1327" s="312" t="s">
        <v>1798</v>
      </c>
      <c r="H1327" s="311" t="s">
        <v>5</v>
      </c>
      <c r="L1327" s="309"/>
      <c r="M1327" s="313"/>
      <c r="N1327" s="314"/>
      <c r="O1327" s="314"/>
      <c r="P1327" s="314"/>
      <c r="Q1327" s="314"/>
      <c r="R1327" s="314"/>
      <c r="S1327" s="314"/>
      <c r="T1327" s="315"/>
      <c r="AT1327" s="311" t="s">
        <v>185</v>
      </c>
      <c r="AU1327" s="311" t="s">
        <v>77</v>
      </c>
      <c r="AV1327" s="310" t="s">
        <v>75</v>
      </c>
      <c r="AW1327" s="310" t="s">
        <v>31</v>
      </c>
      <c r="AX1327" s="310" t="s">
        <v>68</v>
      </c>
      <c r="AY1327" s="311" t="s">
        <v>177</v>
      </c>
    </row>
    <row r="1328" spans="2:65" s="302" customFormat="1">
      <c r="B1328" s="301"/>
      <c r="D1328" s="297" t="s">
        <v>185</v>
      </c>
      <c r="E1328" s="303" t="s">
        <v>5</v>
      </c>
      <c r="F1328" s="304" t="s">
        <v>1799</v>
      </c>
      <c r="H1328" s="305">
        <v>2.6</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51" s="310" customFormat="1">
      <c r="B1329" s="309"/>
      <c r="D1329" s="297" t="s">
        <v>185</v>
      </c>
      <c r="E1329" s="311" t="s">
        <v>5</v>
      </c>
      <c r="F1329" s="312" t="s">
        <v>1800</v>
      </c>
      <c r="H1329" s="311" t="s">
        <v>5</v>
      </c>
      <c r="L1329" s="309"/>
      <c r="M1329" s="313"/>
      <c r="N1329" s="314"/>
      <c r="O1329" s="314"/>
      <c r="P1329" s="314"/>
      <c r="Q1329" s="314"/>
      <c r="R1329" s="314"/>
      <c r="S1329" s="314"/>
      <c r="T1329" s="315"/>
      <c r="AT1329" s="311" t="s">
        <v>185</v>
      </c>
      <c r="AU1329" s="311" t="s">
        <v>77</v>
      </c>
      <c r="AV1329" s="310" t="s">
        <v>75</v>
      </c>
      <c r="AW1329" s="310" t="s">
        <v>31</v>
      </c>
      <c r="AX1329" s="310" t="s">
        <v>68</v>
      </c>
      <c r="AY1329" s="311" t="s">
        <v>177</v>
      </c>
    </row>
    <row r="1330" spans="2:51" s="302" customFormat="1">
      <c r="B1330" s="301"/>
      <c r="D1330" s="297" t="s">
        <v>185</v>
      </c>
      <c r="E1330" s="303" t="s">
        <v>5</v>
      </c>
      <c r="F1330" s="304" t="s">
        <v>1801</v>
      </c>
      <c r="H1330" s="305">
        <v>4.6749999999999998</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51" s="310" customFormat="1">
      <c r="B1331" s="309"/>
      <c r="D1331" s="297" t="s">
        <v>185</v>
      </c>
      <c r="E1331" s="311" t="s">
        <v>5</v>
      </c>
      <c r="F1331" s="312" t="s">
        <v>1802</v>
      </c>
      <c r="H1331" s="311" t="s">
        <v>5</v>
      </c>
      <c r="L1331" s="309"/>
      <c r="M1331" s="313"/>
      <c r="N1331" s="314"/>
      <c r="O1331" s="314"/>
      <c r="P1331" s="314"/>
      <c r="Q1331" s="314"/>
      <c r="R1331" s="314"/>
      <c r="S1331" s="314"/>
      <c r="T1331" s="315"/>
      <c r="AT1331" s="311" t="s">
        <v>185</v>
      </c>
      <c r="AU1331" s="311" t="s">
        <v>77</v>
      </c>
      <c r="AV1331" s="310" t="s">
        <v>75</v>
      </c>
      <c r="AW1331" s="310" t="s">
        <v>31</v>
      </c>
      <c r="AX1331" s="310" t="s">
        <v>68</v>
      </c>
      <c r="AY1331" s="311" t="s">
        <v>177</v>
      </c>
    </row>
    <row r="1332" spans="2:51" s="302" customFormat="1">
      <c r="B1332" s="301"/>
      <c r="D1332" s="297" t="s">
        <v>185</v>
      </c>
      <c r="E1332" s="303" t="s">
        <v>5</v>
      </c>
      <c r="F1332" s="304" t="s">
        <v>1803</v>
      </c>
      <c r="H1332" s="305">
        <v>24.4</v>
      </c>
      <c r="L1332" s="301"/>
      <c r="M1332" s="306"/>
      <c r="N1332" s="307"/>
      <c r="O1332" s="307"/>
      <c r="P1332" s="307"/>
      <c r="Q1332" s="307"/>
      <c r="R1332" s="307"/>
      <c r="S1332" s="307"/>
      <c r="T1332" s="308"/>
      <c r="AT1332" s="303" t="s">
        <v>185</v>
      </c>
      <c r="AU1332" s="303" t="s">
        <v>77</v>
      </c>
      <c r="AV1332" s="302" t="s">
        <v>77</v>
      </c>
      <c r="AW1332" s="302" t="s">
        <v>31</v>
      </c>
      <c r="AX1332" s="302" t="s">
        <v>68</v>
      </c>
      <c r="AY1332" s="303" t="s">
        <v>177</v>
      </c>
    </row>
    <row r="1333" spans="2:51" s="310" customFormat="1">
      <c r="B1333" s="309"/>
      <c r="D1333" s="297" t="s">
        <v>185</v>
      </c>
      <c r="E1333" s="311" t="s">
        <v>5</v>
      </c>
      <c r="F1333" s="312" t="s">
        <v>1804</v>
      </c>
      <c r="H1333" s="311" t="s">
        <v>5</v>
      </c>
      <c r="L1333" s="309"/>
      <c r="M1333" s="313"/>
      <c r="N1333" s="314"/>
      <c r="O1333" s="314"/>
      <c r="P1333" s="314"/>
      <c r="Q1333" s="314"/>
      <c r="R1333" s="314"/>
      <c r="S1333" s="314"/>
      <c r="T1333" s="315"/>
      <c r="AT1333" s="311" t="s">
        <v>185</v>
      </c>
      <c r="AU1333" s="311" t="s">
        <v>77</v>
      </c>
      <c r="AV1333" s="310" t="s">
        <v>75</v>
      </c>
      <c r="AW1333" s="310" t="s">
        <v>31</v>
      </c>
      <c r="AX1333" s="310" t="s">
        <v>68</v>
      </c>
      <c r="AY1333" s="311" t="s">
        <v>177</v>
      </c>
    </row>
    <row r="1334" spans="2:51" s="302" customFormat="1">
      <c r="B1334" s="301"/>
      <c r="D1334" s="297" t="s">
        <v>185</v>
      </c>
      <c r="E1334" s="303" t="s">
        <v>5</v>
      </c>
      <c r="F1334" s="304" t="s">
        <v>1805</v>
      </c>
      <c r="H1334" s="305">
        <v>4.8499999999999996</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51" s="310" customFormat="1">
      <c r="B1335" s="309"/>
      <c r="D1335" s="297" t="s">
        <v>185</v>
      </c>
      <c r="E1335" s="311" t="s">
        <v>5</v>
      </c>
      <c r="F1335" s="312" t="s">
        <v>1806</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51" s="302" customFormat="1">
      <c r="B1336" s="301"/>
      <c r="D1336" s="297" t="s">
        <v>185</v>
      </c>
      <c r="E1336" s="303" t="s">
        <v>5</v>
      </c>
      <c r="F1336" s="304" t="s">
        <v>1807</v>
      </c>
      <c r="H1336" s="305">
        <v>2.125</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51" s="310" customFormat="1">
      <c r="B1337" s="309"/>
      <c r="D1337" s="297" t="s">
        <v>185</v>
      </c>
      <c r="E1337" s="311" t="s">
        <v>5</v>
      </c>
      <c r="F1337" s="312" t="s">
        <v>1808</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51" s="302" customFormat="1">
      <c r="B1338" s="301"/>
      <c r="D1338" s="297" t="s">
        <v>185</v>
      </c>
      <c r="E1338" s="303" t="s">
        <v>5</v>
      </c>
      <c r="F1338" s="304" t="s">
        <v>1809</v>
      </c>
      <c r="H1338" s="305">
        <v>4.3250000000000002</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51" s="310" customFormat="1">
      <c r="B1339" s="309"/>
      <c r="D1339" s="297" t="s">
        <v>185</v>
      </c>
      <c r="E1339" s="311" t="s">
        <v>5</v>
      </c>
      <c r="F1339" s="312" t="s">
        <v>1810</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51" s="302" customFormat="1">
      <c r="B1340" s="301"/>
      <c r="D1340" s="297" t="s">
        <v>185</v>
      </c>
      <c r="E1340" s="303" t="s">
        <v>5</v>
      </c>
      <c r="F1340" s="304" t="s">
        <v>1811</v>
      </c>
      <c r="H1340" s="305">
        <v>0.32500000000000001</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51" s="310" customFormat="1">
      <c r="B1341" s="309"/>
      <c r="D1341" s="297" t="s">
        <v>185</v>
      </c>
      <c r="E1341" s="311" t="s">
        <v>5</v>
      </c>
      <c r="F1341" s="312" t="s">
        <v>1812</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51" s="302" customFormat="1">
      <c r="B1342" s="301"/>
      <c r="D1342" s="297" t="s">
        <v>185</v>
      </c>
      <c r="E1342" s="303" t="s">
        <v>5</v>
      </c>
      <c r="F1342" s="304" t="s">
        <v>1813</v>
      </c>
      <c r="H1342" s="305">
        <v>5.35</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51" s="310" customFormat="1">
      <c r="B1343" s="309"/>
      <c r="D1343" s="297" t="s">
        <v>185</v>
      </c>
      <c r="E1343" s="311" t="s">
        <v>5</v>
      </c>
      <c r="F1343" s="312" t="s">
        <v>1814</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51" s="302" customFormat="1">
      <c r="B1344" s="301"/>
      <c r="D1344" s="297" t="s">
        <v>185</v>
      </c>
      <c r="E1344" s="303" t="s">
        <v>5</v>
      </c>
      <c r="F1344" s="304" t="s">
        <v>1815</v>
      </c>
      <c r="H1344" s="305">
        <v>1.125</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65" s="310" customFormat="1">
      <c r="B1345" s="309"/>
      <c r="D1345" s="297" t="s">
        <v>185</v>
      </c>
      <c r="E1345" s="311" t="s">
        <v>5</v>
      </c>
      <c r="F1345" s="312" t="s">
        <v>1816</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65" s="302" customFormat="1">
      <c r="B1346" s="301"/>
      <c r="D1346" s="297" t="s">
        <v>185</v>
      </c>
      <c r="E1346" s="303" t="s">
        <v>5</v>
      </c>
      <c r="F1346" s="304" t="s">
        <v>1817</v>
      </c>
      <c r="H1346" s="305">
        <v>5.5750000000000002</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65" s="310" customFormat="1">
      <c r="B1347" s="309"/>
      <c r="D1347" s="297" t="s">
        <v>185</v>
      </c>
      <c r="E1347" s="311" t="s">
        <v>5</v>
      </c>
      <c r="F1347" s="312" t="s">
        <v>1818</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65" s="302" customFormat="1">
      <c r="B1348" s="301"/>
      <c r="D1348" s="297" t="s">
        <v>185</v>
      </c>
      <c r="E1348" s="303" t="s">
        <v>5</v>
      </c>
      <c r="F1348" s="304" t="s">
        <v>1815</v>
      </c>
      <c r="H1348" s="305">
        <v>1.125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65" s="310" customFormat="1">
      <c r="B1349" s="309"/>
      <c r="D1349" s="297" t="s">
        <v>185</v>
      </c>
      <c r="E1349" s="311" t="s">
        <v>5</v>
      </c>
      <c r="F1349" s="312" t="s">
        <v>1819</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65" s="302" customFormat="1">
      <c r="B1350" s="301"/>
      <c r="D1350" s="297" t="s">
        <v>185</v>
      </c>
      <c r="E1350" s="303" t="s">
        <v>5</v>
      </c>
      <c r="F1350" s="304" t="s">
        <v>1820</v>
      </c>
      <c r="H1350" s="305">
        <v>80.875</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65" s="310" customFormat="1">
      <c r="B1351" s="309"/>
      <c r="D1351" s="297" t="s">
        <v>185</v>
      </c>
      <c r="E1351" s="311" t="s">
        <v>5</v>
      </c>
      <c r="F1351" s="312" t="s">
        <v>1821</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65" s="302" customFormat="1">
      <c r="B1352" s="301"/>
      <c r="D1352" s="297" t="s">
        <v>185</v>
      </c>
      <c r="E1352" s="303" t="s">
        <v>5</v>
      </c>
      <c r="F1352" s="304" t="s">
        <v>1822</v>
      </c>
      <c r="H1352" s="305">
        <v>15.725</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65" s="310" customFormat="1">
      <c r="B1353" s="309"/>
      <c r="D1353" s="297" t="s">
        <v>185</v>
      </c>
      <c r="E1353" s="311" t="s">
        <v>5</v>
      </c>
      <c r="F1353" s="312" t="s">
        <v>1823</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65" s="317" customFormat="1">
      <c r="B1354" s="316"/>
      <c r="D1354" s="297" t="s">
        <v>185</v>
      </c>
      <c r="E1354" s="318" t="s">
        <v>5</v>
      </c>
      <c r="F1354" s="319" t="s">
        <v>186</v>
      </c>
      <c r="H1354" s="320">
        <v>197.346</v>
      </c>
      <c r="L1354" s="316"/>
      <c r="M1354" s="321"/>
      <c r="N1354" s="322"/>
      <c r="O1354" s="322"/>
      <c r="P1354" s="322"/>
      <c r="Q1354" s="322"/>
      <c r="R1354" s="322"/>
      <c r="S1354" s="322"/>
      <c r="T1354" s="323"/>
      <c r="AT1354" s="318" t="s">
        <v>185</v>
      </c>
      <c r="AU1354" s="318" t="s">
        <v>77</v>
      </c>
      <c r="AV1354" s="317" t="s">
        <v>182</v>
      </c>
      <c r="AW1354" s="317" t="s">
        <v>31</v>
      </c>
      <c r="AX1354" s="317" t="s">
        <v>75</v>
      </c>
      <c r="AY1354" s="318" t="s">
        <v>177</v>
      </c>
    </row>
    <row r="1355" spans="2:65" s="916" customFormat="1" ht="16.5" customHeight="1">
      <c r="B1355" s="207"/>
      <c r="C1355" s="324" t="s">
        <v>1824</v>
      </c>
      <c r="D1355" s="324" t="s">
        <v>425</v>
      </c>
      <c r="E1355" s="325" t="s">
        <v>1825</v>
      </c>
      <c r="F1355" s="326" t="s">
        <v>1826</v>
      </c>
      <c r="G1355" s="327" t="s">
        <v>887</v>
      </c>
      <c r="H1355" s="328">
        <v>197.346</v>
      </c>
      <c r="I1355" s="923"/>
      <c r="J1355" s="329">
        <f>ROUND(I1355*H1355,2)</f>
        <v>0</v>
      </c>
      <c r="K1355" s="326" t="s">
        <v>181</v>
      </c>
      <c r="L1355" s="330"/>
      <c r="M1355" s="331" t="s">
        <v>5</v>
      </c>
      <c r="N1355" s="332" t="s">
        <v>39</v>
      </c>
      <c r="O1355" s="294">
        <v>0</v>
      </c>
      <c r="P1355" s="294">
        <f>O1355*H1355</f>
        <v>0</v>
      </c>
      <c r="Q1355" s="294">
        <v>5.0000000000000001E-3</v>
      </c>
      <c r="R1355" s="294">
        <f>Q1355*H1355</f>
        <v>0.98673</v>
      </c>
      <c r="S1355" s="294">
        <v>0</v>
      </c>
      <c r="T1355" s="295">
        <f>S1355*H1355</f>
        <v>0</v>
      </c>
      <c r="AR1355" s="196" t="s">
        <v>336</v>
      </c>
      <c r="AT1355" s="196" t="s">
        <v>425</v>
      </c>
      <c r="AU1355" s="196" t="s">
        <v>77</v>
      </c>
      <c r="AY1355" s="196" t="s">
        <v>177</v>
      </c>
      <c r="BE1355" s="296">
        <f>IF(N1355="základní",J1355,0)</f>
        <v>0</v>
      </c>
      <c r="BF1355" s="296">
        <f>IF(N1355="snížená",J1355,0)</f>
        <v>0</v>
      </c>
      <c r="BG1355" s="296">
        <f>IF(N1355="zákl. přenesená",J1355,0)</f>
        <v>0</v>
      </c>
      <c r="BH1355" s="296">
        <f>IF(N1355="sníž. přenesená",J1355,0)</f>
        <v>0</v>
      </c>
      <c r="BI1355" s="296">
        <f>IF(N1355="nulová",J1355,0)</f>
        <v>0</v>
      </c>
      <c r="BJ1355" s="196" t="s">
        <v>75</v>
      </c>
      <c r="BK1355" s="296">
        <f>ROUND(I1355*H1355,2)</f>
        <v>0</v>
      </c>
      <c r="BL1355" s="196" t="s">
        <v>263</v>
      </c>
      <c r="BM1355" s="196" t="s">
        <v>1827</v>
      </c>
    </row>
    <row r="1356" spans="2:65" s="916" customFormat="1" ht="25.5" customHeight="1">
      <c r="B1356" s="207"/>
      <c r="C1356" s="286" t="s">
        <v>1828</v>
      </c>
      <c r="D1356" s="286" t="s">
        <v>179</v>
      </c>
      <c r="E1356" s="287" t="s">
        <v>1829</v>
      </c>
      <c r="F1356" s="288" t="s">
        <v>1830</v>
      </c>
      <c r="G1356" s="289" t="s">
        <v>887</v>
      </c>
      <c r="H1356" s="290">
        <v>4.5199999999999996</v>
      </c>
      <c r="I1356" s="921"/>
      <c r="J1356" s="291">
        <f>ROUND(I1356*H1356,2)</f>
        <v>0</v>
      </c>
      <c r="K1356" s="288" t="s">
        <v>5</v>
      </c>
      <c r="L1356" s="207"/>
      <c r="M1356" s="292" t="s">
        <v>5</v>
      </c>
      <c r="N1356" s="293" t="s">
        <v>39</v>
      </c>
      <c r="O1356" s="294">
        <v>0.52100000000000002</v>
      </c>
      <c r="P1356" s="294">
        <f>O1356*H1356</f>
        <v>2.3549199999999999</v>
      </c>
      <c r="Q1356" s="294">
        <v>0</v>
      </c>
      <c r="R1356" s="294">
        <f>Q1356*H1356</f>
        <v>0</v>
      </c>
      <c r="S1356" s="294">
        <v>0</v>
      </c>
      <c r="T1356" s="295">
        <f>S1356*H1356</f>
        <v>0</v>
      </c>
      <c r="AR1356" s="196" t="s">
        <v>263</v>
      </c>
      <c r="AT1356" s="196" t="s">
        <v>179</v>
      </c>
      <c r="AU1356" s="196" t="s">
        <v>77</v>
      </c>
      <c r="AY1356" s="196" t="s">
        <v>177</v>
      </c>
      <c r="BE1356" s="296">
        <f>IF(N1356="základní",J1356,0)</f>
        <v>0</v>
      </c>
      <c r="BF1356" s="296">
        <f>IF(N1356="snížená",J1356,0)</f>
        <v>0</v>
      </c>
      <c r="BG1356" s="296">
        <f>IF(N1356="zákl. přenesená",J1356,0)</f>
        <v>0</v>
      </c>
      <c r="BH1356" s="296">
        <f>IF(N1356="sníž. přenesená",J1356,0)</f>
        <v>0</v>
      </c>
      <c r="BI1356" s="296">
        <f>IF(N1356="nulová",J1356,0)</f>
        <v>0</v>
      </c>
      <c r="BJ1356" s="196" t="s">
        <v>75</v>
      </c>
      <c r="BK1356" s="296">
        <f>ROUND(I1356*H1356,2)</f>
        <v>0</v>
      </c>
      <c r="BL1356" s="196" t="s">
        <v>263</v>
      </c>
      <c r="BM1356" s="196" t="s">
        <v>1831</v>
      </c>
    </row>
    <row r="1357" spans="2:65" s="302" customFormat="1">
      <c r="B1357" s="301"/>
      <c r="D1357" s="297" t="s">
        <v>185</v>
      </c>
      <c r="E1357" s="303" t="s">
        <v>5</v>
      </c>
      <c r="F1357" s="304" t="s">
        <v>1832</v>
      </c>
      <c r="H1357" s="305">
        <v>4.5199999999999996</v>
      </c>
      <c r="L1357" s="301"/>
      <c r="M1357" s="306"/>
      <c r="N1357" s="307"/>
      <c r="O1357" s="307"/>
      <c r="P1357" s="307"/>
      <c r="Q1357" s="307"/>
      <c r="R1357" s="307"/>
      <c r="S1357" s="307"/>
      <c r="T1357" s="308"/>
      <c r="AT1357" s="303" t="s">
        <v>185</v>
      </c>
      <c r="AU1357" s="303" t="s">
        <v>77</v>
      </c>
      <c r="AV1357" s="302" t="s">
        <v>77</v>
      </c>
      <c r="AW1357" s="302" t="s">
        <v>31</v>
      </c>
      <c r="AX1357" s="302" t="s">
        <v>68</v>
      </c>
      <c r="AY1357" s="303" t="s">
        <v>177</v>
      </c>
    </row>
    <row r="1358" spans="2:65" s="310" customFormat="1">
      <c r="B1358" s="309"/>
      <c r="D1358" s="297" t="s">
        <v>185</v>
      </c>
      <c r="E1358" s="311" t="s">
        <v>5</v>
      </c>
      <c r="F1358" s="312" t="s">
        <v>1833</v>
      </c>
      <c r="H1358" s="311" t="s">
        <v>5</v>
      </c>
      <c r="L1358" s="309"/>
      <c r="M1358" s="313"/>
      <c r="N1358" s="314"/>
      <c r="O1358" s="314"/>
      <c r="P1358" s="314"/>
      <c r="Q1358" s="314"/>
      <c r="R1358" s="314"/>
      <c r="S1358" s="314"/>
      <c r="T1358" s="315"/>
      <c r="AT1358" s="311" t="s">
        <v>185</v>
      </c>
      <c r="AU1358" s="311" t="s">
        <v>77</v>
      </c>
      <c r="AV1358" s="310" t="s">
        <v>75</v>
      </c>
      <c r="AW1358" s="310" t="s">
        <v>31</v>
      </c>
      <c r="AX1358" s="310" t="s">
        <v>68</v>
      </c>
      <c r="AY1358" s="311" t="s">
        <v>177</v>
      </c>
    </row>
    <row r="1359" spans="2:65" s="317" customFormat="1">
      <c r="B1359" s="316"/>
      <c r="D1359" s="297" t="s">
        <v>185</v>
      </c>
      <c r="E1359" s="318" t="s">
        <v>5</v>
      </c>
      <c r="F1359" s="319" t="s">
        <v>186</v>
      </c>
      <c r="H1359" s="320">
        <v>4.5199999999999996</v>
      </c>
      <c r="L1359" s="316"/>
      <c r="M1359" s="321"/>
      <c r="N1359" s="322"/>
      <c r="O1359" s="322"/>
      <c r="P1359" s="322"/>
      <c r="Q1359" s="322"/>
      <c r="R1359" s="322"/>
      <c r="S1359" s="322"/>
      <c r="T1359" s="323"/>
      <c r="AT1359" s="318" t="s">
        <v>185</v>
      </c>
      <c r="AU1359" s="318" t="s">
        <v>77</v>
      </c>
      <c r="AV1359" s="317" t="s">
        <v>182</v>
      </c>
      <c r="AW1359" s="317" t="s">
        <v>31</v>
      </c>
      <c r="AX1359" s="317" t="s">
        <v>75</v>
      </c>
      <c r="AY1359" s="318" t="s">
        <v>177</v>
      </c>
    </row>
    <row r="1360" spans="2:65" s="916" customFormat="1" ht="16.5" customHeight="1">
      <c r="B1360" s="207"/>
      <c r="C1360" s="324" t="s">
        <v>1834</v>
      </c>
      <c r="D1360" s="324" t="s">
        <v>425</v>
      </c>
      <c r="E1360" s="325" t="s">
        <v>1835</v>
      </c>
      <c r="F1360" s="326" t="s">
        <v>1836</v>
      </c>
      <c r="G1360" s="327" t="s">
        <v>887</v>
      </c>
      <c r="H1360" s="328">
        <v>4.5199999999999996</v>
      </c>
      <c r="I1360" s="923"/>
      <c r="J1360" s="329">
        <f>ROUND(I1360*H1360,2)</f>
        <v>0</v>
      </c>
      <c r="K1360" s="326" t="s">
        <v>181</v>
      </c>
      <c r="L1360" s="330"/>
      <c r="M1360" s="331" t="s">
        <v>5</v>
      </c>
      <c r="N1360" s="332" t="s">
        <v>39</v>
      </c>
      <c r="O1360" s="294">
        <v>0</v>
      </c>
      <c r="P1360" s="294">
        <f>O1360*H1360</f>
        <v>0</v>
      </c>
      <c r="Q1360" s="294">
        <v>7.0000000000000001E-3</v>
      </c>
      <c r="R1360" s="294">
        <f>Q1360*H1360</f>
        <v>3.1639999999999995E-2</v>
      </c>
      <c r="S1360" s="294">
        <v>0</v>
      </c>
      <c r="T1360" s="295">
        <f>S1360*H1360</f>
        <v>0</v>
      </c>
      <c r="AR1360" s="196" t="s">
        <v>336</v>
      </c>
      <c r="AT1360" s="196" t="s">
        <v>425</v>
      </c>
      <c r="AU1360" s="196" t="s">
        <v>77</v>
      </c>
      <c r="AY1360" s="196" t="s">
        <v>177</v>
      </c>
      <c r="BE1360" s="296">
        <f>IF(N1360="základní",J1360,0)</f>
        <v>0</v>
      </c>
      <c r="BF1360" s="296">
        <f>IF(N1360="snížená",J1360,0)</f>
        <v>0</v>
      </c>
      <c r="BG1360" s="296">
        <f>IF(N1360="zákl. přenesená",J1360,0)</f>
        <v>0</v>
      </c>
      <c r="BH1360" s="296">
        <f>IF(N1360="sníž. přenesená",J1360,0)</f>
        <v>0</v>
      </c>
      <c r="BI1360" s="296">
        <f>IF(N1360="nulová",J1360,0)</f>
        <v>0</v>
      </c>
      <c r="BJ1360" s="196" t="s">
        <v>75</v>
      </c>
      <c r="BK1360" s="296">
        <f>ROUND(I1360*H1360,2)</f>
        <v>0</v>
      </c>
      <c r="BL1360" s="196" t="s">
        <v>263</v>
      </c>
      <c r="BM1360" s="196" t="s">
        <v>1837</v>
      </c>
    </row>
    <row r="1361" spans="2:65" s="916" customFormat="1" ht="16.5" customHeight="1">
      <c r="B1361" s="207"/>
      <c r="C1361" s="286" t="s">
        <v>1838</v>
      </c>
      <c r="D1361" s="286" t="s">
        <v>179</v>
      </c>
      <c r="E1361" s="287" t="s">
        <v>1839</v>
      </c>
      <c r="F1361" s="288" t="s">
        <v>1840</v>
      </c>
      <c r="G1361" s="289" t="s">
        <v>187</v>
      </c>
      <c r="H1361" s="290">
        <v>3</v>
      </c>
      <c r="I1361" s="921"/>
      <c r="J1361" s="291">
        <f>ROUND(I1361*H1361,2)</f>
        <v>0</v>
      </c>
      <c r="K1361" s="288" t="s">
        <v>5</v>
      </c>
      <c r="L1361" s="207"/>
      <c r="M1361" s="292" t="s">
        <v>5</v>
      </c>
      <c r="N1361" s="293" t="s">
        <v>39</v>
      </c>
      <c r="O1361" s="294">
        <v>0.33300000000000002</v>
      </c>
      <c r="P1361" s="294">
        <f>O1361*H1361</f>
        <v>0.99900000000000011</v>
      </c>
      <c r="Q1361" s="294">
        <v>0</v>
      </c>
      <c r="R1361" s="294">
        <f>Q1361*H1361</f>
        <v>0</v>
      </c>
      <c r="S1361" s="294">
        <v>0</v>
      </c>
      <c r="T1361" s="295">
        <f>S1361*H1361</f>
        <v>0</v>
      </c>
      <c r="AR1361" s="196" t="s">
        <v>263</v>
      </c>
      <c r="AT1361" s="196" t="s">
        <v>179</v>
      </c>
      <c r="AU1361" s="196" t="s">
        <v>77</v>
      </c>
      <c r="AY1361" s="196" t="s">
        <v>177</v>
      </c>
      <c r="BE1361" s="296">
        <f>IF(N1361="základní",J1361,0)</f>
        <v>0</v>
      </c>
      <c r="BF1361" s="296">
        <f>IF(N1361="snížená",J1361,0)</f>
        <v>0</v>
      </c>
      <c r="BG1361" s="296">
        <f>IF(N1361="zákl. přenesená",J1361,0)</f>
        <v>0</v>
      </c>
      <c r="BH1361" s="296">
        <f>IF(N1361="sníž. přenesená",J1361,0)</f>
        <v>0</v>
      </c>
      <c r="BI1361" s="296">
        <f>IF(N1361="nulová",J1361,0)</f>
        <v>0</v>
      </c>
      <c r="BJ1361" s="196" t="s">
        <v>75</v>
      </c>
      <c r="BK1361" s="296">
        <f>ROUND(I1361*H1361,2)</f>
        <v>0</v>
      </c>
      <c r="BL1361" s="196" t="s">
        <v>263</v>
      </c>
      <c r="BM1361" s="196" t="s">
        <v>1841</v>
      </c>
    </row>
    <row r="1362" spans="2:65" s="302" customFormat="1">
      <c r="B1362" s="301"/>
      <c r="D1362" s="297" t="s">
        <v>185</v>
      </c>
      <c r="E1362" s="303" t="s">
        <v>5</v>
      </c>
      <c r="F1362" s="304" t="s">
        <v>189</v>
      </c>
      <c r="H1362" s="305">
        <v>3</v>
      </c>
      <c r="L1362" s="301"/>
      <c r="M1362" s="306"/>
      <c r="N1362" s="307"/>
      <c r="O1362" s="307"/>
      <c r="P1362" s="307"/>
      <c r="Q1362" s="307"/>
      <c r="R1362" s="307"/>
      <c r="S1362" s="307"/>
      <c r="T1362" s="308"/>
      <c r="AT1362" s="303" t="s">
        <v>185</v>
      </c>
      <c r="AU1362" s="303" t="s">
        <v>77</v>
      </c>
      <c r="AV1362" s="302" t="s">
        <v>77</v>
      </c>
      <c r="AW1362" s="302" t="s">
        <v>31</v>
      </c>
      <c r="AX1362" s="302" t="s">
        <v>75</v>
      </c>
      <c r="AY1362" s="303" t="s">
        <v>177</v>
      </c>
    </row>
    <row r="1363" spans="2:65" s="916" customFormat="1" ht="25.5" customHeight="1">
      <c r="B1363" s="207"/>
      <c r="C1363" s="324" t="s">
        <v>1842</v>
      </c>
      <c r="D1363" s="324" t="s">
        <v>425</v>
      </c>
      <c r="E1363" s="325" t="s">
        <v>1843</v>
      </c>
      <c r="F1363" s="326" t="s">
        <v>1844</v>
      </c>
      <c r="G1363" s="327" t="s">
        <v>187</v>
      </c>
      <c r="H1363" s="328">
        <v>2</v>
      </c>
      <c r="I1363" s="923"/>
      <c r="J1363" s="329">
        <f>ROUND(I1363*H1363,2)</f>
        <v>0</v>
      </c>
      <c r="K1363" s="326" t="s">
        <v>5</v>
      </c>
      <c r="L1363" s="330"/>
      <c r="M1363" s="331" t="s">
        <v>5</v>
      </c>
      <c r="N1363" s="332" t="s">
        <v>39</v>
      </c>
      <c r="O1363" s="294">
        <v>0</v>
      </c>
      <c r="P1363" s="294">
        <f>O1363*H1363</f>
        <v>0</v>
      </c>
      <c r="Q1363" s="294">
        <v>2.8500000000000001E-2</v>
      </c>
      <c r="R1363" s="294">
        <f>Q1363*H1363</f>
        <v>5.7000000000000002E-2</v>
      </c>
      <c r="S1363" s="294">
        <v>0</v>
      </c>
      <c r="T1363" s="295">
        <f>S1363*H1363</f>
        <v>0</v>
      </c>
      <c r="AR1363" s="196" t="s">
        <v>336</v>
      </c>
      <c r="AT1363" s="196" t="s">
        <v>425</v>
      </c>
      <c r="AU1363" s="196" t="s">
        <v>77</v>
      </c>
      <c r="AY1363" s="196" t="s">
        <v>177</v>
      </c>
      <c r="BE1363" s="296">
        <f>IF(N1363="základní",J1363,0)</f>
        <v>0</v>
      </c>
      <c r="BF1363" s="296">
        <f>IF(N1363="snížená",J1363,0)</f>
        <v>0</v>
      </c>
      <c r="BG1363" s="296">
        <f>IF(N1363="zákl. přenesená",J1363,0)</f>
        <v>0</v>
      </c>
      <c r="BH1363" s="296">
        <f>IF(N1363="sníž. přenesená",J1363,0)</f>
        <v>0</v>
      </c>
      <c r="BI1363" s="296">
        <f>IF(N1363="nulová",J1363,0)</f>
        <v>0</v>
      </c>
      <c r="BJ1363" s="196" t="s">
        <v>75</v>
      </c>
      <c r="BK1363" s="296">
        <f>ROUND(I1363*H1363,2)</f>
        <v>0</v>
      </c>
      <c r="BL1363" s="196" t="s">
        <v>263</v>
      </c>
      <c r="BM1363" s="196" t="s">
        <v>1845</v>
      </c>
    </row>
    <row r="1364" spans="2:65" s="916" customFormat="1" ht="25.5" customHeight="1">
      <c r="B1364" s="207"/>
      <c r="C1364" s="324" t="s">
        <v>1846</v>
      </c>
      <c r="D1364" s="324" t="s">
        <v>425</v>
      </c>
      <c r="E1364" s="325" t="s">
        <v>1847</v>
      </c>
      <c r="F1364" s="326" t="s">
        <v>1848</v>
      </c>
      <c r="G1364" s="327" t="s">
        <v>187</v>
      </c>
      <c r="H1364" s="328">
        <v>1</v>
      </c>
      <c r="I1364" s="923"/>
      <c r="J1364" s="329">
        <f>ROUND(I1364*H1364,2)</f>
        <v>0</v>
      </c>
      <c r="K1364" s="326" t="s">
        <v>5</v>
      </c>
      <c r="L1364" s="330"/>
      <c r="M1364" s="331" t="s">
        <v>5</v>
      </c>
      <c r="N1364" s="332" t="s">
        <v>39</v>
      </c>
      <c r="O1364" s="294">
        <v>0</v>
      </c>
      <c r="P1364" s="294">
        <f>O1364*H1364</f>
        <v>0</v>
      </c>
      <c r="Q1364" s="294">
        <v>2.8500000000000001E-2</v>
      </c>
      <c r="R1364" s="294">
        <f>Q1364*H1364</f>
        <v>2.8500000000000001E-2</v>
      </c>
      <c r="S1364" s="294">
        <v>0</v>
      </c>
      <c r="T1364" s="295">
        <f>S1364*H1364</f>
        <v>0</v>
      </c>
      <c r="AR1364" s="196" t="s">
        <v>336</v>
      </c>
      <c r="AT1364" s="196" t="s">
        <v>425</v>
      </c>
      <c r="AU1364" s="196" t="s">
        <v>77</v>
      </c>
      <c r="AY1364" s="196" t="s">
        <v>177</v>
      </c>
      <c r="BE1364" s="296">
        <f>IF(N1364="základní",J1364,0)</f>
        <v>0</v>
      </c>
      <c r="BF1364" s="296">
        <f>IF(N1364="snížená",J1364,0)</f>
        <v>0</v>
      </c>
      <c r="BG1364" s="296">
        <f>IF(N1364="zákl. přenesená",J1364,0)</f>
        <v>0</v>
      </c>
      <c r="BH1364" s="296">
        <f>IF(N1364="sníž. přenesená",J1364,0)</f>
        <v>0</v>
      </c>
      <c r="BI1364" s="296">
        <f>IF(N1364="nulová",J1364,0)</f>
        <v>0</v>
      </c>
      <c r="BJ1364" s="196" t="s">
        <v>75</v>
      </c>
      <c r="BK1364" s="296">
        <f>ROUND(I1364*H1364,2)</f>
        <v>0</v>
      </c>
      <c r="BL1364" s="196" t="s">
        <v>263</v>
      </c>
      <c r="BM1364" s="196" t="s">
        <v>1849</v>
      </c>
    </row>
    <row r="1365" spans="2:65" s="916" customFormat="1" ht="38.25" customHeight="1">
      <c r="B1365" s="207"/>
      <c r="C1365" s="286" t="s">
        <v>1850</v>
      </c>
      <c r="D1365" s="286" t="s">
        <v>179</v>
      </c>
      <c r="E1365" s="287" t="s">
        <v>1851</v>
      </c>
      <c r="F1365" s="288" t="s">
        <v>1852</v>
      </c>
      <c r="G1365" s="289" t="s">
        <v>407</v>
      </c>
      <c r="H1365" s="290">
        <v>1.9630000000000001</v>
      </c>
      <c r="I1365" s="921"/>
      <c r="J1365" s="291">
        <f>ROUND(I1365*H1365,2)</f>
        <v>0</v>
      </c>
      <c r="K1365" s="288" t="s">
        <v>181</v>
      </c>
      <c r="L1365" s="207"/>
      <c r="M1365" s="292" t="s">
        <v>5</v>
      </c>
      <c r="N1365" s="293" t="s">
        <v>39</v>
      </c>
      <c r="O1365" s="294">
        <v>2.4470000000000001</v>
      </c>
      <c r="P1365" s="294">
        <f>O1365*H1365</f>
        <v>4.8034610000000004</v>
      </c>
      <c r="Q1365" s="294">
        <v>0</v>
      </c>
      <c r="R1365" s="294">
        <f>Q1365*H1365</f>
        <v>0</v>
      </c>
      <c r="S1365" s="294">
        <v>0</v>
      </c>
      <c r="T1365" s="295">
        <f>S1365*H1365</f>
        <v>0</v>
      </c>
      <c r="AR1365" s="196" t="s">
        <v>263</v>
      </c>
      <c r="AT1365" s="196" t="s">
        <v>179</v>
      </c>
      <c r="AU1365" s="196" t="s">
        <v>77</v>
      </c>
      <c r="AY1365" s="196" t="s">
        <v>177</v>
      </c>
      <c r="BE1365" s="296">
        <f>IF(N1365="základní",J1365,0)</f>
        <v>0</v>
      </c>
      <c r="BF1365" s="296">
        <f>IF(N1365="snížená",J1365,0)</f>
        <v>0</v>
      </c>
      <c r="BG1365" s="296">
        <f>IF(N1365="zákl. přenesená",J1365,0)</f>
        <v>0</v>
      </c>
      <c r="BH1365" s="296">
        <f>IF(N1365="sníž. přenesená",J1365,0)</f>
        <v>0</v>
      </c>
      <c r="BI1365" s="296">
        <f>IF(N1365="nulová",J1365,0)</f>
        <v>0</v>
      </c>
      <c r="BJ1365" s="196" t="s">
        <v>75</v>
      </c>
      <c r="BK1365" s="296">
        <f>ROUND(I1365*H1365,2)</f>
        <v>0</v>
      </c>
      <c r="BL1365" s="196" t="s">
        <v>263</v>
      </c>
      <c r="BM1365" s="196" t="s">
        <v>1853</v>
      </c>
    </row>
    <row r="1366" spans="2:65" s="916" customFormat="1" ht="121.5">
      <c r="B1366" s="207"/>
      <c r="D1366" s="297" t="s">
        <v>184</v>
      </c>
      <c r="F1366" s="298" t="s">
        <v>1854</v>
      </c>
      <c r="L1366" s="207"/>
      <c r="M1366" s="299"/>
      <c r="N1366" s="920"/>
      <c r="O1366" s="920"/>
      <c r="P1366" s="920"/>
      <c r="Q1366" s="920"/>
      <c r="R1366" s="920"/>
      <c r="S1366" s="920"/>
      <c r="T1366" s="300"/>
      <c r="AT1366" s="196" t="s">
        <v>184</v>
      </c>
      <c r="AU1366" s="196" t="s">
        <v>77</v>
      </c>
    </row>
    <row r="1367" spans="2:65" s="274" customFormat="1" ht="29.85" customHeight="1">
      <c r="B1367" s="273"/>
      <c r="D1367" s="275" t="s">
        <v>67</v>
      </c>
      <c r="E1367" s="284" t="s">
        <v>1855</v>
      </c>
      <c r="F1367" s="284" t="s">
        <v>1856</v>
      </c>
      <c r="J1367" s="285">
        <f>BK1367</f>
        <v>0</v>
      </c>
      <c r="L1367" s="273"/>
      <c r="M1367" s="278"/>
      <c r="N1367" s="279"/>
      <c r="O1367" s="279"/>
      <c r="P1367" s="280">
        <f>SUM(P1368:P1588)</f>
        <v>1821.1844020000001</v>
      </c>
      <c r="Q1367" s="279"/>
      <c r="R1367" s="280">
        <f>SUM(R1368:R1588)</f>
        <v>17.120628519999997</v>
      </c>
      <c r="S1367" s="279"/>
      <c r="T1367" s="281">
        <f>SUM(T1368:T1588)</f>
        <v>0</v>
      </c>
      <c r="AR1367" s="275" t="s">
        <v>77</v>
      </c>
      <c r="AT1367" s="282" t="s">
        <v>67</v>
      </c>
      <c r="AU1367" s="282" t="s">
        <v>75</v>
      </c>
      <c r="AY1367" s="275" t="s">
        <v>177</v>
      </c>
      <c r="BK1367" s="283">
        <f>SUM(BK1368:BK1588)</f>
        <v>0</v>
      </c>
    </row>
    <row r="1368" spans="2:65" s="916" customFormat="1" ht="25.5" customHeight="1">
      <c r="B1368" s="207"/>
      <c r="C1368" s="286" t="s">
        <v>1857</v>
      </c>
      <c r="D1368" s="286" t="s">
        <v>179</v>
      </c>
      <c r="E1368" s="287" t="s">
        <v>1858</v>
      </c>
      <c r="F1368" s="288" t="s">
        <v>1859</v>
      </c>
      <c r="G1368" s="289" t="s">
        <v>180</v>
      </c>
      <c r="H1368" s="290">
        <v>40.71</v>
      </c>
      <c r="I1368" s="921"/>
      <c r="J1368" s="291">
        <f>ROUND(I1368*H1368,2)</f>
        <v>0</v>
      </c>
      <c r="K1368" s="288" t="s">
        <v>181</v>
      </c>
      <c r="L1368" s="207"/>
      <c r="M1368" s="292" t="s">
        <v>5</v>
      </c>
      <c r="N1368" s="293" t="s">
        <v>39</v>
      </c>
      <c r="O1368" s="294">
        <v>0.56399999999999995</v>
      </c>
      <c r="P1368" s="294">
        <f>O1368*H1368</f>
        <v>22.960439999999998</v>
      </c>
      <c r="Q1368" s="294">
        <v>5.0000000000000002E-5</v>
      </c>
      <c r="R1368" s="294">
        <f>Q1368*H1368</f>
        <v>2.0355E-3</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1860</v>
      </c>
    </row>
    <row r="1369" spans="2:65" s="916" customFormat="1" ht="162">
      <c r="B1369" s="207"/>
      <c r="D1369" s="297" t="s">
        <v>184</v>
      </c>
      <c r="F1369" s="298" t="s">
        <v>1861</v>
      </c>
      <c r="L1369" s="207"/>
      <c r="M1369" s="299"/>
      <c r="N1369" s="920"/>
      <c r="O1369" s="920"/>
      <c r="P1369" s="920"/>
      <c r="Q1369" s="920"/>
      <c r="R1369" s="920"/>
      <c r="S1369" s="920"/>
      <c r="T1369" s="300"/>
      <c r="AT1369" s="196" t="s">
        <v>184</v>
      </c>
      <c r="AU1369" s="196" t="s">
        <v>77</v>
      </c>
    </row>
    <row r="1370" spans="2:65" s="302" customFormat="1">
      <c r="B1370" s="301"/>
      <c r="D1370" s="297" t="s">
        <v>185</v>
      </c>
      <c r="E1370" s="303" t="s">
        <v>5</v>
      </c>
      <c r="F1370" s="304" t="s">
        <v>4880</v>
      </c>
      <c r="H1370" s="305">
        <v>28.56</v>
      </c>
      <c r="L1370" s="301"/>
      <c r="M1370" s="306"/>
      <c r="N1370" s="307"/>
      <c r="O1370" s="307"/>
      <c r="P1370" s="307"/>
      <c r="Q1370" s="307"/>
      <c r="R1370" s="307"/>
      <c r="S1370" s="307"/>
      <c r="T1370" s="308"/>
      <c r="AT1370" s="303" t="s">
        <v>185</v>
      </c>
      <c r="AU1370" s="303" t="s">
        <v>77</v>
      </c>
      <c r="AV1370" s="302" t="s">
        <v>77</v>
      </c>
      <c r="AW1370" s="302" t="s">
        <v>31</v>
      </c>
      <c r="AX1370" s="302" t="s">
        <v>68</v>
      </c>
      <c r="AY1370" s="303" t="s">
        <v>177</v>
      </c>
    </row>
    <row r="1371" spans="2:65" s="310" customFormat="1">
      <c r="B1371" s="309"/>
      <c r="D1371" s="297" t="s">
        <v>185</v>
      </c>
      <c r="E1371" s="311" t="s">
        <v>5</v>
      </c>
      <c r="F1371" s="312" t="s">
        <v>1862</v>
      </c>
      <c r="H1371" s="311" t="s">
        <v>5</v>
      </c>
      <c r="L1371" s="309"/>
      <c r="M1371" s="313"/>
      <c r="N1371" s="314"/>
      <c r="O1371" s="314"/>
      <c r="P1371" s="314"/>
      <c r="Q1371" s="314"/>
      <c r="R1371" s="314"/>
      <c r="S1371" s="314"/>
      <c r="T1371" s="315"/>
      <c r="AT1371" s="311" t="s">
        <v>185</v>
      </c>
      <c r="AU1371" s="311" t="s">
        <v>77</v>
      </c>
      <c r="AV1371" s="310" t="s">
        <v>75</v>
      </c>
      <c r="AW1371" s="310" t="s">
        <v>31</v>
      </c>
      <c r="AX1371" s="310" t="s">
        <v>68</v>
      </c>
      <c r="AY1371" s="311" t="s">
        <v>177</v>
      </c>
    </row>
    <row r="1372" spans="2:65" s="302" customFormat="1">
      <c r="B1372" s="301"/>
      <c r="D1372" s="297" t="s">
        <v>185</v>
      </c>
      <c r="E1372" s="303" t="s">
        <v>5</v>
      </c>
      <c r="F1372" s="304" t="s">
        <v>1863</v>
      </c>
      <c r="H1372" s="305">
        <v>12.15</v>
      </c>
      <c r="L1372" s="301"/>
      <c r="M1372" s="306"/>
      <c r="N1372" s="307"/>
      <c r="O1372" s="307"/>
      <c r="P1372" s="307"/>
      <c r="Q1372" s="307"/>
      <c r="R1372" s="307"/>
      <c r="S1372" s="307"/>
      <c r="T1372" s="308"/>
      <c r="AT1372" s="303" t="s">
        <v>185</v>
      </c>
      <c r="AU1372" s="303" t="s">
        <v>77</v>
      </c>
      <c r="AV1372" s="302" t="s">
        <v>77</v>
      </c>
      <c r="AW1372" s="302" t="s">
        <v>31</v>
      </c>
      <c r="AX1372" s="302" t="s">
        <v>68</v>
      </c>
      <c r="AY1372" s="303" t="s">
        <v>177</v>
      </c>
    </row>
    <row r="1373" spans="2:65" s="310" customFormat="1">
      <c r="B1373" s="309"/>
      <c r="D1373" s="297" t="s">
        <v>185</v>
      </c>
      <c r="E1373" s="311" t="s">
        <v>5</v>
      </c>
      <c r="F1373" s="312" t="s">
        <v>1864</v>
      </c>
      <c r="H1373" s="311" t="s">
        <v>5</v>
      </c>
      <c r="L1373" s="309"/>
      <c r="M1373" s="313"/>
      <c r="N1373" s="314"/>
      <c r="O1373" s="314"/>
      <c r="P1373" s="314"/>
      <c r="Q1373" s="314"/>
      <c r="R1373" s="314"/>
      <c r="S1373" s="314"/>
      <c r="T1373" s="315"/>
      <c r="AT1373" s="311" t="s">
        <v>185</v>
      </c>
      <c r="AU1373" s="311" t="s">
        <v>77</v>
      </c>
      <c r="AV1373" s="310" t="s">
        <v>75</v>
      </c>
      <c r="AW1373" s="310" t="s">
        <v>31</v>
      </c>
      <c r="AX1373" s="310" t="s">
        <v>68</v>
      </c>
      <c r="AY1373" s="311" t="s">
        <v>177</v>
      </c>
    </row>
    <row r="1374" spans="2:65" s="317" customFormat="1">
      <c r="B1374" s="316"/>
      <c r="D1374" s="297" t="s">
        <v>185</v>
      </c>
      <c r="E1374" s="318" t="s">
        <v>5</v>
      </c>
      <c r="F1374" s="319" t="s">
        <v>186</v>
      </c>
      <c r="H1374" s="320">
        <v>40.71</v>
      </c>
      <c r="L1374" s="316"/>
      <c r="M1374" s="321"/>
      <c r="N1374" s="322"/>
      <c r="O1374" s="322"/>
      <c r="P1374" s="322"/>
      <c r="Q1374" s="322"/>
      <c r="R1374" s="322"/>
      <c r="S1374" s="322"/>
      <c r="T1374" s="323"/>
      <c r="AT1374" s="318" t="s">
        <v>185</v>
      </c>
      <c r="AU1374" s="318" t="s">
        <v>77</v>
      </c>
      <c r="AV1374" s="317" t="s">
        <v>182</v>
      </c>
      <c r="AW1374" s="317" t="s">
        <v>31</v>
      </c>
      <c r="AX1374" s="317" t="s">
        <v>75</v>
      </c>
      <c r="AY1374" s="318" t="s">
        <v>177</v>
      </c>
    </row>
    <row r="1375" spans="2:65" s="916" customFormat="1" ht="25.5" customHeight="1">
      <c r="B1375" s="207"/>
      <c r="C1375" s="324" t="s">
        <v>1865</v>
      </c>
      <c r="D1375" s="324" t="s">
        <v>425</v>
      </c>
      <c r="E1375" s="325" t="s">
        <v>1866</v>
      </c>
      <c r="F1375" s="326" t="s">
        <v>1867</v>
      </c>
      <c r="G1375" s="327" t="s">
        <v>187</v>
      </c>
      <c r="H1375" s="328">
        <v>2</v>
      </c>
      <c r="I1375" s="923"/>
      <c r="J1375" s="329">
        <f>ROUND(I1375*H1375,2)</f>
        <v>0</v>
      </c>
      <c r="K1375" s="326" t="s">
        <v>5</v>
      </c>
      <c r="L1375" s="330"/>
      <c r="M1375" s="331" t="s">
        <v>5</v>
      </c>
      <c r="N1375" s="332" t="s">
        <v>39</v>
      </c>
      <c r="O1375" s="294">
        <v>0</v>
      </c>
      <c r="P1375" s="294">
        <f>O1375*H1375</f>
        <v>0</v>
      </c>
      <c r="Q1375" s="294">
        <v>3.5999999999999997E-2</v>
      </c>
      <c r="R1375" s="294">
        <f>Q1375*H1375</f>
        <v>7.1999999999999995E-2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1868</v>
      </c>
    </row>
    <row r="1376" spans="2:65" s="916" customFormat="1" ht="25.5" customHeight="1">
      <c r="B1376" s="207"/>
      <c r="C1376" s="324" t="s">
        <v>1869</v>
      </c>
      <c r="D1376" s="324" t="s">
        <v>425</v>
      </c>
      <c r="E1376" s="325" t="s">
        <v>1870</v>
      </c>
      <c r="F1376" s="326" t="s">
        <v>1871</v>
      </c>
      <c r="G1376" s="327" t="s">
        <v>187</v>
      </c>
      <c r="H1376" s="328">
        <v>1</v>
      </c>
      <c r="I1376" s="923"/>
      <c r="J1376" s="329">
        <f>ROUND(I1376*H1376,2)</f>
        <v>0</v>
      </c>
      <c r="K1376" s="326" t="s">
        <v>5</v>
      </c>
      <c r="L1376" s="330"/>
      <c r="M1376" s="331" t="s">
        <v>5</v>
      </c>
      <c r="N1376" s="332" t="s">
        <v>39</v>
      </c>
      <c r="O1376" s="294">
        <v>0</v>
      </c>
      <c r="P1376" s="294">
        <f>O1376*H1376</f>
        <v>0</v>
      </c>
      <c r="Q1376" s="294">
        <v>0</v>
      </c>
      <c r="R1376" s="294">
        <f>Q1376*H1376</f>
        <v>0</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1872</v>
      </c>
    </row>
    <row r="1377" spans="2:65" s="916" customFormat="1" ht="16.5" customHeight="1">
      <c r="B1377" s="207"/>
      <c r="C1377" s="286" t="s">
        <v>1873</v>
      </c>
      <c r="D1377" s="286" t="s">
        <v>179</v>
      </c>
      <c r="E1377" s="287" t="s">
        <v>1874</v>
      </c>
      <c r="F1377" s="288" t="s">
        <v>1875</v>
      </c>
      <c r="G1377" s="289" t="s">
        <v>180</v>
      </c>
      <c r="H1377" s="290">
        <v>56.231999999999999</v>
      </c>
      <c r="I1377" s="921"/>
      <c r="J1377" s="291">
        <f>ROUND(I1377*H1377,2)</f>
        <v>0</v>
      </c>
      <c r="K1377" s="288" t="s">
        <v>181</v>
      </c>
      <c r="L1377" s="207"/>
      <c r="M1377" s="292" t="s">
        <v>5</v>
      </c>
      <c r="N1377" s="293" t="s">
        <v>39</v>
      </c>
      <c r="O1377" s="294">
        <v>0.80400000000000005</v>
      </c>
      <c r="P1377" s="294">
        <f>O1377*H1377</f>
        <v>45.210528000000004</v>
      </c>
      <c r="Q1377" s="294">
        <v>6.0000000000000002E-5</v>
      </c>
      <c r="R1377" s="294">
        <f>Q1377*H1377</f>
        <v>3.3739199999999999E-3</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1876</v>
      </c>
    </row>
    <row r="1378" spans="2:65" s="916" customFormat="1" ht="229.5">
      <c r="B1378" s="207"/>
      <c r="D1378" s="297" t="s">
        <v>184</v>
      </c>
      <c r="F1378" s="298" t="s">
        <v>1877</v>
      </c>
      <c r="L1378" s="207"/>
      <c r="M1378" s="299"/>
      <c r="N1378" s="920"/>
      <c r="O1378" s="920"/>
      <c r="P1378" s="920"/>
      <c r="Q1378" s="920"/>
      <c r="R1378" s="920"/>
      <c r="S1378" s="920"/>
      <c r="T1378" s="300"/>
      <c r="AT1378" s="196" t="s">
        <v>184</v>
      </c>
      <c r="AU1378" s="196" t="s">
        <v>77</v>
      </c>
    </row>
    <row r="1379" spans="2:65" s="310" customFormat="1">
      <c r="B1379" s="309"/>
      <c r="D1379" s="297" t="s">
        <v>185</v>
      </c>
      <c r="E1379" s="311" t="s">
        <v>5</v>
      </c>
      <c r="F1379" s="312" t="s">
        <v>1878</v>
      </c>
      <c r="H1379" s="311" t="s">
        <v>5</v>
      </c>
      <c r="L1379" s="309"/>
      <c r="M1379" s="313"/>
      <c r="N1379" s="314"/>
      <c r="O1379" s="314"/>
      <c r="P1379" s="314"/>
      <c r="Q1379" s="314"/>
      <c r="R1379" s="314"/>
      <c r="S1379" s="314"/>
      <c r="T1379" s="315"/>
      <c r="AT1379" s="311" t="s">
        <v>185</v>
      </c>
      <c r="AU1379" s="311" t="s">
        <v>77</v>
      </c>
      <c r="AV1379" s="310" t="s">
        <v>75</v>
      </c>
      <c r="AW1379" s="310" t="s">
        <v>31</v>
      </c>
      <c r="AX1379" s="310" t="s">
        <v>68</v>
      </c>
      <c r="AY1379" s="311" t="s">
        <v>177</v>
      </c>
    </row>
    <row r="1380" spans="2:65" s="302" customFormat="1">
      <c r="B1380" s="301"/>
      <c r="D1380" s="297" t="s">
        <v>185</v>
      </c>
      <c r="E1380" s="303" t="s">
        <v>5</v>
      </c>
      <c r="F1380" s="304" t="s">
        <v>1879</v>
      </c>
      <c r="H1380" s="305">
        <v>56.231999999999999</v>
      </c>
      <c r="L1380" s="301"/>
      <c r="M1380" s="306"/>
      <c r="N1380" s="307"/>
      <c r="O1380" s="307"/>
      <c r="P1380" s="307"/>
      <c r="Q1380" s="307"/>
      <c r="R1380" s="307"/>
      <c r="S1380" s="307"/>
      <c r="T1380" s="308"/>
      <c r="AT1380" s="303" t="s">
        <v>185</v>
      </c>
      <c r="AU1380" s="303" t="s">
        <v>77</v>
      </c>
      <c r="AV1380" s="302" t="s">
        <v>77</v>
      </c>
      <c r="AW1380" s="302" t="s">
        <v>31</v>
      </c>
      <c r="AX1380" s="302" t="s">
        <v>68</v>
      </c>
      <c r="AY1380" s="303" t="s">
        <v>177</v>
      </c>
    </row>
    <row r="1381" spans="2:65" s="317" customFormat="1">
      <c r="B1381" s="316"/>
      <c r="D1381" s="297" t="s">
        <v>185</v>
      </c>
      <c r="E1381" s="318" t="s">
        <v>5</v>
      </c>
      <c r="F1381" s="319" t="s">
        <v>186</v>
      </c>
      <c r="H1381" s="320">
        <v>56.231999999999999</v>
      </c>
      <c r="L1381" s="316"/>
      <c r="M1381" s="321"/>
      <c r="N1381" s="322"/>
      <c r="O1381" s="322"/>
      <c r="P1381" s="322"/>
      <c r="Q1381" s="322"/>
      <c r="R1381" s="322"/>
      <c r="S1381" s="322"/>
      <c r="T1381" s="323"/>
      <c r="AT1381" s="318" t="s">
        <v>185</v>
      </c>
      <c r="AU1381" s="318" t="s">
        <v>77</v>
      </c>
      <c r="AV1381" s="317" t="s">
        <v>182</v>
      </c>
      <c r="AW1381" s="317" t="s">
        <v>31</v>
      </c>
      <c r="AX1381" s="317" t="s">
        <v>75</v>
      </c>
      <c r="AY1381" s="318" t="s">
        <v>177</v>
      </c>
    </row>
    <row r="1382" spans="2:65" s="916" customFormat="1" ht="25.5" customHeight="1">
      <c r="B1382" s="207"/>
      <c r="C1382" s="324" t="s">
        <v>1880</v>
      </c>
      <c r="D1382" s="324" t="s">
        <v>425</v>
      </c>
      <c r="E1382" s="325" t="s">
        <v>1881</v>
      </c>
      <c r="F1382" s="326" t="s">
        <v>1882</v>
      </c>
      <c r="G1382" s="327" t="s">
        <v>187</v>
      </c>
      <c r="H1382" s="328">
        <v>1</v>
      </c>
      <c r="I1382" s="923"/>
      <c r="J1382" s="329">
        <f>ROUND(I1382*H1382,2)</f>
        <v>0</v>
      </c>
      <c r="K1382" s="326" t="s">
        <v>5</v>
      </c>
      <c r="L1382" s="330"/>
      <c r="M1382" s="331" t="s">
        <v>5</v>
      </c>
      <c r="N1382" s="332" t="s">
        <v>39</v>
      </c>
      <c r="O1382" s="294">
        <v>0</v>
      </c>
      <c r="P1382" s="294">
        <f>O1382*H1382</f>
        <v>0</v>
      </c>
      <c r="Q1382" s="294">
        <v>4.4999999999999998E-2</v>
      </c>
      <c r="R1382" s="294">
        <f>Q1382*H1382</f>
        <v>4.4999999999999998E-2</v>
      </c>
      <c r="S1382" s="294">
        <v>0</v>
      </c>
      <c r="T1382" s="295">
        <f>S1382*H1382</f>
        <v>0</v>
      </c>
      <c r="AR1382" s="196" t="s">
        <v>336</v>
      </c>
      <c r="AT1382" s="196" t="s">
        <v>425</v>
      </c>
      <c r="AU1382" s="196" t="s">
        <v>77</v>
      </c>
      <c r="AY1382" s="196" t="s">
        <v>177</v>
      </c>
      <c r="BE1382" s="296">
        <f>IF(N1382="základní",J1382,0)</f>
        <v>0</v>
      </c>
      <c r="BF1382" s="296">
        <f>IF(N1382="snížená",J1382,0)</f>
        <v>0</v>
      </c>
      <c r="BG1382" s="296">
        <f>IF(N1382="zákl. přenesená",J1382,0)</f>
        <v>0</v>
      </c>
      <c r="BH1382" s="296">
        <f>IF(N1382="sníž. přenesená",J1382,0)</f>
        <v>0</v>
      </c>
      <c r="BI1382" s="296">
        <f>IF(N1382="nulová",J1382,0)</f>
        <v>0</v>
      </c>
      <c r="BJ1382" s="196" t="s">
        <v>75</v>
      </c>
      <c r="BK1382" s="296">
        <f>ROUND(I1382*H1382,2)</f>
        <v>0</v>
      </c>
      <c r="BL1382" s="196" t="s">
        <v>263</v>
      </c>
      <c r="BM1382" s="196" t="s">
        <v>1883</v>
      </c>
    </row>
    <row r="1383" spans="2:65" s="916" customFormat="1" ht="25.5" customHeight="1">
      <c r="B1383" s="207"/>
      <c r="C1383" s="324" t="s">
        <v>1884</v>
      </c>
      <c r="D1383" s="324" t="s">
        <v>425</v>
      </c>
      <c r="E1383" s="325" t="s">
        <v>1885</v>
      </c>
      <c r="F1383" s="326" t="s">
        <v>1886</v>
      </c>
      <c r="G1383" s="327" t="s">
        <v>187</v>
      </c>
      <c r="H1383" s="328">
        <v>4</v>
      </c>
      <c r="I1383" s="923"/>
      <c r="J1383" s="329">
        <f>ROUND(I1383*H1383,2)</f>
        <v>0</v>
      </c>
      <c r="K1383" s="326" t="s">
        <v>5</v>
      </c>
      <c r="L1383" s="330"/>
      <c r="M1383" s="331" t="s">
        <v>5</v>
      </c>
      <c r="N1383" s="332" t="s">
        <v>39</v>
      </c>
      <c r="O1383" s="294">
        <v>0</v>
      </c>
      <c r="P1383" s="294">
        <f>O1383*H1383</f>
        <v>0</v>
      </c>
      <c r="Q1383" s="294">
        <v>4.4999999999999998E-2</v>
      </c>
      <c r="R1383" s="294">
        <f>Q1383*H1383</f>
        <v>0.18</v>
      </c>
      <c r="S1383" s="294">
        <v>0</v>
      </c>
      <c r="T1383" s="295">
        <f>S1383*H1383</f>
        <v>0</v>
      </c>
      <c r="AR1383" s="196" t="s">
        <v>336</v>
      </c>
      <c r="AT1383" s="196" t="s">
        <v>425</v>
      </c>
      <c r="AU1383" s="196" t="s">
        <v>77</v>
      </c>
      <c r="AY1383" s="196" t="s">
        <v>177</v>
      </c>
      <c r="BE1383" s="296">
        <f>IF(N1383="základní",J1383,0)</f>
        <v>0</v>
      </c>
      <c r="BF1383" s="296">
        <f>IF(N1383="snížená",J1383,0)</f>
        <v>0</v>
      </c>
      <c r="BG1383" s="296">
        <f>IF(N1383="zákl. přenesená",J1383,0)</f>
        <v>0</v>
      </c>
      <c r="BH1383" s="296">
        <f>IF(N1383="sníž. přenesená",J1383,0)</f>
        <v>0</v>
      </c>
      <c r="BI1383" s="296">
        <f>IF(N1383="nulová",J1383,0)</f>
        <v>0</v>
      </c>
      <c r="BJ1383" s="196" t="s">
        <v>75</v>
      </c>
      <c r="BK1383" s="296">
        <f>ROUND(I1383*H1383,2)</f>
        <v>0</v>
      </c>
      <c r="BL1383" s="196" t="s">
        <v>263</v>
      </c>
      <c r="BM1383" s="196" t="s">
        <v>1887</v>
      </c>
    </row>
    <row r="1384" spans="2:65" s="916" customFormat="1" ht="25.5" customHeight="1">
      <c r="B1384" s="207"/>
      <c r="C1384" s="324" t="s">
        <v>1888</v>
      </c>
      <c r="D1384" s="324" t="s">
        <v>425</v>
      </c>
      <c r="E1384" s="325" t="s">
        <v>1889</v>
      </c>
      <c r="F1384" s="326" t="s">
        <v>1890</v>
      </c>
      <c r="G1384" s="327" t="s">
        <v>187</v>
      </c>
      <c r="H1384" s="328">
        <v>2</v>
      </c>
      <c r="I1384" s="923"/>
      <c r="J1384" s="329">
        <f>ROUND(I1384*H1384,2)</f>
        <v>0</v>
      </c>
      <c r="K1384" s="326" t="s">
        <v>5</v>
      </c>
      <c r="L1384" s="330"/>
      <c r="M1384" s="331" t="s">
        <v>5</v>
      </c>
      <c r="N1384" s="332" t="s">
        <v>39</v>
      </c>
      <c r="O1384" s="294">
        <v>0</v>
      </c>
      <c r="P1384" s="294">
        <f>O1384*H1384</f>
        <v>0</v>
      </c>
      <c r="Q1384" s="294">
        <v>4.4999999999999998E-2</v>
      </c>
      <c r="R1384" s="294">
        <f>Q1384*H1384</f>
        <v>0.09</v>
      </c>
      <c r="S1384" s="294">
        <v>0</v>
      </c>
      <c r="T1384" s="295">
        <f>S1384*H1384</f>
        <v>0</v>
      </c>
      <c r="AR1384" s="196" t="s">
        <v>336</v>
      </c>
      <c r="AT1384" s="196" t="s">
        <v>425</v>
      </c>
      <c r="AU1384" s="196" t="s">
        <v>77</v>
      </c>
      <c r="AY1384" s="196" t="s">
        <v>177</v>
      </c>
      <c r="BE1384" s="296">
        <f>IF(N1384="základní",J1384,0)</f>
        <v>0</v>
      </c>
      <c r="BF1384" s="296">
        <f>IF(N1384="snížená",J1384,0)</f>
        <v>0</v>
      </c>
      <c r="BG1384" s="296">
        <f>IF(N1384="zákl. přenesená",J1384,0)</f>
        <v>0</v>
      </c>
      <c r="BH1384" s="296">
        <f>IF(N1384="sníž. přenesená",J1384,0)</f>
        <v>0</v>
      </c>
      <c r="BI1384" s="296">
        <f>IF(N1384="nulová",J1384,0)</f>
        <v>0</v>
      </c>
      <c r="BJ1384" s="196" t="s">
        <v>75</v>
      </c>
      <c r="BK1384" s="296">
        <f>ROUND(I1384*H1384,2)</f>
        <v>0</v>
      </c>
      <c r="BL1384" s="196" t="s">
        <v>263</v>
      </c>
      <c r="BM1384" s="196" t="s">
        <v>1891</v>
      </c>
    </row>
    <row r="1385" spans="2:65" s="916" customFormat="1" ht="25.5" customHeight="1">
      <c r="B1385" s="207"/>
      <c r="C1385" s="324" t="s">
        <v>1892</v>
      </c>
      <c r="D1385" s="324" t="s">
        <v>425</v>
      </c>
      <c r="E1385" s="325" t="s">
        <v>1893</v>
      </c>
      <c r="F1385" s="326" t="s">
        <v>1894</v>
      </c>
      <c r="G1385" s="327" t="s">
        <v>187</v>
      </c>
      <c r="H1385" s="328">
        <v>2</v>
      </c>
      <c r="I1385" s="923"/>
      <c r="J1385" s="329">
        <f>ROUND(I1385*H1385,2)</f>
        <v>0</v>
      </c>
      <c r="K1385" s="326" t="s">
        <v>5</v>
      </c>
      <c r="L1385" s="330"/>
      <c r="M1385" s="331" t="s">
        <v>5</v>
      </c>
      <c r="N1385" s="332" t="s">
        <v>39</v>
      </c>
      <c r="O1385" s="294">
        <v>0</v>
      </c>
      <c r="P1385" s="294">
        <f>O1385*H1385</f>
        <v>0</v>
      </c>
      <c r="Q1385" s="294">
        <v>4.4999999999999998E-2</v>
      </c>
      <c r="R1385" s="294">
        <f>Q1385*H1385</f>
        <v>0.09</v>
      </c>
      <c r="S1385" s="294">
        <v>0</v>
      </c>
      <c r="T1385" s="295">
        <f>S1385*H1385</f>
        <v>0</v>
      </c>
      <c r="AR1385" s="196" t="s">
        <v>336</v>
      </c>
      <c r="AT1385" s="196" t="s">
        <v>425</v>
      </c>
      <c r="AU1385" s="196" t="s">
        <v>77</v>
      </c>
      <c r="AY1385" s="196" t="s">
        <v>177</v>
      </c>
      <c r="BE1385" s="296">
        <f>IF(N1385="základní",J1385,0)</f>
        <v>0</v>
      </c>
      <c r="BF1385" s="296">
        <f>IF(N1385="snížená",J1385,0)</f>
        <v>0</v>
      </c>
      <c r="BG1385" s="296">
        <f>IF(N1385="zákl. přenesená",J1385,0)</f>
        <v>0</v>
      </c>
      <c r="BH1385" s="296">
        <f>IF(N1385="sníž. přenesená",J1385,0)</f>
        <v>0</v>
      </c>
      <c r="BI1385" s="296">
        <f>IF(N1385="nulová",J1385,0)</f>
        <v>0</v>
      </c>
      <c r="BJ1385" s="196" t="s">
        <v>75</v>
      </c>
      <c r="BK1385" s="296">
        <f>ROUND(I1385*H1385,2)</f>
        <v>0</v>
      </c>
      <c r="BL1385" s="196" t="s">
        <v>263</v>
      </c>
      <c r="BM1385" s="196" t="s">
        <v>1895</v>
      </c>
    </row>
    <row r="1386" spans="2:65" s="916" customFormat="1" ht="25.5" customHeight="1">
      <c r="B1386" s="207"/>
      <c r="C1386" s="286" t="s">
        <v>1896</v>
      </c>
      <c r="D1386" s="286" t="s">
        <v>179</v>
      </c>
      <c r="E1386" s="287" t="s">
        <v>1897</v>
      </c>
      <c r="F1386" s="288" t="s">
        <v>1898</v>
      </c>
      <c r="G1386" s="289" t="s">
        <v>887</v>
      </c>
      <c r="H1386" s="290">
        <v>2.8</v>
      </c>
      <c r="I1386" s="921"/>
      <c r="J1386" s="291">
        <f>ROUND(I1386*H1386,2)</f>
        <v>0</v>
      </c>
      <c r="K1386" s="288" t="s">
        <v>181</v>
      </c>
      <c r="L1386" s="207"/>
      <c r="M1386" s="292" t="s">
        <v>5</v>
      </c>
      <c r="N1386" s="293" t="s">
        <v>39</v>
      </c>
      <c r="O1386" s="294">
        <v>0.55200000000000005</v>
      </c>
      <c r="P1386" s="294">
        <f>O1386*H1386</f>
        <v>1.5456000000000001</v>
      </c>
      <c r="Q1386" s="294">
        <v>6.0000000000000002E-5</v>
      </c>
      <c r="R1386" s="294">
        <f>Q1386*H1386</f>
        <v>1.6799999999999999E-4</v>
      </c>
      <c r="S1386" s="294">
        <v>0</v>
      </c>
      <c r="T1386" s="295">
        <f>S1386*H1386</f>
        <v>0</v>
      </c>
      <c r="AR1386" s="196" t="s">
        <v>263</v>
      </c>
      <c r="AT1386" s="196" t="s">
        <v>179</v>
      </c>
      <c r="AU1386" s="196" t="s">
        <v>77</v>
      </c>
      <c r="AY1386" s="196" t="s">
        <v>177</v>
      </c>
      <c r="BE1386" s="296">
        <f>IF(N1386="základní",J1386,0)</f>
        <v>0</v>
      </c>
      <c r="BF1386" s="296">
        <f>IF(N1386="snížená",J1386,0)</f>
        <v>0</v>
      </c>
      <c r="BG1386" s="296">
        <f>IF(N1386="zákl. přenesená",J1386,0)</f>
        <v>0</v>
      </c>
      <c r="BH1386" s="296">
        <f>IF(N1386="sníž. přenesená",J1386,0)</f>
        <v>0</v>
      </c>
      <c r="BI1386" s="296">
        <f>IF(N1386="nulová",J1386,0)</f>
        <v>0</v>
      </c>
      <c r="BJ1386" s="196" t="s">
        <v>75</v>
      </c>
      <c r="BK1386" s="296">
        <f>ROUND(I1386*H1386,2)</f>
        <v>0</v>
      </c>
      <c r="BL1386" s="196" t="s">
        <v>263</v>
      </c>
      <c r="BM1386" s="196" t="s">
        <v>1899</v>
      </c>
    </row>
    <row r="1387" spans="2:65" s="916" customFormat="1" ht="121.5">
      <c r="B1387" s="207"/>
      <c r="D1387" s="297" t="s">
        <v>184</v>
      </c>
      <c r="F1387" s="298" t="s">
        <v>1900</v>
      </c>
      <c r="L1387" s="207"/>
      <c r="M1387" s="299"/>
      <c r="N1387" s="920"/>
      <c r="O1387" s="920"/>
      <c r="P1387" s="920"/>
      <c r="Q1387" s="920"/>
      <c r="R1387" s="920"/>
      <c r="S1387" s="920"/>
      <c r="T1387" s="300"/>
      <c r="AT1387" s="196" t="s">
        <v>184</v>
      </c>
      <c r="AU1387" s="196" t="s">
        <v>77</v>
      </c>
    </row>
    <row r="1388" spans="2:65" s="302" customFormat="1">
      <c r="B1388" s="301"/>
      <c r="D1388" s="297" t="s">
        <v>185</v>
      </c>
      <c r="E1388" s="303" t="s">
        <v>5</v>
      </c>
      <c r="F1388" s="304" t="s">
        <v>1901</v>
      </c>
      <c r="H1388" s="305">
        <v>2.8</v>
      </c>
      <c r="L1388" s="301"/>
      <c r="M1388" s="306"/>
      <c r="N1388" s="307"/>
      <c r="O1388" s="307"/>
      <c r="P1388" s="307"/>
      <c r="Q1388" s="307"/>
      <c r="R1388" s="307"/>
      <c r="S1388" s="307"/>
      <c r="T1388" s="308"/>
      <c r="AT1388" s="303" t="s">
        <v>185</v>
      </c>
      <c r="AU1388" s="303" t="s">
        <v>77</v>
      </c>
      <c r="AV1388" s="302" t="s">
        <v>77</v>
      </c>
      <c r="AW1388" s="302" t="s">
        <v>31</v>
      </c>
      <c r="AX1388" s="302" t="s">
        <v>68</v>
      </c>
      <c r="AY1388" s="303" t="s">
        <v>177</v>
      </c>
    </row>
    <row r="1389" spans="2:65" s="317" customFormat="1">
      <c r="B1389" s="316"/>
      <c r="D1389" s="297" t="s">
        <v>185</v>
      </c>
      <c r="E1389" s="318" t="s">
        <v>5</v>
      </c>
      <c r="F1389" s="319" t="s">
        <v>186</v>
      </c>
      <c r="H1389" s="320">
        <v>2.8</v>
      </c>
      <c r="L1389" s="316"/>
      <c r="M1389" s="321"/>
      <c r="N1389" s="322"/>
      <c r="O1389" s="322"/>
      <c r="P1389" s="322"/>
      <c r="Q1389" s="322"/>
      <c r="R1389" s="322"/>
      <c r="S1389" s="322"/>
      <c r="T1389" s="323"/>
      <c r="AT1389" s="318" t="s">
        <v>185</v>
      </c>
      <c r="AU1389" s="318" t="s">
        <v>77</v>
      </c>
      <c r="AV1389" s="317" t="s">
        <v>182</v>
      </c>
      <c r="AW1389" s="317" t="s">
        <v>31</v>
      </c>
      <c r="AX1389" s="317" t="s">
        <v>75</v>
      </c>
      <c r="AY1389" s="318" t="s">
        <v>177</v>
      </c>
    </row>
    <row r="1390" spans="2:65" s="916" customFormat="1" ht="16.5" customHeight="1">
      <c r="B1390" s="207"/>
      <c r="C1390" s="324" t="s">
        <v>1902</v>
      </c>
      <c r="D1390" s="324" t="s">
        <v>425</v>
      </c>
      <c r="E1390" s="325" t="s">
        <v>1903</v>
      </c>
      <c r="F1390" s="326" t="s">
        <v>1904</v>
      </c>
      <c r="G1390" s="327" t="s">
        <v>887</v>
      </c>
      <c r="H1390" s="328">
        <v>2.8</v>
      </c>
      <c r="I1390" s="923"/>
      <c r="J1390" s="329">
        <f>ROUND(I1390*H1390,2)</f>
        <v>0</v>
      </c>
      <c r="K1390" s="326" t="s">
        <v>5</v>
      </c>
      <c r="L1390" s="330"/>
      <c r="M1390" s="331" t="s">
        <v>5</v>
      </c>
      <c r="N1390" s="332" t="s">
        <v>39</v>
      </c>
      <c r="O1390" s="294">
        <v>0</v>
      </c>
      <c r="P1390" s="294">
        <f>O1390*H1390</f>
        <v>0</v>
      </c>
      <c r="Q1390" s="294">
        <v>1.9650000000000001E-2</v>
      </c>
      <c r="R1390" s="294">
        <f>Q1390*H1390</f>
        <v>5.5019999999999999E-2</v>
      </c>
      <c r="S1390" s="294">
        <v>0</v>
      </c>
      <c r="T1390" s="295">
        <f>S1390*H1390</f>
        <v>0</v>
      </c>
      <c r="AR1390" s="196" t="s">
        <v>336</v>
      </c>
      <c r="AT1390" s="196" t="s">
        <v>425</v>
      </c>
      <c r="AU1390" s="196" t="s">
        <v>77</v>
      </c>
      <c r="AY1390" s="196" t="s">
        <v>177</v>
      </c>
      <c r="BE1390" s="296">
        <f>IF(N1390="základní",J1390,0)</f>
        <v>0</v>
      </c>
      <c r="BF1390" s="296">
        <f>IF(N1390="snížená",J1390,0)</f>
        <v>0</v>
      </c>
      <c r="BG1390" s="296">
        <f>IF(N1390="zákl. přenesená",J1390,0)</f>
        <v>0</v>
      </c>
      <c r="BH1390" s="296">
        <f>IF(N1390="sníž. přenesená",J1390,0)</f>
        <v>0</v>
      </c>
      <c r="BI1390" s="296">
        <f>IF(N1390="nulová",J1390,0)</f>
        <v>0</v>
      </c>
      <c r="BJ1390" s="196" t="s">
        <v>75</v>
      </c>
      <c r="BK1390" s="296">
        <f>ROUND(I1390*H1390,2)</f>
        <v>0</v>
      </c>
      <c r="BL1390" s="196" t="s">
        <v>263</v>
      </c>
      <c r="BM1390" s="196" t="s">
        <v>1905</v>
      </c>
    </row>
    <row r="1391" spans="2:65" s="916" customFormat="1" ht="25.5" customHeight="1">
      <c r="B1391" s="207"/>
      <c r="C1391" s="286" t="s">
        <v>1906</v>
      </c>
      <c r="D1391" s="286" t="s">
        <v>179</v>
      </c>
      <c r="E1391" s="287" t="s">
        <v>1907</v>
      </c>
      <c r="F1391" s="288" t="s">
        <v>1908</v>
      </c>
      <c r="G1391" s="289" t="s">
        <v>887</v>
      </c>
      <c r="H1391" s="290">
        <v>5.45</v>
      </c>
      <c r="I1391" s="921"/>
      <c r="J1391" s="291">
        <f>ROUND(I1391*H1391,2)</f>
        <v>0</v>
      </c>
      <c r="K1391" s="288" t="s">
        <v>181</v>
      </c>
      <c r="L1391" s="207"/>
      <c r="M1391" s="292" t="s">
        <v>5</v>
      </c>
      <c r="N1391" s="293" t="s">
        <v>39</v>
      </c>
      <c r="O1391" s="294">
        <v>0.42699999999999999</v>
      </c>
      <c r="P1391" s="294">
        <f>O1391*H1391</f>
        <v>2.3271500000000001</v>
      </c>
      <c r="Q1391" s="294">
        <v>0</v>
      </c>
      <c r="R1391" s="294">
        <f>Q1391*H1391</f>
        <v>0</v>
      </c>
      <c r="S1391" s="294">
        <v>0</v>
      </c>
      <c r="T1391" s="295">
        <f>S1391*H1391</f>
        <v>0</v>
      </c>
      <c r="AR1391" s="196" t="s">
        <v>263</v>
      </c>
      <c r="AT1391" s="196" t="s">
        <v>179</v>
      </c>
      <c r="AU1391" s="196" t="s">
        <v>77</v>
      </c>
      <c r="AY1391" s="196" t="s">
        <v>177</v>
      </c>
      <c r="BE1391" s="296">
        <f>IF(N1391="základní",J1391,0)</f>
        <v>0</v>
      </c>
      <c r="BF1391" s="296">
        <f>IF(N1391="snížená",J1391,0)</f>
        <v>0</v>
      </c>
      <c r="BG1391" s="296">
        <f>IF(N1391="zákl. přenesená",J1391,0)</f>
        <v>0</v>
      </c>
      <c r="BH1391" s="296">
        <f>IF(N1391="sníž. přenesená",J1391,0)</f>
        <v>0</v>
      </c>
      <c r="BI1391" s="296">
        <f>IF(N1391="nulová",J1391,0)</f>
        <v>0</v>
      </c>
      <c r="BJ1391" s="196" t="s">
        <v>75</v>
      </c>
      <c r="BK1391" s="296">
        <f>ROUND(I1391*H1391,2)</f>
        <v>0</v>
      </c>
      <c r="BL1391" s="196" t="s">
        <v>263</v>
      </c>
      <c r="BM1391" s="196" t="s">
        <v>1909</v>
      </c>
    </row>
    <row r="1392" spans="2:65" s="916" customFormat="1" ht="121.5">
      <c r="B1392" s="207"/>
      <c r="D1392" s="297" t="s">
        <v>184</v>
      </c>
      <c r="F1392" s="298" t="s">
        <v>1900</v>
      </c>
      <c r="L1392" s="207"/>
      <c r="M1392" s="299"/>
      <c r="N1392" s="920"/>
      <c r="O1392" s="920"/>
      <c r="P1392" s="920"/>
      <c r="Q1392" s="920"/>
      <c r="R1392" s="920"/>
      <c r="S1392" s="920"/>
      <c r="T1392" s="300"/>
      <c r="AT1392" s="196" t="s">
        <v>184</v>
      </c>
      <c r="AU1392" s="196" t="s">
        <v>77</v>
      </c>
    </row>
    <row r="1393" spans="2:65" s="302" customFormat="1">
      <c r="B1393" s="301"/>
      <c r="D1393" s="297" t="s">
        <v>185</v>
      </c>
      <c r="E1393" s="303" t="s">
        <v>5</v>
      </c>
      <c r="F1393" s="304" t="s">
        <v>1910</v>
      </c>
      <c r="H1393" s="305">
        <v>1.35</v>
      </c>
      <c r="L1393" s="301"/>
      <c r="M1393" s="306"/>
      <c r="N1393" s="307"/>
      <c r="O1393" s="307"/>
      <c r="P1393" s="307"/>
      <c r="Q1393" s="307"/>
      <c r="R1393" s="307"/>
      <c r="S1393" s="307"/>
      <c r="T1393" s="308"/>
      <c r="AT1393" s="303" t="s">
        <v>185</v>
      </c>
      <c r="AU1393" s="303" t="s">
        <v>77</v>
      </c>
      <c r="AV1393" s="302" t="s">
        <v>77</v>
      </c>
      <c r="AW1393" s="302" t="s">
        <v>31</v>
      </c>
      <c r="AX1393" s="302" t="s">
        <v>68</v>
      </c>
      <c r="AY1393" s="303" t="s">
        <v>177</v>
      </c>
    </row>
    <row r="1394" spans="2:65" s="310" customFormat="1">
      <c r="B1394" s="309"/>
      <c r="D1394" s="297" t="s">
        <v>185</v>
      </c>
      <c r="E1394" s="311" t="s">
        <v>5</v>
      </c>
      <c r="F1394" s="312" t="s">
        <v>1911</v>
      </c>
      <c r="H1394" s="311" t="s">
        <v>5</v>
      </c>
      <c r="L1394" s="309"/>
      <c r="M1394" s="313"/>
      <c r="N1394" s="314"/>
      <c r="O1394" s="314"/>
      <c r="P1394" s="314"/>
      <c r="Q1394" s="314"/>
      <c r="R1394" s="314"/>
      <c r="S1394" s="314"/>
      <c r="T1394" s="315"/>
      <c r="AT1394" s="311" t="s">
        <v>185</v>
      </c>
      <c r="AU1394" s="311" t="s">
        <v>77</v>
      </c>
      <c r="AV1394" s="310" t="s">
        <v>75</v>
      </c>
      <c r="AW1394" s="310" t="s">
        <v>31</v>
      </c>
      <c r="AX1394" s="310" t="s">
        <v>68</v>
      </c>
      <c r="AY1394" s="311" t="s">
        <v>177</v>
      </c>
    </row>
    <row r="1395" spans="2:65" s="302" customFormat="1">
      <c r="B1395" s="301"/>
      <c r="D1395" s="297" t="s">
        <v>185</v>
      </c>
      <c r="E1395" s="303" t="s">
        <v>5</v>
      </c>
      <c r="F1395" s="304" t="s">
        <v>1912</v>
      </c>
      <c r="H1395" s="305">
        <v>4.0999999999999996</v>
      </c>
      <c r="L1395" s="301"/>
      <c r="M1395" s="306"/>
      <c r="N1395" s="307"/>
      <c r="O1395" s="307"/>
      <c r="P1395" s="307"/>
      <c r="Q1395" s="307"/>
      <c r="R1395" s="307"/>
      <c r="S1395" s="307"/>
      <c r="T1395" s="308"/>
      <c r="AT1395" s="303" t="s">
        <v>185</v>
      </c>
      <c r="AU1395" s="303" t="s">
        <v>77</v>
      </c>
      <c r="AV1395" s="302" t="s">
        <v>77</v>
      </c>
      <c r="AW1395" s="302" t="s">
        <v>31</v>
      </c>
      <c r="AX1395" s="302" t="s">
        <v>68</v>
      </c>
      <c r="AY1395" s="303" t="s">
        <v>177</v>
      </c>
    </row>
    <row r="1396" spans="2:65" s="310" customFormat="1">
      <c r="B1396" s="309"/>
      <c r="D1396" s="297" t="s">
        <v>185</v>
      </c>
      <c r="E1396" s="311" t="s">
        <v>5</v>
      </c>
      <c r="F1396" s="312" t="s">
        <v>1913</v>
      </c>
      <c r="H1396" s="311" t="s">
        <v>5</v>
      </c>
      <c r="L1396" s="309"/>
      <c r="M1396" s="313"/>
      <c r="N1396" s="314"/>
      <c r="O1396" s="314"/>
      <c r="P1396" s="314"/>
      <c r="Q1396" s="314"/>
      <c r="R1396" s="314"/>
      <c r="S1396" s="314"/>
      <c r="T1396" s="315"/>
      <c r="AT1396" s="311" t="s">
        <v>185</v>
      </c>
      <c r="AU1396" s="311" t="s">
        <v>77</v>
      </c>
      <c r="AV1396" s="310" t="s">
        <v>75</v>
      </c>
      <c r="AW1396" s="310" t="s">
        <v>31</v>
      </c>
      <c r="AX1396" s="310" t="s">
        <v>68</v>
      </c>
      <c r="AY1396" s="311" t="s">
        <v>177</v>
      </c>
    </row>
    <row r="1397" spans="2:65" s="317" customFormat="1">
      <c r="B1397" s="316"/>
      <c r="D1397" s="297" t="s">
        <v>185</v>
      </c>
      <c r="E1397" s="318" t="s">
        <v>5</v>
      </c>
      <c r="F1397" s="319" t="s">
        <v>186</v>
      </c>
      <c r="H1397" s="320">
        <v>5.45</v>
      </c>
      <c r="L1397" s="316"/>
      <c r="M1397" s="321"/>
      <c r="N1397" s="322"/>
      <c r="O1397" s="322"/>
      <c r="P1397" s="322"/>
      <c r="Q1397" s="322"/>
      <c r="R1397" s="322"/>
      <c r="S1397" s="322"/>
      <c r="T1397" s="323"/>
      <c r="AT1397" s="318" t="s">
        <v>185</v>
      </c>
      <c r="AU1397" s="318" t="s">
        <v>77</v>
      </c>
      <c r="AV1397" s="317" t="s">
        <v>182</v>
      </c>
      <c r="AW1397" s="317" t="s">
        <v>31</v>
      </c>
      <c r="AX1397" s="317" t="s">
        <v>75</v>
      </c>
      <c r="AY1397" s="318" t="s">
        <v>177</v>
      </c>
    </row>
    <row r="1398" spans="2:65" s="916" customFormat="1" ht="16.5" customHeight="1">
      <c r="B1398" s="207"/>
      <c r="C1398" s="324" t="s">
        <v>1914</v>
      </c>
      <c r="D1398" s="324" t="s">
        <v>425</v>
      </c>
      <c r="E1398" s="325" t="s">
        <v>1915</v>
      </c>
      <c r="F1398" s="326" t="s">
        <v>1916</v>
      </c>
      <c r="G1398" s="327" t="s">
        <v>887</v>
      </c>
      <c r="H1398" s="328">
        <v>5.45</v>
      </c>
      <c r="I1398" s="923"/>
      <c r="J1398" s="329">
        <f>ROUND(I1398*H1398,2)</f>
        <v>0</v>
      </c>
      <c r="K1398" s="326" t="s">
        <v>5</v>
      </c>
      <c r="L1398" s="330"/>
      <c r="M1398" s="331" t="s">
        <v>5</v>
      </c>
      <c r="N1398" s="332" t="s">
        <v>39</v>
      </c>
      <c r="O1398" s="294">
        <v>0</v>
      </c>
      <c r="P1398" s="294">
        <f>O1398*H1398</f>
        <v>0</v>
      </c>
      <c r="Q1398" s="294">
        <v>1.9650000000000001E-2</v>
      </c>
      <c r="R1398" s="294">
        <f>Q1398*H1398</f>
        <v>0.10709250000000001</v>
      </c>
      <c r="S1398" s="294">
        <v>0</v>
      </c>
      <c r="T1398" s="295">
        <f>S1398*H1398</f>
        <v>0</v>
      </c>
      <c r="AR1398" s="196" t="s">
        <v>336</v>
      </c>
      <c r="AT1398" s="196" t="s">
        <v>425</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1917</v>
      </c>
    </row>
    <row r="1399" spans="2:65" s="916" customFormat="1" ht="25.5" customHeight="1">
      <c r="B1399" s="207"/>
      <c r="C1399" s="286" t="s">
        <v>1918</v>
      </c>
      <c r="D1399" s="286" t="s">
        <v>179</v>
      </c>
      <c r="E1399" s="287" t="s">
        <v>1919</v>
      </c>
      <c r="F1399" s="288" t="s">
        <v>1920</v>
      </c>
      <c r="G1399" s="289" t="s">
        <v>887</v>
      </c>
      <c r="H1399" s="290">
        <v>54.58</v>
      </c>
      <c r="I1399" s="921"/>
      <c r="J1399" s="291">
        <f>ROUND(I1399*H1399,2)</f>
        <v>0</v>
      </c>
      <c r="K1399" s="288" t="s">
        <v>181</v>
      </c>
      <c r="L1399" s="207"/>
      <c r="M1399" s="292" t="s">
        <v>5</v>
      </c>
      <c r="N1399" s="293" t="s">
        <v>39</v>
      </c>
      <c r="O1399" s="294">
        <v>0.56200000000000006</v>
      </c>
      <c r="P1399" s="294">
        <f>O1399*H1399</f>
        <v>30.673960000000001</v>
      </c>
      <c r="Q1399" s="294">
        <v>1.7000000000000001E-4</v>
      </c>
      <c r="R1399" s="294">
        <f>Q1399*H1399</f>
        <v>9.2785999999999997E-3</v>
      </c>
      <c r="S1399" s="294">
        <v>0</v>
      </c>
      <c r="T1399" s="295">
        <f>S1399*H1399</f>
        <v>0</v>
      </c>
      <c r="AR1399" s="196" t="s">
        <v>263</v>
      </c>
      <c r="AT1399" s="196" t="s">
        <v>179</v>
      </c>
      <c r="AU1399" s="196" t="s">
        <v>77</v>
      </c>
      <c r="AY1399" s="196" t="s">
        <v>177</v>
      </c>
      <c r="BE1399" s="296">
        <f>IF(N1399="základní",J1399,0)</f>
        <v>0</v>
      </c>
      <c r="BF1399" s="296">
        <f>IF(N1399="snížená",J1399,0)</f>
        <v>0</v>
      </c>
      <c r="BG1399" s="296">
        <f>IF(N1399="zákl. přenesená",J1399,0)</f>
        <v>0</v>
      </c>
      <c r="BH1399" s="296">
        <f>IF(N1399="sníž. přenesená",J1399,0)</f>
        <v>0</v>
      </c>
      <c r="BI1399" s="296">
        <f>IF(N1399="nulová",J1399,0)</f>
        <v>0</v>
      </c>
      <c r="BJ1399" s="196" t="s">
        <v>75</v>
      </c>
      <c r="BK1399" s="296">
        <f>ROUND(I1399*H1399,2)</f>
        <v>0</v>
      </c>
      <c r="BL1399" s="196" t="s">
        <v>263</v>
      </c>
      <c r="BM1399" s="196" t="s">
        <v>1921</v>
      </c>
    </row>
    <row r="1400" spans="2:65" s="916" customFormat="1" ht="121.5">
      <c r="B1400" s="207"/>
      <c r="D1400" s="297" t="s">
        <v>184</v>
      </c>
      <c r="F1400" s="298" t="s">
        <v>1900</v>
      </c>
      <c r="L1400" s="207"/>
      <c r="M1400" s="299"/>
      <c r="N1400" s="920"/>
      <c r="O1400" s="920"/>
      <c r="P1400" s="920"/>
      <c r="Q1400" s="920"/>
      <c r="R1400" s="920"/>
      <c r="S1400" s="920"/>
      <c r="T1400" s="300"/>
      <c r="AT1400" s="196" t="s">
        <v>184</v>
      </c>
      <c r="AU1400" s="196" t="s">
        <v>77</v>
      </c>
    </row>
    <row r="1401" spans="2:65" s="302" customFormat="1">
      <c r="B1401" s="301"/>
      <c r="D1401" s="297" t="s">
        <v>185</v>
      </c>
      <c r="E1401" s="303" t="s">
        <v>5</v>
      </c>
      <c r="F1401" s="304" t="s">
        <v>1922</v>
      </c>
      <c r="H1401" s="305">
        <v>14.6</v>
      </c>
      <c r="L1401" s="301"/>
      <c r="M1401" s="306"/>
      <c r="N1401" s="307"/>
      <c r="O1401" s="307"/>
      <c r="P1401" s="307"/>
      <c r="Q1401" s="307"/>
      <c r="R1401" s="307"/>
      <c r="S1401" s="307"/>
      <c r="T1401" s="308"/>
      <c r="AT1401" s="303" t="s">
        <v>185</v>
      </c>
      <c r="AU1401" s="303" t="s">
        <v>77</v>
      </c>
      <c r="AV1401" s="302" t="s">
        <v>77</v>
      </c>
      <c r="AW1401" s="302" t="s">
        <v>31</v>
      </c>
      <c r="AX1401" s="302" t="s">
        <v>68</v>
      </c>
      <c r="AY1401" s="303" t="s">
        <v>177</v>
      </c>
    </row>
    <row r="1402" spans="2:65" s="310" customFormat="1">
      <c r="B1402" s="309"/>
      <c r="D1402" s="297" t="s">
        <v>185</v>
      </c>
      <c r="E1402" s="311" t="s">
        <v>5</v>
      </c>
      <c r="F1402" s="312" t="s">
        <v>1923</v>
      </c>
      <c r="H1402" s="311" t="s">
        <v>5</v>
      </c>
      <c r="L1402" s="309"/>
      <c r="M1402" s="313"/>
      <c r="N1402" s="314"/>
      <c r="O1402" s="314"/>
      <c r="P1402" s="314"/>
      <c r="Q1402" s="314"/>
      <c r="R1402" s="314"/>
      <c r="S1402" s="314"/>
      <c r="T1402" s="315"/>
      <c r="AT1402" s="311" t="s">
        <v>185</v>
      </c>
      <c r="AU1402" s="311" t="s">
        <v>77</v>
      </c>
      <c r="AV1402" s="310" t="s">
        <v>75</v>
      </c>
      <c r="AW1402" s="310" t="s">
        <v>31</v>
      </c>
      <c r="AX1402" s="310" t="s">
        <v>68</v>
      </c>
      <c r="AY1402" s="311" t="s">
        <v>177</v>
      </c>
    </row>
    <row r="1403" spans="2:65" s="302" customFormat="1">
      <c r="B1403" s="301"/>
      <c r="D1403" s="297" t="s">
        <v>185</v>
      </c>
      <c r="E1403" s="303" t="s">
        <v>5</v>
      </c>
      <c r="F1403" s="304" t="s">
        <v>1924</v>
      </c>
      <c r="H1403" s="305">
        <v>4.5199999999999996</v>
      </c>
      <c r="L1403" s="301"/>
      <c r="M1403" s="306"/>
      <c r="N1403" s="307"/>
      <c r="O1403" s="307"/>
      <c r="P1403" s="307"/>
      <c r="Q1403" s="307"/>
      <c r="R1403" s="307"/>
      <c r="S1403" s="307"/>
      <c r="T1403" s="308"/>
      <c r="AT1403" s="303" t="s">
        <v>185</v>
      </c>
      <c r="AU1403" s="303" t="s">
        <v>77</v>
      </c>
      <c r="AV1403" s="302" t="s">
        <v>77</v>
      </c>
      <c r="AW1403" s="302" t="s">
        <v>31</v>
      </c>
      <c r="AX1403" s="302" t="s">
        <v>68</v>
      </c>
      <c r="AY1403" s="303" t="s">
        <v>177</v>
      </c>
    </row>
    <row r="1404" spans="2:65" s="310" customFormat="1">
      <c r="B1404" s="309"/>
      <c r="D1404" s="297" t="s">
        <v>185</v>
      </c>
      <c r="E1404" s="311" t="s">
        <v>5</v>
      </c>
      <c r="F1404" s="312" t="s">
        <v>1925</v>
      </c>
      <c r="H1404" s="311" t="s">
        <v>5</v>
      </c>
      <c r="L1404" s="309"/>
      <c r="M1404" s="313"/>
      <c r="N1404" s="314"/>
      <c r="O1404" s="314"/>
      <c r="P1404" s="314"/>
      <c r="Q1404" s="314"/>
      <c r="R1404" s="314"/>
      <c r="S1404" s="314"/>
      <c r="T1404" s="315"/>
      <c r="AT1404" s="311" t="s">
        <v>185</v>
      </c>
      <c r="AU1404" s="311" t="s">
        <v>77</v>
      </c>
      <c r="AV1404" s="310" t="s">
        <v>75</v>
      </c>
      <c r="AW1404" s="310" t="s">
        <v>31</v>
      </c>
      <c r="AX1404" s="310" t="s">
        <v>68</v>
      </c>
      <c r="AY1404" s="311" t="s">
        <v>177</v>
      </c>
    </row>
    <row r="1405" spans="2:65" s="302" customFormat="1">
      <c r="B1405" s="301"/>
      <c r="D1405" s="297" t="s">
        <v>185</v>
      </c>
      <c r="E1405" s="303" t="s">
        <v>5</v>
      </c>
      <c r="F1405" s="304" t="s">
        <v>1926</v>
      </c>
      <c r="H1405" s="305">
        <v>6.78</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1927</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1928</v>
      </c>
      <c r="H1407" s="305">
        <v>5.0199999999999996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1929</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02" customFormat="1">
      <c r="B1409" s="301"/>
      <c r="D1409" s="297" t="s">
        <v>185</v>
      </c>
      <c r="E1409" s="303" t="s">
        <v>5</v>
      </c>
      <c r="F1409" s="304" t="s">
        <v>1930</v>
      </c>
      <c r="H1409" s="305">
        <v>6.76</v>
      </c>
      <c r="L1409" s="301"/>
      <c r="M1409" s="306"/>
      <c r="N1409" s="307"/>
      <c r="O1409" s="307"/>
      <c r="P1409" s="307"/>
      <c r="Q1409" s="307"/>
      <c r="R1409" s="307"/>
      <c r="S1409" s="307"/>
      <c r="T1409" s="308"/>
      <c r="AT1409" s="303" t="s">
        <v>185</v>
      </c>
      <c r="AU1409" s="303" t="s">
        <v>77</v>
      </c>
      <c r="AV1409" s="302" t="s">
        <v>77</v>
      </c>
      <c r="AW1409" s="302" t="s">
        <v>31</v>
      </c>
      <c r="AX1409" s="302" t="s">
        <v>68</v>
      </c>
      <c r="AY1409" s="303" t="s">
        <v>177</v>
      </c>
    </row>
    <row r="1410" spans="2:65" s="310" customFormat="1">
      <c r="B1410" s="309"/>
      <c r="D1410" s="297" t="s">
        <v>185</v>
      </c>
      <c r="E1410" s="311" t="s">
        <v>5</v>
      </c>
      <c r="F1410" s="312" t="s">
        <v>1931</v>
      </c>
      <c r="H1410" s="311" t="s">
        <v>5</v>
      </c>
      <c r="L1410" s="309"/>
      <c r="M1410" s="313"/>
      <c r="N1410" s="314"/>
      <c r="O1410" s="314"/>
      <c r="P1410" s="314"/>
      <c r="Q1410" s="314"/>
      <c r="R1410" s="314"/>
      <c r="S1410" s="314"/>
      <c r="T1410" s="315"/>
      <c r="AT1410" s="311" t="s">
        <v>185</v>
      </c>
      <c r="AU1410" s="311" t="s">
        <v>77</v>
      </c>
      <c r="AV1410" s="310" t="s">
        <v>75</v>
      </c>
      <c r="AW1410" s="310" t="s">
        <v>31</v>
      </c>
      <c r="AX1410" s="310" t="s">
        <v>68</v>
      </c>
      <c r="AY1410" s="311" t="s">
        <v>177</v>
      </c>
    </row>
    <row r="1411" spans="2:65" s="302" customFormat="1">
      <c r="B1411" s="301"/>
      <c r="D1411" s="297" t="s">
        <v>185</v>
      </c>
      <c r="E1411" s="303" t="s">
        <v>5</v>
      </c>
      <c r="F1411" s="304" t="s">
        <v>1932</v>
      </c>
      <c r="H1411" s="305">
        <v>6.25</v>
      </c>
      <c r="L1411" s="301"/>
      <c r="M1411" s="306"/>
      <c r="N1411" s="307"/>
      <c r="O1411" s="307"/>
      <c r="P1411" s="307"/>
      <c r="Q1411" s="307"/>
      <c r="R1411" s="307"/>
      <c r="S1411" s="307"/>
      <c r="T1411" s="308"/>
      <c r="AT1411" s="303" t="s">
        <v>185</v>
      </c>
      <c r="AU1411" s="303" t="s">
        <v>77</v>
      </c>
      <c r="AV1411" s="302" t="s">
        <v>77</v>
      </c>
      <c r="AW1411" s="302" t="s">
        <v>31</v>
      </c>
      <c r="AX1411" s="302" t="s">
        <v>68</v>
      </c>
      <c r="AY1411" s="303" t="s">
        <v>177</v>
      </c>
    </row>
    <row r="1412" spans="2:65" s="310" customFormat="1">
      <c r="B1412" s="309"/>
      <c r="D1412" s="297" t="s">
        <v>185</v>
      </c>
      <c r="E1412" s="311" t="s">
        <v>5</v>
      </c>
      <c r="F1412" s="312" t="s">
        <v>1933</v>
      </c>
      <c r="H1412" s="311" t="s">
        <v>5</v>
      </c>
      <c r="L1412" s="309"/>
      <c r="M1412" s="313"/>
      <c r="N1412" s="314"/>
      <c r="O1412" s="314"/>
      <c r="P1412" s="314"/>
      <c r="Q1412" s="314"/>
      <c r="R1412" s="314"/>
      <c r="S1412" s="314"/>
      <c r="T1412" s="315"/>
      <c r="AT1412" s="311" t="s">
        <v>185</v>
      </c>
      <c r="AU1412" s="311" t="s">
        <v>77</v>
      </c>
      <c r="AV1412" s="310" t="s">
        <v>75</v>
      </c>
      <c r="AW1412" s="310" t="s">
        <v>31</v>
      </c>
      <c r="AX1412" s="310" t="s">
        <v>68</v>
      </c>
      <c r="AY1412" s="311" t="s">
        <v>177</v>
      </c>
    </row>
    <row r="1413" spans="2:65" s="302" customFormat="1">
      <c r="B1413" s="301"/>
      <c r="D1413" s="297" t="s">
        <v>185</v>
      </c>
      <c r="E1413" s="303" t="s">
        <v>5</v>
      </c>
      <c r="F1413" s="304" t="s">
        <v>1934</v>
      </c>
      <c r="H1413" s="305">
        <v>3.0550000000000002</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1935</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1936</v>
      </c>
      <c r="H1415" s="305">
        <v>2.0950000000000002</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1937</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1938</v>
      </c>
      <c r="H1417" s="305">
        <v>2.5049999999999999</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1939</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1940</v>
      </c>
      <c r="H1419" s="305">
        <v>2.9950000000000001</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1941</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17" customFormat="1">
      <c r="B1421" s="316"/>
      <c r="D1421" s="297" t="s">
        <v>185</v>
      </c>
      <c r="E1421" s="318" t="s">
        <v>5</v>
      </c>
      <c r="F1421" s="319" t="s">
        <v>186</v>
      </c>
      <c r="H1421" s="320">
        <v>54.58</v>
      </c>
      <c r="L1421" s="316"/>
      <c r="M1421" s="321"/>
      <c r="N1421" s="322"/>
      <c r="O1421" s="322"/>
      <c r="P1421" s="322"/>
      <c r="Q1421" s="322"/>
      <c r="R1421" s="322"/>
      <c r="S1421" s="322"/>
      <c r="T1421" s="323"/>
      <c r="AT1421" s="318" t="s">
        <v>185</v>
      </c>
      <c r="AU1421" s="318" t="s">
        <v>77</v>
      </c>
      <c r="AV1421" s="317" t="s">
        <v>182</v>
      </c>
      <c r="AW1421" s="317" t="s">
        <v>31</v>
      </c>
      <c r="AX1421" s="317" t="s">
        <v>75</v>
      </c>
      <c r="AY1421" s="318" t="s">
        <v>177</v>
      </c>
    </row>
    <row r="1422" spans="2:65" s="916" customFormat="1" ht="16.5" customHeight="1">
      <c r="B1422" s="207"/>
      <c r="C1422" s="324" t="s">
        <v>1942</v>
      </c>
      <c r="D1422" s="324" t="s">
        <v>425</v>
      </c>
      <c r="E1422" s="325" t="s">
        <v>1943</v>
      </c>
      <c r="F1422" s="326" t="s">
        <v>1944</v>
      </c>
      <c r="G1422" s="327" t="s">
        <v>887</v>
      </c>
      <c r="H1422" s="328">
        <v>54.58</v>
      </c>
      <c r="I1422" s="923"/>
      <c r="J1422" s="329">
        <f>ROUND(I1422*H1422,2)</f>
        <v>0</v>
      </c>
      <c r="K1422" s="326" t="s">
        <v>5</v>
      </c>
      <c r="L1422" s="330"/>
      <c r="M1422" s="331" t="s">
        <v>5</v>
      </c>
      <c r="N1422" s="332" t="s">
        <v>39</v>
      </c>
      <c r="O1422" s="294">
        <v>0</v>
      </c>
      <c r="P1422" s="294">
        <f>O1422*H1422</f>
        <v>0</v>
      </c>
      <c r="Q1422" s="294">
        <v>1.9650000000000001E-2</v>
      </c>
      <c r="R1422" s="294">
        <f>Q1422*H1422</f>
        <v>1.072497</v>
      </c>
      <c r="S1422" s="294">
        <v>0</v>
      </c>
      <c r="T1422" s="295">
        <f>S1422*H1422</f>
        <v>0</v>
      </c>
      <c r="AR1422" s="196" t="s">
        <v>336</v>
      </c>
      <c r="AT1422" s="196" t="s">
        <v>425</v>
      </c>
      <c r="AU1422" s="196" t="s">
        <v>77</v>
      </c>
      <c r="AY1422" s="196" t="s">
        <v>177</v>
      </c>
      <c r="BE1422" s="296">
        <f>IF(N1422="základní",J1422,0)</f>
        <v>0</v>
      </c>
      <c r="BF1422" s="296">
        <f>IF(N1422="snížená",J1422,0)</f>
        <v>0</v>
      </c>
      <c r="BG1422" s="296">
        <f>IF(N1422="zákl. přenesená",J1422,0)</f>
        <v>0</v>
      </c>
      <c r="BH1422" s="296">
        <f>IF(N1422="sníž. přenesená",J1422,0)</f>
        <v>0</v>
      </c>
      <c r="BI1422" s="296">
        <f>IF(N1422="nulová",J1422,0)</f>
        <v>0</v>
      </c>
      <c r="BJ1422" s="196" t="s">
        <v>75</v>
      </c>
      <c r="BK1422" s="296">
        <f>ROUND(I1422*H1422,2)</f>
        <v>0</v>
      </c>
      <c r="BL1422" s="196" t="s">
        <v>263</v>
      </c>
      <c r="BM1422" s="196" t="s">
        <v>1945</v>
      </c>
    </row>
    <row r="1423" spans="2:65" s="916" customFormat="1" ht="16.5" customHeight="1">
      <c r="B1423" s="207"/>
      <c r="C1423" s="286" t="s">
        <v>1946</v>
      </c>
      <c r="D1423" s="286" t="s">
        <v>179</v>
      </c>
      <c r="E1423" s="287" t="s">
        <v>1947</v>
      </c>
      <c r="F1423" s="288" t="s">
        <v>1948</v>
      </c>
      <c r="G1423" s="289" t="s">
        <v>180</v>
      </c>
      <c r="H1423" s="290">
        <v>2.16</v>
      </c>
      <c r="I1423" s="921"/>
      <c r="J1423" s="291">
        <f>ROUND(I1423*H1423,2)</f>
        <v>0</v>
      </c>
      <c r="K1423" s="288" t="s">
        <v>181</v>
      </c>
      <c r="L1423" s="207"/>
      <c r="M1423" s="292" t="s">
        <v>5</v>
      </c>
      <c r="N1423" s="293" t="s">
        <v>39</v>
      </c>
      <c r="O1423" s="294">
        <v>0.15</v>
      </c>
      <c r="P1423" s="294">
        <f>O1423*H1423</f>
        <v>0.32400000000000001</v>
      </c>
      <c r="Q1423" s="294">
        <v>0</v>
      </c>
      <c r="R1423" s="294">
        <f>Q1423*H1423</f>
        <v>0</v>
      </c>
      <c r="S1423" s="294">
        <v>0</v>
      </c>
      <c r="T1423" s="295">
        <f>S1423*H1423</f>
        <v>0</v>
      </c>
      <c r="AR1423" s="196" t="s">
        <v>263</v>
      </c>
      <c r="AT1423" s="196" t="s">
        <v>179</v>
      </c>
      <c r="AU1423" s="196" t="s">
        <v>77</v>
      </c>
      <c r="AY1423" s="196" t="s">
        <v>177</v>
      </c>
      <c r="BE1423" s="296">
        <f>IF(N1423="základní",J1423,0)</f>
        <v>0</v>
      </c>
      <c r="BF1423" s="296">
        <f>IF(N1423="snížená",J1423,0)</f>
        <v>0</v>
      </c>
      <c r="BG1423" s="296">
        <f>IF(N1423="zákl. přenesená",J1423,0)</f>
        <v>0</v>
      </c>
      <c r="BH1423" s="296">
        <f>IF(N1423="sníž. přenesená",J1423,0)</f>
        <v>0</v>
      </c>
      <c r="BI1423" s="296">
        <f>IF(N1423="nulová",J1423,0)</f>
        <v>0</v>
      </c>
      <c r="BJ1423" s="196" t="s">
        <v>75</v>
      </c>
      <c r="BK1423" s="296">
        <f>ROUND(I1423*H1423,2)</f>
        <v>0</v>
      </c>
      <c r="BL1423" s="196" t="s">
        <v>263</v>
      </c>
      <c r="BM1423" s="196" t="s">
        <v>1949</v>
      </c>
    </row>
    <row r="1424" spans="2:65" s="916" customFormat="1" ht="67.5">
      <c r="B1424" s="207"/>
      <c r="D1424" s="297" t="s">
        <v>184</v>
      </c>
      <c r="F1424" s="298" t="s">
        <v>1950</v>
      </c>
      <c r="L1424" s="207"/>
      <c r="M1424" s="299"/>
      <c r="N1424" s="920"/>
      <c r="O1424" s="920"/>
      <c r="P1424" s="920"/>
      <c r="Q1424" s="920"/>
      <c r="R1424" s="920"/>
      <c r="S1424" s="920"/>
      <c r="T1424" s="300"/>
      <c r="AT1424" s="196" t="s">
        <v>184</v>
      </c>
      <c r="AU1424" s="196" t="s">
        <v>77</v>
      </c>
    </row>
    <row r="1425" spans="2:65" s="302" customFormat="1">
      <c r="B1425" s="301"/>
      <c r="D1425" s="297" t="s">
        <v>185</v>
      </c>
      <c r="E1425" s="303" t="s">
        <v>5</v>
      </c>
      <c r="F1425" s="304" t="s">
        <v>1951</v>
      </c>
      <c r="H1425" s="305">
        <v>2.16</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1952</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17" customFormat="1">
      <c r="B1427" s="316"/>
      <c r="D1427" s="297" t="s">
        <v>185</v>
      </c>
      <c r="E1427" s="318" t="s">
        <v>5</v>
      </c>
      <c r="F1427" s="319" t="s">
        <v>186</v>
      </c>
      <c r="H1427" s="320">
        <v>2.16</v>
      </c>
      <c r="L1427" s="316"/>
      <c r="M1427" s="321"/>
      <c r="N1427" s="322"/>
      <c r="O1427" s="322"/>
      <c r="P1427" s="322"/>
      <c r="Q1427" s="322"/>
      <c r="R1427" s="322"/>
      <c r="S1427" s="322"/>
      <c r="T1427" s="323"/>
      <c r="AT1427" s="318" t="s">
        <v>185</v>
      </c>
      <c r="AU1427" s="318" t="s">
        <v>77</v>
      </c>
      <c r="AV1427" s="317" t="s">
        <v>182</v>
      </c>
      <c r="AW1427" s="317" t="s">
        <v>31</v>
      </c>
      <c r="AX1427" s="317" t="s">
        <v>75</v>
      </c>
      <c r="AY1427" s="318" t="s">
        <v>177</v>
      </c>
    </row>
    <row r="1428" spans="2:65" s="916" customFormat="1" ht="16.5" customHeight="1">
      <c r="B1428" s="207"/>
      <c r="C1428" s="324" t="s">
        <v>1953</v>
      </c>
      <c r="D1428" s="324" t="s">
        <v>425</v>
      </c>
      <c r="E1428" s="325" t="s">
        <v>1954</v>
      </c>
      <c r="F1428" s="326" t="s">
        <v>1955</v>
      </c>
      <c r="G1428" s="327" t="s">
        <v>180</v>
      </c>
      <c r="H1428" s="328">
        <v>2.16</v>
      </c>
      <c r="I1428" s="923"/>
      <c r="J1428" s="329">
        <f>ROUND(I1428*H1428,2)</f>
        <v>0</v>
      </c>
      <c r="K1428" s="326" t="s">
        <v>181</v>
      </c>
      <c r="L1428" s="330"/>
      <c r="M1428" s="331" t="s">
        <v>5</v>
      </c>
      <c r="N1428" s="332" t="s">
        <v>39</v>
      </c>
      <c r="O1428" s="294">
        <v>0</v>
      </c>
      <c r="P1428" s="294">
        <f>O1428*H1428</f>
        <v>0</v>
      </c>
      <c r="Q1428" s="294">
        <v>1.4E-2</v>
      </c>
      <c r="R1428" s="294">
        <f>Q1428*H1428</f>
        <v>3.0240000000000003E-2</v>
      </c>
      <c r="S1428" s="294">
        <v>0</v>
      </c>
      <c r="T1428" s="295">
        <f>S1428*H1428</f>
        <v>0</v>
      </c>
      <c r="AR1428" s="196" t="s">
        <v>336</v>
      </c>
      <c r="AT1428" s="196" t="s">
        <v>425</v>
      </c>
      <c r="AU1428" s="196" t="s">
        <v>77</v>
      </c>
      <c r="AY1428" s="196" t="s">
        <v>177</v>
      </c>
      <c r="BE1428" s="296">
        <f>IF(N1428="základní",J1428,0)</f>
        <v>0</v>
      </c>
      <c r="BF1428" s="296">
        <f>IF(N1428="snížená",J1428,0)</f>
        <v>0</v>
      </c>
      <c r="BG1428" s="296">
        <f>IF(N1428="zákl. přenesená",J1428,0)</f>
        <v>0</v>
      </c>
      <c r="BH1428" s="296">
        <f>IF(N1428="sníž. přenesená",J1428,0)</f>
        <v>0</v>
      </c>
      <c r="BI1428" s="296">
        <f>IF(N1428="nulová",J1428,0)</f>
        <v>0</v>
      </c>
      <c r="BJ1428" s="196" t="s">
        <v>75</v>
      </c>
      <c r="BK1428" s="296">
        <f>ROUND(I1428*H1428,2)</f>
        <v>0</v>
      </c>
      <c r="BL1428" s="196" t="s">
        <v>263</v>
      </c>
      <c r="BM1428" s="196" t="s">
        <v>1956</v>
      </c>
    </row>
    <row r="1429" spans="2:65" s="916" customFormat="1" ht="25.5" customHeight="1">
      <c r="B1429" s="207"/>
      <c r="C1429" s="286" t="s">
        <v>277</v>
      </c>
      <c r="D1429" s="286" t="s">
        <v>179</v>
      </c>
      <c r="E1429" s="287" t="s">
        <v>1957</v>
      </c>
      <c r="F1429" s="288" t="s">
        <v>1958</v>
      </c>
      <c r="G1429" s="289" t="s">
        <v>887</v>
      </c>
      <c r="H1429" s="290">
        <v>8.4</v>
      </c>
      <c r="I1429" s="921"/>
      <c r="J1429" s="291">
        <f>ROUND(I1429*H1429,2)</f>
        <v>0</v>
      </c>
      <c r="K1429" s="288" t="s">
        <v>181</v>
      </c>
      <c r="L1429" s="207"/>
      <c r="M1429" s="292" t="s">
        <v>5</v>
      </c>
      <c r="N1429" s="293" t="s">
        <v>39</v>
      </c>
      <c r="O1429" s="294">
        <v>0.21</v>
      </c>
      <c r="P1429" s="294">
        <f>O1429*H1429</f>
        <v>1.764</v>
      </c>
      <c r="Q1429" s="294">
        <v>0</v>
      </c>
      <c r="R1429" s="294">
        <f>Q1429*H1429</f>
        <v>0</v>
      </c>
      <c r="S1429" s="294">
        <v>0</v>
      </c>
      <c r="T1429" s="295">
        <f>S1429*H1429</f>
        <v>0</v>
      </c>
      <c r="AR1429" s="196" t="s">
        <v>263</v>
      </c>
      <c r="AT1429" s="196" t="s">
        <v>179</v>
      </c>
      <c r="AU1429" s="196" t="s">
        <v>77</v>
      </c>
      <c r="AY1429" s="196" t="s">
        <v>177</v>
      </c>
      <c r="BE1429" s="296">
        <f>IF(N1429="základní",J1429,0)</f>
        <v>0</v>
      </c>
      <c r="BF1429" s="296">
        <f>IF(N1429="snížená",J1429,0)</f>
        <v>0</v>
      </c>
      <c r="BG1429" s="296">
        <f>IF(N1429="zákl. přenesená",J1429,0)</f>
        <v>0</v>
      </c>
      <c r="BH1429" s="296">
        <f>IF(N1429="sníž. přenesená",J1429,0)</f>
        <v>0</v>
      </c>
      <c r="BI1429" s="296">
        <f>IF(N1429="nulová",J1429,0)</f>
        <v>0</v>
      </c>
      <c r="BJ1429" s="196" t="s">
        <v>75</v>
      </c>
      <c r="BK1429" s="296">
        <f>ROUND(I1429*H1429,2)</f>
        <v>0</v>
      </c>
      <c r="BL1429" s="196" t="s">
        <v>263</v>
      </c>
      <c r="BM1429" s="196" t="s">
        <v>1959</v>
      </c>
    </row>
    <row r="1430" spans="2:65" s="916" customFormat="1" ht="67.5">
      <c r="B1430" s="207"/>
      <c r="D1430" s="297" t="s">
        <v>184</v>
      </c>
      <c r="F1430" s="298" t="s">
        <v>1950</v>
      </c>
      <c r="L1430" s="207"/>
      <c r="M1430" s="299"/>
      <c r="N1430" s="920"/>
      <c r="O1430" s="920"/>
      <c r="P1430" s="920"/>
      <c r="Q1430" s="920"/>
      <c r="R1430" s="920"/>
      <c r="S1430" s="920"/>
      <c r="T1430" s="300"/>
      <c r="AT1430" s="196" t="s">
        <v>184</v>
      </c>
      <c r="AU1430" s="196" t="s">
        <v>77</v>
      </c>
    </row>
    <row r="1431" spans="2:65" s="302" customFormat="1">
      <c r="B1431" s="301"/>
      <c r="D1431" s="297" t="s">
        <v>185</v>
      </c>
      <c r="E1431" s="303" t="s">
        <v>5</v>
      </c>
      <c r="F1431" s="304" t="s">
        <v>1960</v>
      </c>
      <c r="H1431" s="305">
        <v>8.4</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02" customFormat="1">
      <c r="B1432" s="301"/>
      <c r="D1432" s="297" t="s">
        <v>185</v>
      </c>
      <c r="E1432" s="303" t="s">
        <v>5</v>
      </c>
      <c r="F1432" s="304" t="s">
        <v>5</v>
      </c>
      <c r="H1432" s="305">
        <v>0</v>
      </c>
      <c r="L1432" s="301"/>
      <c r="M1432" s="306"/>
      <c r="N1432" s="307"/>
      <c r="O1432" s="307"/>
      <c r="P1432" s="307"/>
      <c r="Q1432" s="307"/>
      <c r="R1432" s="307"/>
      <c r="S1432" s="307"/>
      <c r="T1432" s="308"/>
      <c r="AT1432" s="303" t="s">
        <v>185</v>
      </c>
      <c r="AU1432" s="303" t="s">
        <v>77</v>
      </c>
      <c r="AV1432" s="302" t="s">
        <v>77</v>
      </c>
      <c r="AW1432" s="302" t="s">
        <v>31</v>
      </c>
      <c r="AX1432" s="302" t="s">
        <v>68</v>
      </c>
      <c r="AY1432" s="303" t="s">
        <v>177</v>
      </c>
    </row>
    <row r="1433" spans="2:65" s="317" customFormat="1">
      <c r="B1433" s="316"/>
      <c r="D1433" s="297" t="s">
        <v>185</v>
      </c>
      <c r="E1433" s="318" t="s">
        <v>5</v>
      </c>
      <c r="F1433" s="319" t="s">
        <v>186</v>
      </c>
      <c r="H1433" s="320">
        <v>8.4</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16" customFormat="1" ht="16.5" customHeight="1">
      <c r="B1434" s="207"/>
      <c r="C1434" s="324" t="s">
        <v>1961</v>
      </c>
      <c r="D1434" s="324" t="s">
        <v>425</v>
      </c>
      <c r="E1434" s="325" t="s">
        <v>1962</v>
      </c>
      <c r="F1434" s="326" t="s">
        <v>1963</v>
      </c>
      <c r="G1434" s="327" t="s">
        <v>887</v>
      </c>
      <c r="H1434" s="328">
        <v>8.4</v>
      </c>
      <c r="I1434" s="923"/>
      <c r="J1434" s="329">
        <f>ROUND(I1434*H1434,2)</f>
        <v>0</v>
      </c>
      <c r="K1434" s="326" t="s">
        <v>181</v>
      </c>
      <c r="L1434" s="330"/>
      <c r="M1434" s="331" t="s">
        <v>5</v>
      </c>
      <c r="N1434" s="332" t="s">
        <v>39</v>
      </c>
      <c r="O1434" s="294">
        <v>0</v>
      </c>
      <c r="P1434" s="294">
        <f>O1434*H1434</f>
        <v>0</v>
      </c>
      <c r="Q1434" s="294">
        <v>2.0000000000000001E-4</v>
      </c>
      <c r="R1434" s="294">
        <f>Q1434*H1434</f>
        <v>1.6800000000000001E-3</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1964</v>
      </c>
    </row>
    <row r="1435" spans="2:65" s="916" customFormat="1" ht="38.25" customHeight="1">
      <c r="B1435" s="207"/>
      <c r="C1435" s="286" t="s">
        <v>1965</v>
      </c>
      <c r="D1435" s="286" t="s">
        <v>179</v>
      </c>
      <c r="E1435" s="287" t="s">
        <v>1966</v>
      </c>
      <c r="F1435" s="288" t="s">
        <v>1967</v>
      </c>
      <c r="G1435" s="289" t="s">
        <v>180</v>
      </c>
      <c r="H1435" s="290">
        <v>4.6500000000000004</v>
      </c>
      <c r="I1435" s="921"/>
      <c r="J1435" s="291">
        <f>ROUND(I1435*H1435,2)</f>
        <v>0</v>
      </c>
      <c r="K1435" s="288" t="s">
        <v>181</v>
      </c>
      <c r="L1435" s="207"/>
      <c r="M1435" s="292" t="s">
        <v>5</v>
      </c>
      <c r="N1435" s="293" t="s">
        <v>39</v>
      </c>
      <c r="O1435" s="294">
        <v>1.845</v>
      </c>
      <c r="P1435" s="294">
        <f>O1435*H1435</f>
        <v>8.57925</v>
      </c>
      <c r="Q1435" s="294">
        <v>2.5000000000000001E-4</v>
      </c>
      <c r="R1435" s="294">
        <f>Q1435*H1435</f>
        <v>1.1625000000000001E-3</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1968</v>
      </c>
    </row>
    <row r="1436" spans="2:65" s="916" customFormat="1" ht="121.5">
      <c r="B1436" s="207"/>
      <c r="D1436" s="297" t="s">
        <v>184</v>
      </c>
      <c r="F1436" s="298" t="s">
        <v>1969</v>
      </c>
      <c r="L1436" s="207"/>
      <c r="M1436" s="299"/>
      <c r="N1436" s="920"/>
      <c r="O1436" s="920"/>
      <c r="P1436" s="920"/>
      <c r="Q1436" s="920"/>
      <c r="R1436" s="920"/>
      <c r="S1436" s="920"/>
      <c r="T1436" s="300"/>
      <c r="AT1436" s="196" t="s">
        <v>184</v>
      </c>
      <c r="AU1436" s="196" t="s">
        <v>77</v>
      </c>
    </row>
    <row r="1437" spans="2:65" s="302" customFormat="1">
      <c r="B1437" s="301"/>
      <c r="D1437" s="297" t="s">
        <v>185</v>
      </c>
      <c r="E1437" s="303" t="s">
        <v>5</v>
      </c>
      <c r="F1437" s="304" t="s">
        <v>1970</v>
      </c>
      <c r="H1437" s="305">
        <v>4.6500000000000004</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7" customFormat="1">
      <c r="B1438" s="316"/>
      <c r="D1438" s="297" t="s">
        <v>185</v>
      </c>
      <c r="E1438" s="318" t="s">
        <v>5</v>
      </c>
      <c r="F1438" s="319" t="s">
        <v>186</v>
      </c>
      <c r="H1438" s="320">
        <v>4.6500000000000004</v>
      </c>
      <c r="L1438" s="316"/>
      <c r="M1438" s="321"/>
      <c r="N1438" s="322"/>
      <c r="O1438" s="322"/>
      <c r="P1438" s="322"/>
      <c r="Q1438" s="322"/>
      <c r="R1438" s="322"/>
      <c r="S1438" s="322"/>
      <c r="T1438" s="323"/>
      <c r="AT1438" s="318" t="s">
        <v>185</v>
      </c>
      <c r="AU1438" s="318" t="s">
        <v>77</v>
      </c>
      <c r="AV1438" s="317" t="s">
        <v>182</v>
      </c>
      <c r="AW1438" s="317" t="s">
        <v>31</v>
      </c>
      <c r="AX1438" s="317" t="s">
        <v>75</v>
      </c>
      <c r="AY1438" s="318" t="s">
        <v>177</v>
      </c>
    </row>
    <row r="1439" spans="2:65" s="916" customFormat="1" ht="38.25" customHeight="1">
      <c r="B1439" s="207"/>
      <c r="C1439" s="324" t="s">
        <v>1971</v>
      </c>
      <c r="D1439" s="324" t="s">
        <v>425</v>
      </c>
      <c r="E1439" s="325" t="s">
        <v>1972</v>
      </c>
      <c r="F1439" s="326" t="s">
        <v>1973</v>
      </c>
      <c r="G1439" s="327" t="s">
        <v>187</v>
      </c>
      <c r="H1439" s="328">
        <v>1</v>
      </c>
      <c r="I1439" s="923"/>
      <c r="J1439" s="329">
        <f>ROUND(I1439*H1439,2)</f>
        <v>0</v>
      </c>
      <c r="K1439" s="326" t="s">
        <v>5</v>
      </c>
      <c r="L1439" s="330"/>
      <c r="M1439" s="331" t="s">
        <v>5</v>
      </c>
      <c r="N1439" s="332" t="s">
        <v>39</v>
      </c>
      <c r="O1439" s="294">
        <v>0</v>
      </c>
      <c r="P1439" s="294">
        <f>O1439*H1439</f>
        <v>0</v>
      </c>
      <c r="Q1439" s="294">
        <v>3.5999999999999997E-2</v>
      </c>
      <c r="R1439" s="294">
        <f>Q1439*H1439</f>
        <v>3.5999999999999997E-2</v>
      </c>
      <c r="S1439" s="294">
        <v>0</v>
      </c>
      <c r="T1439" s="295">
        <f>S1439*H1439</f>
        <v>0</v>
      </c>
      <c r="AR1439" s="196" t="s">
        <v>336</v>
      </c>
      <c r="AT1439" s="196" t="s">
        <v>425</v>
      </c>
      <c r="AU1439" s="196" t="s">
        <v>77</v>
      </c>
      <c r="AY1439" s="196" t="s">
        <v>177</v>
      </c>
      <c r="BE1439" s="296">
        <f>IF(N1439="základní",J1439,0)</f>
        <v>0</v>
      </c>
      <c r="BF1439" s="296">
        <f>IF(N1439="snížená",J1439,0)</f>
        <v>0</v>
      </c>
      <c r="BG1439" s="296">
        <f>IF(N1439="zákl. přenesená",J1439,0)</f>
        <v>0</v>
      </c>
      <c r="BH1439" s="296">
        <f>IF(N1439="sníž. přenesená",J1439,0)</f>
        <v>0</v>
      </c>
      <c r="BI1439" s="296">
        <f>IF(N1439="nulová",J1439,0)</f>
        <v>0</v>
      </c>
      <c r="BJ1439" s="196" t="s">
        <v>75</v>
      </c>
      <c r="BK1439" s="296">
        <f>ROUND(I1439*H1439,2)</f>
        <v>0</v>
      </c>
      <c r="BL1439" s="196" t="s">
        <v>263</v>
      </c>
      <c r="BM1439" s="196" t="s">
        <v>1974</v>
      </c>
    </row>
    <row r="1440" spans="2:65" s="916" customFormat="1" ht="38.25" customHeight="1">
      <c r="B1440" s="207"/>
      <c r="C1440" s="286" t="s">
        <v>1975</v>
      </c>
      <c r="D1440" s="286" t="s">
        <v>179</v>
      </c>
      <c r="E1440" s="287" t="s">
        <v>1966</v>
      </c>
      <c r="F1440" s="288" t="s">
        <v>1967</v>
      </c>
      <c r="G1440" s="289" t="s">
        <v>180</v>
      </c>
      <c r="H1440" s="290">
        <v>10.275</v>
      </c>
      <c r="I1440" s="921"/>
      <c r="J1440" s="291">
        <f>ROUND(I1440*H1440,2)</f>
        <v>0</v>
      </c>
      <c r="K1440" s="288" t="s">
        <v>181</v>
      </c>
      <c r="L1440" s="207"/>
      <c r="M1440" s="292" t="s">
        <v>5</v>
      </c>
      <c r="N1440" s="293" t="s">
        <v>39</v>
      </c>
      <c r="O1440" s="294">
        <v>1.845</v>
      </c>
      <c r="P1440" s="294">
        <f>O1440*H1440</f>
        <v>18.957374999999999</v>
      </c>
      <c r="Q1440" s="294">
        <v>2.5000000000000001E-4</v>
      </c>
      <c r="R1440" s="294">
        <f>Q1440*H1440</f>
        <v>2.5687500000000003E-3</v>
      </c>
      <c r="S1440" s="294">
        <v>0</v>
      </c>
      <c r="T1440" s="295">
        <f>S1440*H1440</f>
        <v>0</v>
      </c>
      <c r="AR1440" s="196" t="s">
        <v>263</v>
      </c>
      <c r="AT1440" s="196" t="s">
        <v>179</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1976</v>
      </c>
    </row>
    <row r="1441" spans="2:65" s="916" customFormat="1" ht="121.5">
      <c r="B1441" s="207"/>
      <c r="D1441" s="297" t="s">
        <v>184</v>
      </c>
      <c r="F1441" s="298" t="s">
        <v>1969</v>
      </c>
      <c r="L1441" s="207"/>
      <c r="M1441" s="299"/>
      <c r="N1441" s="920"/>
      <c r="O1441" s="920"/>
      <c r="P1441" s="920"/>
      <c r="Q1441" s="920"/>
      <c r="R1441" s="920"/>
      <c r="S1441" s="920"/>
      <c r="T1441" s="300"/>
      <c r="AT1441" s="196" t="s">
        <v>184</v>
      </c>
      <c r="AU1441" s="196" t="s">
        <v>77</v>
      </c>
    </row>
    <row r="1442" spans="2:65" s="302" customFormat="1">
      <c r="B1442" s="301"/>
      <c r="D1442" s="297" t="s">
        <v>185</v>
      </c>
      <c r="E1442" s="303" t="s">
        <v>5</v>
      </c>
      <c r="F1442" s="304" t="s">
        <v>1977</v>
      </c>
      <c r="H1442" s="305">
        <v>10.275</v>
      </c>
      <c r="L1442" s="301"/>
      <c r="M1442" s="306"/>
      <c r="N1442" s="307"/>
      <c r="O1442" s="307"/>
      <c r="P1442" s="307"/>
      <c r="Q1442" s="307"/>
      <c r="R1442" s="307"/>
      <c r="S1442" s="307"/>
      <c r="T1442" s="308"/>
      <c r="AT1442" s="303" t="s">
        <v>185</v>
      </c>
      <c r="AU1442" s="303" t="s">
        <v>77</v>
      </c>
      <c r="AV1442" s="302" t="s">
        <v>77</v>
      </c>
      <c r="AW1442" s="302" t="s">
        <v>31</v>
      </c>
      <c r="AX1442" s="302" t="s">
        <v>68</v>
      </c>
      <c r="AY1442" s="303" t="s">
        <v>177</v>
      </c>
    </row>
    <row r="1443" spans="2:65" s="317" customFormat="1">
      <c r="B1443" s="316"/>
      <c r="D1443" s="297" t="s">
        <v>185</v>
      </c>
      <c r="E1443" s="318" t="s">
        <v>5</v>
      </c>
      <c r="F1443" s="319" t="s">
        <v>186</v>
      </c>
      <c r="H1443" s="320">
        <v>10.275</v>
      </c>
      <c r="L1443" s="316"/>
      <c r="M1443" s="321"/>
      <c r="N1443" s="322"/>
      <c r="O1443" s="322"/>
      <c r="P1443" s="322"/>
      <c r="Q1443" s="322"/>
      <c r="R1443" s="322"/>
      <c r="S1443" s="322"/>
      <c r="T1443" s="323"/>
      <c r="AT1443" s="318" t="s">
        <v>185</v>
      </c>
      <c r="AU1443" s="318" t="s">
        <v>77</v>
      </c>
      <c r="AV1443" s="317" t="s">
        <v>182</v>
      </c>
      <c r="AW1443" s="317" t="s">
        <v>31</v>
      </c>
      <c r="AX1443" s="317" t="s">
        <v>75</v>
      </c>
      <c r="AY1443" s="318" t="s">
        <v>177</v>
      </c>
    </row>
    <row r="1444" spans="2:65" s="916" customFormat="1" ht="38.25" customHeight="1">
      <c r="B1444" s="207"/>
      <c r="C1444" s="324" t="s">
        <v>1978</v>
      </c>
      <c r="D1444" s="324" t="s">
        <v>425</v>
      </c>
      <c r="E1444" s="325" t="s">
        <v>1979</v>
      </c>
      <c r="F1444" s="326" t="s">
        <v>1980</v>
      </c>
      <c r="G1444" s="327" t="s">
        <v>187</v>
      </c>
      <c r="H1444" s="328">
        <v>1</v>
      </c>
      <c r="I1444" s="923"/>
      <c r="J1444" s="329">
        <f>ROUND(I1444*H1444,2)</f>
        <v>0</v>
      </c>
      <c r="K1444" s="326" t="s">
        <v>5</v>
      </c>
      <c r="L1444" s="330"/>
      <c r="M1444" s="331" t="s">
        <v>5</v>
      </c>
      <c r="N1444" s="332" t="s">
        <v>39</v>
      </c>
      <c r="O1444" s="294">
        <v>0</v>
      </c>
      <c r="P1444" s="294">
        <f>O1444*H1444</f>
        <v>0</v>
      </c>
      <c r="Q1444" s="294">
        <v>3.5999999999999997E-2</v>
      </c>
      <c r="R1444" s="294">
        <f>Q1444*H1444</f>
        <v>3.5999999999999997E-2</v>
      </c>
      <c r="S1444" s="294">
        <v>0</v>
      </c>
      <c r="T1444" s="295">
        <f>S1444*H1444</f>
        <v>0</v>
      </c>
      <c r="AR1444" s="196" t="s">
        <v>336</v>
      </c>
      <c r="AT1444" s="196" t="s">
        <v>425</v>
      </c>
      <c r="AU1444" s="196" t="s">
        <v>77</v>
      </c>
      <c r="AY1444" s="196" t="s">
        <v>177</v>
      </c>
      <c r="BE1444" s="296">
        <f>IF(N1444="základní",J1444,0)</f>
        <v>0</v>
      </c>
      <c r="BF1444" s="296">
        <f>IF(N1444="snížená",J1444,0)</f>
        <v>0</v>
      </c>
      <c r="BG1444" s="296">
        <f>IF(N1444="zákl. přenesená",J1444,0)</f>
        <v>0</v>
      </c>
      <c r="BH1444" s="296">
        <f>IF(N1444="sníž. přenesená",J1444,0)</f>
        <v>0</v>
      </c>
      <c r="BI1444" s="296">
        <f>IF(N1444="nulová",J1444,0)</f>
        <v>0</v>
      </c>
      <c r="BJ1444" s="196" t="s">
        <v>75</v>
      </c>
      <c r="BK1444" s="296">
        <f>ROUND(I1444*H1444,2)</f>
        <v>0</v>
      </c>
      <c r="BL1444" s="196" t="s">
        <v>263</v>
      </c>
      <c r="BM1444" s="196" t="s">
        <v>1981</v>
      </c>
    </row>
    <row r="1445" spans="2:65" s="916" customFormat="1" ht="38.25" customHeight="1">
      <c r="B1445" s="207"/>
      <c r="C1445" s="286" t="s">
        <v>1982</v>
      </c>
      <c r="D1445" s="286" t="s">
        <v>179</v>
      </c>
      <c r="E1445" s="287" t="s">
        <v>1966</v>
      </c>
      <c r="F1445" s="288" t="s">
        <v>1967</v>
      </c>
      <c r="G1445" s="289" t="s">
        <v>180</v>
      </c>
      <c r="H1445" s="290">
        <v>11.4</v>
      </c>
      <c r="I1445" s="921"/>
      <c r="J1445" s="291">
        <f>ROUND(I1445*H1445,2)</f>
        <v>0</v>
      </c>
      <c r="K1445" s="288" t="s">
        <v>181</v>
      </c>
      <c r="L1445" s="207"/>
      <c r="M1445" s="292" t="s">
        <v>5</v>
      </c>
      <c r="N1445" s="293" t="s">
        <v>39</v>
      </c>
      <c r="O1445" s="294">
        <v>1.845</v>
      </c>
      <c r="P1445" s="294">
        <f>O1445*H1445</f>
        <v>21.033000000000001</v>
      </c>
      <c r="Q1445" s="294">
        <v>2.5000000000000001E-4</v>
      </c>
      <c r="R1445" s="294">
        <f>Q1445*H1445</f>
        <v>2.8500000000000001E-3</v>
      </c>
      <c r="S1445" s="294">
        <v>0</v>
      </c>
      <c r="T1445" s="295">
        <f>S1445*H1445</f>
        <v>0</v>
      </c>
      <c r="AR1445" s="196" t="s">
        <v>263</v>
      </c>
      <c r="AT1445" s="196" t="s">
        <v>179</v>
      </c>
      <c r="AU1445" s="196" t="s">
        <v>77</v>
      </c>
      <c r="AY1445" s="196" t="s">
        <v>177</v>
      </c>
      <c r="BE1445" s="296">
        <f>IF(N1445="základní",J1445,0)</f>
        <v>0</v>
      </c>
      <c r="BF1445" s="296">
        <f>IF(N1445="snížená",J1445,0)</f>
        <v>0</v>
      </c>
      <c r="BG1445" s="296">
        <f>IF(N1445="zákl. přenesená",J1445,0)</f>
        <v>0</v>
      </c>
      <c r="BH1445" s="296">
        <f>IF(N1445="sníž. přenesená",J1445,0)</f>
        <v>0</v>
      </c>
      <c r="BI1445" s="296">
        <f>IF(N1445="nulová",J1445,0)</f>
        <v>0</v>
      </c>
      <c r="BJ1445" s="196" t="s">
        <v>75</v>
      </c>
      <c r="BK1445" s="296">
        <f>ROUND(I1445*H1445,2)</f>
        <v>0</v>
      </c>
      <c r="BL1445" s="196" t="s">
        <v>263</v>
      </c>
      <c r="BM1445" s="196" t="s">
        <v>1983</v>
      </c>
    </row>
    <row r="1446" spans="2:65" s="916" customFormat="1" ht="121.5">
      <c r="B1446" s="207"/>
      <c r="D1446" s="297" t="s">
        <v>184</v>
      </c>
      <c r="F1446" s="298" t="s">
        <v>1969</v>
      </c>
      <c r="L1446" s="207"/>
      <c r="M1446" s="299"/>
      <c r="N1446" s="920"/>
      <c r="O1446" s="920"/>
      <c r="P1446" s="920"/>
      <c r="Q1446" s="920"/>
      <c r="R1446" s="920"/>
      <c r="S1446" s="920"/>
      <c r="T1446" s="300"/>
      <c r="AT1446" s="196" t="s">
        <v>184</v>
      </c>
      <c r="AU1446" s="196" t="s">
        <v>77</v>
      </c>
    </row>
    <row r="1447" spans="2:65" s="302" customFormat="1">
      <c r="B1447" s="301"/>
      <c r="D1447" s="297" t="s">
        <v>185</v>
      </c>
      <c r="E1447" s="303" t="s">
        <v>5</v>
      </c>
      <c r="F1447" s="304" t="s">
        <v>1984</v>
      </c>
      <c r="H1447" s="305">
        <v>4.8</v>
      </c>
      <c r="L1447" s="301"/>
      <c r="M1447" s="306"/>
      <c r="N1447" s="307"/>
      <c r="O1447" s="307"/>
      <c r="P1447" s="307"/>
      <c r="Q1447" s="307"/>
      <c r="R1447" s="307"/>
      <c r="S1447" s="307"/>
      <c r="T1447" s="308"/>
      <c r="AT1447" s="303" t="s">
        <v>185</v>
      </c>
      <c r="AU1447" s="303" t="s">
        <v>77</v>
      </c>
      <c r="AV1447" s="302" t="s">
        <v>77</v>
      </c>
      <c r="AW1447" s="302" t="s">
        <v>31</v>
      </c>
      <c r="AX1447" s="302" t="s">
        <v>68</v>
      </c>
      <c r="AY1447" s="303" t="s">
        <v>177</v>
      </c>
    </row>
    <row r="1448" spans="2:65" s="310" customFormat="1">
      <c r="B1448" s="309"/>
      <c r="D1448" s="297" t="s">
        <v>185</v>
      </c>
      <c r="E1448" s="311" t="s">
        <v>5</v>
      </c>
      <c r="F1448" s="312" t="s">
        <v>1985</v>
      </c>
      <c r="H1448" s="311" t="s">
        <v>5</v>
      </c>
      <c r="L1448" s="309"/>
      <c r="M1448" s="313"/>
      <c r="N1448" s="314"/>
      <c r="O1448" s="314"/>
      <c r="P1448" s="314"/>
      <c r="Q1448" s="314"/>
      <c r="R1448" s="314"/>
      <c r="S1448" s="314"/>
      <c r="T1448" s="315"/>
      <c r="AT1448" s="311" t="s">
        <v>185</v>
      </c>
      <c r="AU1448" s="311" t="s">
        <v>77</v>
      </c>
      <c r="AV1448" s="310" t="s">
        <v>75</v>
      </c>
      <c r="AW1448" s="310" t="s">
        <v>31</v>
      </c>
      <c r="AX1448" s="310" t="s">
        <v>68</v>
      </c>
      <c r="AY1448" s="311" t="s">
        <v>177</v>
      </c>
    </row>
    <row r="1449" spans="2:65" s="302" customFormat="1">
      <c r="B1449" s="301"/>
      <c r="D1449" s="297" t="s">
        <v>185</v>
      </c>
      <c r="E1449" s="303" t="s">
        <v>5</v>
      </c>
      <c r="F1449" s="304" t="s">
        <v>1986</v>
      </c>
      <c r="H1449" s="305">
        <v>4.2</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0" customFormat="1">
      <c r="B1450" s="309"/>
      <c r="D1450" s="297" t="s">
        <v>185</v>
      </c>
      <c r="E1450" s="311" t="s">
        <v>5</v>
      </c>
      <c r="F1450" s="312" t="s">
        <v>1987</v>
      </c>
      <c r="H1450" s="311" t="s">
        <v>5</v>
      </c>
      <c r="L1450" s="309"/>
      <c r="M1450" s="313"/>
      <c r="N1450" s="314"/>
      <c r="O1450" s="314"/>
      <c r="P1450" s="314"/>
      <c r="Q1450" s="314"/>
      <c r="R1450" s="314"/>
      <c r="S1450" s="314"/>
      <c r="T1450" s="315"/>
      <c r="AT1450" s="311" t="s">
        <v>185</v>
      </c>
      <c r="AU1450" s="311" t="s">
        <v>77</v>
      </c>
      <c r="AV1450" s="310" t="s">
        <v>75</v>
      </c>
      <c r="AW1450" s="310" t="s">
        <v>31</v>
      </c>
      <c r="AX1450" s="310" t="s">
        <v>68</v>
      </c>
      <c r="AY1450" s="311" t="s">
        <v>177</v>
      </c>
    </row>
    <row r="1451" spans="2:65" s="302" customFormat="1">
      <c r="B1451" s="301"/>
      <c r="D1451" s="297" t="s">
        <v>185</v>
      </c>
      <c r="E1451" s="303" t="s">
        <v>5</v>
      </c>
      <c r="F1451" s="304" t="s">
        <v>1988</v>
      </c>
      <c r="H1451" s="305">
        <v>2.4</v>
      </c>
      <c r="L1451" s="301"/>
      <c r="M1451" s="306"/>
      <c r="N1451" s="307"/>
      <c r="O1451" s="307"/>
      <c r="P1451" s="307"/>
      <c r="Q1451" s="307"/>
      <c r="R1451" s="307"/>
      <c r="S1451" s="307"/>
      <c r="T1451" s="308"/>
      <c r="AT1451" s="303" t="s">
        <v>185</v>
      </c>
      <c r="AU1451" s="303" t="s">
        <v>77</v>
      </c>
      <c r="AV1451" s="302" t="s">
        <v>77</v>
      </c>
      <c r="AW1451" s="302" t="s">
        <v>31</v>
      </c>
      <c r="AX1451" s="302" t="s">
        <v>68</v>
      </c>
      <c r="AY1451" s="303" t="s">
        <v>177</v>
      </c>
    </row>
    <row r="1452" spans="2:65" s="310" customFormat="1">
      <c r="B1452" s="309"/>
      <c r="D1452" s="297" t="s">
        <v>185</v>
      </c>
      <c r="E1452" s="311" t="s">
        <v>5</v>
      </c>
      <c r="F1452" s="312" t="s">
        <v>1989</v>
      </c>
      <c r="H1452" s="311" t="s">
        <v>5</v>
      </c>
      <c r="L1452" s="309"/>
      <c r="M1452" s="313"/>
      <c r="N1452" s="314"/>
      <c r="O1452" s="314"/>
      <c r="P1452" s="314"/>
      <c r="Q1452" s="314"/>
      <c r="R1452" s="314"/>
      <c r="S1452" s="314"/>
      <c r="T1452" s="315"/>
      <c r="AT1452" s="311" t="s">
        <v>185</v>
      </c>
      <c r="AU1452" s="311" t="s">
        <v>77</v>
      </c>
      <c r="AV1452" s="310" t="s">
        <v>75</v>
      </c>
      <c r="AW1452" s="310" t="s">
        <v>31</v>
      </c>
      <c r="AX1452" s="310" t="s">
        <v>68</v>
      </c>
      <c r="AY1452" s="311" t="s">
        <v>177</v>
      </c>
    </row>
    <row r="1453" spans="2:65" s="317" customFormat="1">
      <c r="B1453" s="316"/>
      <c r="D1453" s="297" t="s">
        <v>185</v>
      </c>
      <c r="E1453" s="318" t="s">
        <v>5</v>
      </c>
      <c r="F1453" s="319" t="s">
        <v>186</v>
      </c>
      <c r="H1453" s="320">
        <v>11.4</v>
      </c>
      <c r="L1453" s="316"/>
      <c r="M1453" s="321"/>
      <c r="N1453" s="322"/>
      <c r="O1453" s="322"/>
      <c r="P1453" s="322"/>
      <c r="Q1453" s="322"/>
      <c r="R1453" s="322"/>
      <c r="S1453" s="322"/>
      <c r="T1453" s="323"/>
      <c r="AT1453" s="318" t="s">
        <v>185</v>
      </c>
      <c r="AU1453" s="318" t="s">
        <v>77</v>
      </c>
      <c r="AV1453" s="317" t="s">
        <v>182</v>
      </c>
      <c r="AW1453" s="317" t="s">
        <v>31</v>
      </c>
      <c r="AX1453" s="317" t="s">
        <v>75</v>
      </c>
      <c r="AY1453" s="318" t="s">
        <v>177</v>
      </c>
    </row>
    <row r="1454" spans="2:65" s="916" customFormat="1" ht="25.5" customHeight="1">
      <c r="B1454" s="207"/>
      <c r="C1454" s="324" t="s">
        <v>1990</v>
      </c>
      <c r="D1454" s="324" t="s">
        <v>425</v>
      </c>
      <c r="E1454" s="325" t="s">
        <v>1991</v>
      </c>
      <c r="F1454" s="326" t="s">
        <v>1992</v>
      </c>
      <c r="G1454" s="327" t="s">
        <v>187</v>
      </c>
      <c r="H1454" s="328">
        <v>4</v>
      </c>
      <c r="I1454" s="923"/>
      <c r="J1454" s="329">
        <f>ROUND(I1454*H1454,2)</f>
        <v>0</v>
      </c>
      <c r="K1454" s="326" t="s">
        <v>5</v>
      </c>
      <c r="L1454" s="330"/>
      <c r="M1454" s="331" t="s">
        <v>5</v>
      </c>
      <c r="N1454" s="332" t="s">
        <v>39</v>
      </c>
      <c r="O1454" s="294">
        <v>0</v>
      </c>
      <c r="P1454" s="294">
        <f>O1454*H1454</f>
        <v>0</v>
      </c>
      <c r="Q1454" s="294">
        <v>3.5999999999999997E-2</v>
      </c>
      <c r="R1454" s="294">
        <f>Q1454*H1454</f>
        <v>0.14399999999999999</v>
      </c>
      <c r="S1454" s="294">
        <v>0</v>
      </c>
      <c r="T1454" s="295">
        <f>S1454*H1454</f>
        <v>0</v>
      </c>
      <c r="AR1454" s="196" t="s">
        <v>336</v>
      </c>
      <c r="AT1454" s="196" t="s">
        <v>425</v>
      </c>
      <c r="AU1454" s="196" t="s">
        <v>77</v>
      </c>
      <c r="AY1454" s="196" t="s">
        <v>177</v>
      </c>
      <c r="BE1454" s="296">
        <f>IF(N1454="základní",J1454,0)</f>
        <v>0</v>
      </c>
      <c r="BF1454" s="296">
        <f>IF(N1454="snížená",J1454,0)</f>
        <v>0</v>
      </c>
      <c r="BG1454" s="296">
        <f>IF(N1454="zákl. přenesená",J1454,0)</f>
        <v>0</v>
      </c>
      <c r="BH1454" s="296">
        <f>IF(N1454="sníž. přenesená",J1454,0)</f>
        <v>0</v>
      </c>
      <c r="BI1454" s="296">
        <f>IF(N1454="nulová",J1454,0)</f>
        <v>0</v>
      </c>
      <c r="BJ1454" s="196" t="s">
        <v>75</v>
      </c>
      <c r="BK1454" s="296">
        <f>ROUND(I1454*H1454,2)</f>
        <v>0</v>
      </c>
      <c r="BL1454" s="196" t="s">
        <v>263</v>
      </c>
      <c r="BM1454" s="196" t="s">
        <v>1993</v>
      </c>
    </row>
    <row r="1455" spans="2:65" s="916" customFormat="1" ht="25.5" customHeight="1">
      <c r="B1455" s="207"/>
      <c r="C1455" s="324" t="s">
        <v>1994</v>
      </c>
      <c r="D1455" s="324" t="s">
        <v>425</v>
      </c>
      <c r="E1455" s="325" t="s">
        <v>1995</v>
      </c>
      <c r="F1455" s="326" t="s">
        <v>1996</v>
      </c>
      <c r="G1455" s="327" t="s">
        <v>187</v>
      </c>
      <c r="H1455" s="328">
        <v>2</v>
      </c>
      <c r="I1455" s="923"/>
      <c r="J1455" s="329">
        <f>ROUND(I1455*H1455,2)</f>
        <v>0</v>
      </c>
      <c r="K1455" s="326" t="s">
        <v>5</v>
      </c>
      <c r="L1455" s="330"/>
      <c r="M1455" s="331" t="s">
        <v>5</v>
      </c>
      <c r="N1455" s="332" t="s">
        <v>39</v>
      </c>
      <c r="O1455" s="294">
        <v>0</v>
      </c>
      <c r="P1455" s="294">
        <f>O1455*H1455</f>
        <v>0</v>
      </c>
      <c r="Q1455" s="294">
        <v>3.5999999999999997E-2</v>
      </c>
      <c r="R1455" s="294">
        <f>Q1455*H1455</f>
        <v>7.1999999999999995E-2</v>
      </c>
      <c r="S1455" s="294">
        <v>0</v>
      </c>
      <c r="T1455" s="295">
        <f>S1455*H1455</f>
        <v>0</v>
      </c>
      <c r="AR1455" s="196" t="s">
        <v>336</v>
      </c>
      <c r="AT1455" s="196" t="s">
        <v>425</v>
      </c>
      <c r="AU1455" s="196" t="s">
        <v>77</v>
      </c>
      <c r="AY1455" s="196" t="s">
        <v>177</v>
      </c>
      <c r="BE1455" s="296">
        <f>IF(N1455="základní",J1455,0)</f>
        <v>0</v>
      </c>
      <c r="BF1455" s="296">
        <f>IF(N1455="snížená",J1455,0)</f>
        <v>0</v>
      </c>
      <c r="BG1455" s="296">
        <f>IF(N1455="zákl. přenesená",J1455,0)</f>
        <v>0</v>
      </c>
      <c r="BH1455" s="296">
        <f>IF(N1455="sníž. přenesená",J1455,0)</f>
        <v>0</v>
      </c>
      <c r="BI1455" s="296">
        <f>IF(N1455="nulová",J1455,0)</f>
        <v>0</v>
      </c>
      <c r="BJ1455" s="196" t="s">
        <v>75</v>
      </c>
      <c r="BK1455" s="296">
        <f>ROUND(I1455*H1455,2)</f>
        <v>0</v>
      </c>
      <c r="BL1455" s="196" t="s">
        <v>263</v>
      </c>
      <c r="BM1455" s="196" t="s">
        <v>1997</v>
      </c>
    </row>
    <row r="1456" spans="2:65" s="916" customFormat="1" ht="25.5" customHeight="1">
      <c r="B1456" s="207"/>
      <c r="C1456" s="324" t="s">
        <v>1998</v>
      </c>
      <c r="D1456" s="324" t="s">
        <v>425</v>
      </c>
      <c r="E1456" s="325" t="s">
        <v>1999</v>
      </c>
      <c r="F1456" s="326" t="s">
        <v>2000</v>
      </c>
      <c r="G1456" s="327" t="s">
        <v>187</v>
      </c>
      <c r="H1456" s="328">
        <v>1</v>
      </c>
      <c r="I1456" s="923"/>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2001</v>
      </c>
    </row>
    <row r="1457" spans="2:65" s="916" customFormat="1" ht="38.25" customHeight="1">
      <c r="B1457" s="207"/>
      <c r="C1457" s="286" t="s">
        <v>2002</v>
      </c>
      <c r="D1457" s="286" t="s">
        <v>179</v>
      </c>
      <c r="E1457" s="287" t="s">
        <v>2003</v>
      </c>
      <c r="F1457" s="288" t="s">
        <v>2004</v>
      </c>
      <c r="G1457" s="289" t="s">
        <v>180</v>
      </c>
      <c r="H1457" s="290">
        <v>40.049999999999997</v>
      </c>
      <c r="I1457" s="921"/>
      <c r="J1457" s="291">
        <f>ROUND(I1457*H1457,2)</f>
        <v>0</v>
      </c>
      <c r="K1457" s="288" t="s">
        <v>181</v>
      </c>
      <c r="L1457" s="207"/>
      <c r="M1457" s="292" t="s">
        <v>5</v>
      </c>
      <c r="N1457" s="293" t="s">
        <v>39</v>
      </c>
      <c r="O1457" s="294">
        <v>1.9359999999999999</v>
      </c>
      <c r="P1457" s="294">
        <f>O1457*H1457</f>
        <v>77.536799999999985</v>
      </c>
      <c r="Q1457" s="294">
        <v>2.5000000000000001E-4</v>
      </c>
      <c r="R1457" s="294">
        <f>Q1457*H1457</f>
        <v>1.0012499999999999E-2</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2005</v>
      </c>
    </row>
    <row r="1458" spans="2:65" s="916" customFormat="1" ht="121.5">
      <c r="B1458" s="207"/>
      <c r="D1458" s="297" t="s">
        <v>184</v>
      </c>
      <c r="F1458" s="298" t="s">
        <v>1969</v>
      </c>
      <c r="L1458" s="207"/>
      <c r="M1458" s="299"/>
      <c r="N1458" s="920"/>
      <c r="O1458" s="920"/>
      <c r="P1458" s="920"/>
      <c r="Q1458" s="920"/>
      <c r="R1458" s="920"/>
      <c r="S1458" s="920"/>
      <c r="T1458" s="300"/>
      <c r="AT1458" s="196" t="s">
        <v>184</v>
      </c>
      <c r="AU1458" s="196" t="s">
        <v>77</v>
      </c>
    </row>
    <row r="1459" spans="2:65" s="302" customFormat="1">
      <c r="B1459" s="301"/>
      <c r="D1459" s="297" t="s">
        <v>185</v>
      </c>
      <c r="E1459" s="303" t="s">
        <v>5</v>
      </c>
      <c r="F1459" s="304" t="s">
        <v>2006</v>
      </c>
      <c r="H1459" s="305">
        <v>40.049999999999997</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7" customFormat="1">
      <c r="B1460" s="316"/>
      <c r="D1460" s="297" t="s">
        <v>185</v>
      </c>
      <c r="E1460" s="318" t="s">
        <v>5</v>
      </c>
      <c r="F1460" s="319" t="s">
        <v>186</v>
      </c>
      <c r="H1460" s="320">
        <v>40.049999999999997</v>
      </c>
      <c r="L1460" s="316"/>
      <c r="M1460" s="321"/>
      <c r="N1460" s="322"/>
      <c r="O1460" s="322"/>
      <c r="P1460" s="322"/>
      <c r="Q1460" s="322"/>
      <c r="R1460" s="322"/>
      <c r="S1460" s="322"/>
      <c r="T1460" s="323"/>
      <c r="AT1460" s="318" t="s">
        <v>185</v>
      </c>
      <c r="AU1460" s="318" t="s">
        <v>77</v>
      </c>
      <c r="AV1460" s="317" t="s">
        <v>182</v>
      </c>
      <c r="AW1460" s="317" t="s">
        <v>31</v>
      </c>
      <c r="AX1460" s="317" t="s">
        <v>75</v>
      </c>
      <c r="AY1460" s="318" t="s">
        <v>177</v>
      </c>
    </row>
    <row r="1461" spans="2:65" s="916" customFormat="1" ht="38.25" customHeight="1">
      <c r="B1461" s="207"/>
      <c r="C1461" s="324" t="s">
        <v>2007</v>
      </c>
      <c r="D1461" s="324" t="s">
        <v>425</v>
      </c>
      <c r="E1461" s="325" t="s">
        <v>2008</v>
      </c>
      <c r="F1461" s="326" t="s">
        <v>2009</v>
      </c>
      <c r="G1461" s="327" t="s">
        <v>187</v>
      </c>
      <c r="H1461" s="328">
        <v>1</v>
      </c>
      <c r="I1461" s="923"/>
      <c r="J1461" s="329">
        <f>ROUND(I1461*H1461,2)</f>
        <v>0</v>
      </c>
      <c r="K1461" s="326" t="s">
        <v>5</v>
      </c>
      <c r="L1461" s="330"/>
      <c r="M1461" s="331" t="s">
        <v>5</v>
      </c>
      <c r="N1461" s="332" t="s">
        <v>39</v>
      </c>
      <c r="O1461" s="294">
        <v>0</v>
      </c>
      <c r="P1461" s="294">
        <f>O1461*H1461</f>
        <v>0</v>
      </c>
      <c r="Q1461" s="294">
        <v>3.5999999999999997E-2</v>
      </c>
      <c r="R1461" s="294">
        <f>Q1461*H1461</f>
        <v>3.5999999999999997E-2</v>
      </c>
      <c r="S1461" s="294">
        <v>0</v>
      </c>
      <c r="T1461" s="295">
        <f>S1461*H1461</f>
        <v>0</v>
      </c>
      <c r="AR1461" s="196" t="s">
        <v>336</v>
      </c>
      <c r="AT1461" s="196" t="s">
        <v>425</v>
      </c>
      <c r="AU1461" s="196" t="s">
        <v>77</v>
      </c>
      <c r="AY1461" s="196" t="s">
        <v>177</v>
      </c>
      <c r="BE1461" s="296">
        <f>IF(N1461="základní",J1461,0)</f>
        <v>0</v>
      </c>
      <c r="BF1461" s="296">
        <f>IF(N1461="snížená",J1461,0)</f>
        <v>0</v>
      </c>
      <c r="BG1461" s="296">
        <f>IF(N1461="zákl. přenesená",J1461,0)</f>
        <v>0</v>
      </c>
      <c r="BH1461" s="296">
        <f>IF(N1461="sníž. přenesená",J1461,0)</f>
        <v>0</v>
      </c>
      <c r="BI1461" s="296">
        <f>IF(N1461="nulová",J1461,0)</f>
        <v>0</v>
      </c>
      <c r="BJ1461" s="196" t="s">
        <v>75</v>
      </c>
      <c r="BK1461" s="296">
        <f>ROUND(I1461*H1461,2)</f>
        <v>0</v>
      </c>
      <c r="BL1461" s="196" t="s">
        <v>263</v>
      </c>
      <c r="BM1461" s="196" t="s">
        <v>2010</v>
      </c>
    </row>
    <row r="1462" spans="2:65" s="916" customFormat="1" ht="38.25" customHeight="1">
      <c r="B1462" s="207"/>
      <c r="C1462" s="286" t="s">
        <v>2011</v>
      </c>
      <c r="D1462" s="286" t="s">
        <v>179</v>
      </c>
      <c r="E1462" s="287" t="s">
        <v>2003</v>
      </c>
      <c r="F1462" s="288" t="s">
        <v>2004</v>
      </c>
      <c r="G1462" s="289" t="s">
        <v>180</v>
      </c>
      <c r="H1462" s="290">
        <v>25.245000000000001</v>
      </c>
      <c r="I1462" s="921"/>
      <c r="J1462" s="291">
        <f>ROUND(I1462*H1462,2)</f>
        <v>0</v>
      </c>
      <c r="K1462" s="288" t="s">
        <v>181</v>
      </c>
      <c r="L1462" s="207"/>
      <c r="M1462" s="292" t="s">
        <v>5</v>
      </c>
      <c r="N1462" s="293" t="s">
        <v>39</v>
      </c>
      <c r="O1462" s="294">
        <v>1.9359999999999999</v>
      </c>
      <c r="P1462" s="294">
        <f>O1462*H1462</f>
        <v>48.874319999999997</v>
      </c>
      <c r="Q1462" s="294">
        <v>2.5000000000000001E-4</v>
      </c>
      <c r="R1462" s="294">
        <f>Q1462*H1462</f>
        <v>6.31125E-3</v>
      </c>
      <c r="S1462" s="294">
        <v>0</v>
      </c>
      <c r="T1462" s="295">
        <f>S1462*H1462</f>
        <v>0</v>
      </c>
      <c r="AR1462" s="196" t="s">
        <v>263</v>
      </c>
      <c r="AT1462" s="196" t="s">
        <v>179</v>
      </c>
      <c r="AU1462" s="196" t="s">
        <v>77</v>
      </c>
      <c r="AY1462" s="196" t="s">
        <v>177</v>
      </c>
      <c r="BE1462" s="296">
        <f>IF(N1462="základní",J1462,0)</f>
        <v>0</v>
      </c>
      <c r="BF1462" s="296">
        <f>IF(N1462="snížená",J1462,0)</f>
        <v>0</v>
      </c>
      <c r="BG1462" s="296">
        <f>IF(N1462="zákl. přenesená",J1462,0)</f>
        <v>0</v>
      </c>
      <c r="BH1462" s="296">
        <f>IF(N1462="sníž. přenesená",J1462,0)</f>
        <v>0</v>
      </c>
      <c r="BI1462" s="296">
        <f>IF(N1462="nulová",J1462,0)</f>
        <v>0</v>
      </c>
      <c r="BJ1462" s="196" t="s">
        <v>75</v>
      </c>
      <c r="BK1462" s="296">
        <f>ROUND(I1462*H1462,2)</f>
        <v>0</v>
      </c>
      <c r="BL1462" s="196" t="s">
        <v>263</v>
      </c>
      <c r="BM1462" s="196" t="s">
        <v>2012</v>
      </c>
    </row>
    <row r="1463" spans="2:65" s="916" customFormat="1" ht="121.5">
      <c r="B1463" s="207"/>
      <c r="D1463" s="297" t="s">
        <v>184</v>
      </c>
      <c r="F1463" s="298" t="s">
        <v>1969</v>
      </c>
      <c r="L1463" s="207"/>
      <c r="M1463" s="299"/>
      <c r="N1463" s="920"/>
      <c r="O1463" s="920"/>
      <c r="P1463" s="920"/>
      <c r="Q1463" s="920"/>
      <c r="R1463" s="920"/>
      <c r="S1463" s="920"/>
      <c r="T1463" s="300"/>
      <c r="AT1463" s="196" t="s">
        <v>184</v>
      </c>
      <c r="AU1463" s="196" t="s">
        <v>77</v>
      </c>
    </row>
    <row r="1464" spans="2:65" s="302" customFormat="1">
      <c r="B1464" s="301"/>
      <c r="D1464" s="297" t="s">
        <v>185</v>
      </c>
      <c r="E1464" s="303" t="s">
        <v>5</v>
      </c>
      <c r="F1464" s="304" t="s">
        <v>2013</v>
      </c>
      <c r="H1464" s="305">
        <v>25.245000000000001</v>
      </c>
      <c r="L1464" s="301"/>
      <c r="M1464" s="306"/>
      <c r="N1464" s="307"/>
      <c r="O1464" s="307"/>
      <c r="P1464" s="307"/>
      <c r="Q1464" s="307"/>
      <c r="R1464" s="307"/>
      <c r="S1464" s="307"/>
      <c r="T1464" s="308"/>
      <c r="AT1464" s="303" t="s">
        <v>185</v>
      </c>
      <c r="AU1464" s="303" t="s">
        <v>77</v>
      </c>
      <c r="AV1464" s="302" t="s">
        <v>77</v>
      </c>
      <c r="AW1464" s="302" t="s">
        <v>31</v>
      </c>
      <c r="AX1464" s="302" t="s">
        <v>68</v>
      </c>
      <c r="AY1464" s="303" t="s">
        <v>177</v>
      </c>
    </row>
    <row r="1465" spans="2:65" s="317" customFormat="1">
      <c r="B1465" s="316"/>
      <c r="D1465" s="297" t="s">
        <v>185</v>
      </c>
      <c r="E1465" s="318" t="s">
        <v>5</v>
      </c>
      <c r="F1465" s="319" t="s">
        <v>186</v>
      </c>
      <c r="H1465" s="320">
        <v>25.245000000000001</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16" customFormat="1" ht="38.25" customHeight="1">
      <c r="B1466" s="207"/>
      <c r="C1466" s="324" t="s">
        <v>2014</v>
      </c>
      <c r="D1466" s="324" t="s">
        <v>425</v>
      </c>
      <c r="E1466" s="325" t="s">
        <v>2015</v>
      </c>
      <c r="F1466" s="326" t="s">
        <v>2016</v>
      </c>
      <c r="G1466" s="327" t="s">
        <v>187</v>
      </c>
      <c r="H1466" s="328">
        <v>1</v>
      </c>
      <c r="I1466" s="923"/>
      <c r="J1466" s="329">
        <f>ROUND(I1466*H1466,2)</f>
        <v>0</v>
      </c>
      <c r="K1466" s="326" t="s">
        <v>5</v>
      </c>
      <c r="L1466" s="330"/>
      <c r="M1466" s="331" t="s">
        <v>5</v>
      </c>
      <c r="N1466" s="332" t="s">
        <v>39</v>
      </c>
      <c r="O1466" s="294">
        <v>0</v>
      </c>
      <c r="P1466" s="294">
        <f>O1466*H1466</f>
        <v>0</v>
      </c>
      <c r="Q1466" s="294">
        <v>3.5999999999999997E-2</v>
      </c>
      <c r="R1466" s="294">
        <f>Q1466*H1466</f>
        <v>3.5999999999999997E-2</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2017</v>
      </c>
    </row>
    <row r="1467" spans="2:65" s="916" customFormat="1" ht="38.25" customHeight="1">
      <c r="B1467" s="207"/>
      <c r="C1467" s="286" t="s">
        <v>2018</v>
      </c>
      <c r="D1467" s="286" t="s">
        <v>179</v>
      </c>
      <c r="E1467" s="287" t="s">
        <v>2003</v>
      </c>
      <c r="F1467" s="288" t="s">
        <v>2004</v>
      </c>
      <c r="G1467" s="289" t="s">
        <v>180</v>
      </c>
      <c r="H1467" s="290">
        <v>23.300999999999998</v>
      </c>
      <c r="I1467" s="921"/>
      <c r="J1467" s="291">
        <f>ROUND(I1467*H1467,2)</f>
        <v>0</v>
      </c>
      <c r="K1467" s="288" t="s">
        <v>181</v>
      </c>
      <c r="L1467" s="207"/>
      <c r="M1467" s="292" t="s">
        <v>5</v>
      </c>
      <c r="N1467" s="293" t="s">
        <v>39</v>
      </c>
      <c r="O1467" s="294">
        <v>1.9359999999999999</v>
      </c>
      <c r="P1467" s="294">
        <f>O1467*H1467</f>
        <v>45.110735999999996</v>
      </c>
      <c r="Q1467" s="294">
        <v>2.5000000000000001E-4</v>
      </c>
      <c r="R1467" s="294">
        <f>Q1467*H1467</f>
        <v>5.8252499999999997E-3</v>
      </c>
      <c r="S1467" s="294">
        <v>0</v>
      </c>
      <c r="T1467" s="295">
        <f>S1467*H1467</f>
        <v>0</v>
      </c>
      <c r="AR1467" s="196" t="s">
        <v>263</v>
      </c>
      <c r="AT1467" s="196" t="s">
        <v>179</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2019</v>
      </c>
    </row>
    <row r="1468" spans="2:65" s="916" customFormat="1" ht="121.5">
      <c r="B1468" s="207"/>
      <c r="D1468" s="297" t="s">
        <v>184</v>
      </c>
      <c r="F1468" s="298" t="s">
        <v>1969</v>
      </c>
      <c r="L1468" s="207"/>
      <c r="M1468" s="299"/>
      <c r="N1468" s="920"/>
      <c r="O1468" s="920"/>
      <c r="P1468" s="920"/>
      <c r="Q1468" s="920"/>
      <c r="R1468" s="920"/>
      <c r="S1468" s="920"/>
      <c r="T1468" s="300"/>
      <c r="AT1468" s="196" t="s">
        <v>184</v>
      </c>
      <c r="AU1468" s="196" t="s">
        <v>77</v>
      </c>
    </row>
    <row r="1469" spans="2:65" s="302" customFormat="1">
      <c r="B1469" s="301"/>
      <c r="D1469" s="297" t="s">
        <v>185</v>
      </c>
      <c r="E1469" s="303" t="s">
        <v>5</v>
      </c>
      <c r="F1469" s="304" t="s">
        <v>2020</v>
      </c>
      <c r="H1469" s="305">
        <v>23.300999999999998</v>
      </c>
      <c r="L1469" s="301"/>
      <c r="M1469" s="306"/>
      <c r="N1469" s="307"/>
      <c r="O1469" s="307"/>
      <c r="P1469" s="307"/>
      <c r="Q1469" s="307"/>
      <c r="R1469" s="307"/>
      <c r="S1469" s="307"/>
      <c r="T1469" s="308"/>
      <c r="AT1469" s="303" t="s">
        <v>185</v>
      </c>
      <c r="AU1469" s="303" t="s">
        <v>77</v>
      </c>
      <c r="AV1469" s="302" t="s">
        <v>77</v>
      </c>
      <c r="AW1469" s="302" t="s">
        <v>31</v>
      </c>
      <c r="AX1469" s="302" t="s">
        <v>68</v>
      </c>
      <c r="AY1469" s="303" t="s">
        <v>177</v>
      </c>
    </row>
    <row r="1470" spans="2:65" s="317" customFormat="1">
      <c r="B1470" s="316"/>
      <c r="D1470" s="297" t="s">
        <v>185</v>
      </c>
      <c r="E1470" s="318" t="s">
        <v>5</v>
      </c>
      <c r="F1470" s="319" t="s">
        <v>186</v>
      </c>
      <c r="H1470" s="320">
        <v>23.300999999999998</v>
      </c>
      <c r="L1470" s="316"/>
      <c r="M1470" s="321"/>
      <c r="N1470" s="322"/>
      <c r="O1470" s="322"/>
      <c r="P1470" s="322"/>
      <c r="Q1470" s="322"/>
      <c r="R1470" s="322"/>
      <c r="S1470" s="322"/>
      <c r="T1470" s="323"/>
      <c r="AT1470" s="318" t="s">
        <v>185</v>
      </c>
      <c r="AU1470" s="318" t="s">
        <v>77</v>
      </c>
      <c r="AV1470" s="317" t="s">
        <v>182</v>
      </c>
      <c r="AW1470" s="317" t="s">
        <v>31</v>
      </c>
      <c r="AX1470" s="317" t="s">
        <v>75</v>
      </c>
      <c r="AY1470" s="318" t="s">
        <v>177</v>
      </c>
    </row>
    <row r="1471" spans="2:65" s="916" customFormat="1" ht="38.25" customHeight="1">
      <c r="B1471" s="207"/>
      <c r="C1471" s="324" t="s">
        <v>2021</v>
      </c>
      <c r="D1471" s="324" t="s">
        <v>425</v>
      </c>
      <c r="E1471" s="325" t="s">
        <v>2022</v>
      </c>
      <c r="F1471" s="326" t="s">
        <v>2023</v>
      </c>
      <c r="G1471" s="327" t="s">
        <v>187</v>
      </c>
      <c r="H1471" s="328">
        <v>1</v>
      </c>
      <c r="I1471" s="923"/>
      <c r="J1471" s="329">
        <f>ROUND(I1471*H1471,2)</f>
        <v>0</v>
      </c>
      <c r="K1471" s="326" t="s">
        <v>5</v>
      </c>
      <c r="L1471" s="330"/>
      <c r="M1471" s="331" t="s">
        <v>5</v>
      </c>
      <c r="N1471" s="332" t="s">
        <v>39</v>
      </c>
      <c r="O1471" s="294">
        <v>0</v>
      </c>
      <c r="P1471" s="294">
        <f>O1471*H1471</f>
        <v>0</v>
      </c>
      <c r="Q1471" s="294">
        <v>3.5999999999999997E-2</v>
      </c>
      <c r="R1471" s="294">
        <f>Q1471*H1471</f>
        <v>3.5999999999999997E-2</v>
      </c>
      <c r="S1471" s="294">
        <v>0</v>
      </c>
      <c r="T1471" s="295">
        <f>S1471*H1471</f>
        <v>0</v>
      </c>
      <c r="AR1471" s="196" t="s">
        <v>336</v>
      </c>
      <c r="AT1471" s="196" t="s">
        <v>425</v>
      </c>
      <c r="AU1471" s="196" t="s">
        <v>77</v>
      </c>
      <c r="AY1471" s="196" t="s">
        <v>177</v>
      </c>
      <c r="BE1471" s="296">
        <f>IF(N1471="základní",J1471,0)</f>
        <v>0</v>
      </c>
      <c r="BF1471" s="296">
        <f>IF(N1471="snížená",J1471,0)</f>
        <v>0</v>
      </c>
      <c r="BG1471" s="296">
        <f>IF(N1471="zákl. přenesená",J1471,0)</f>
        <v>0</v>
      </c>
      <c r="BH1471" s="296">
        <f>IF(N1471="sníž. přenesená",J1471,0)</f>
        <v>0</v>
      </c>
      <c r="BI1471" s="296">
        <f>IF(N1471="nulová",J1471,0)</f>
        <v>0</v>
      </c>
      <c r="BJ1471" s="196" t="s">
        <v>75</v>
      </c>
      <c r="BK1471" s="296">
        <f>ROUND(I1471*H1471,2)</f>
        <v>0</v>
      </c>
      <c r="BL1471" s="196" t="s">
        <v>263</v>
      </c>
      <c r="BM1471" s="196" t="s">
        <v>2024</v>
      </c>
    </row>
    <row r="1472" spans="2:65" s="916" customFormat="1" ht="38.25" customHeight="1">
      <c r="B1472" s="207"/>
      <c r="C1472" s="286" t="s">
        <v>2025</v>
      </c>
      <c r="D1472" s="286" t="s">
        <v>179</v>
      </c>
      <c r="E1472" s="287" t="s">
        <v>2003</v>
      </c>
      <c r="F1472" s="288" t="s">
        <v>2004</v>
      </c>
      <c r="G1472" s="289" t="s">
        <v>180</v>
      </c>
      <c r="H1472" s="290">
        <v>37.979999999999997</v>
      </c>
      <c r="I1472" s="921"/>
      <c r="J1472" s="291">
        <f>ROUND(I1472*H1472,2)</f>
        <v>0</v>
      </c>
      <c r="K1472" s="288" t="s">
        <v>181</v>
      </c>
      <c r="L1472" s="207"/>
      <c r="M1472" s="292" t="s">
        <v>5</v>
      </c>
      <c r="N1472" s="293" t="s">
        <v>39</v>
      </c>
      <c r="O1472" s="294">
        <v>1.9359999999999999</v>
      </c>
      <c r="P1472" s="294">
        <f>O1472*H1472</f>
        <v>73.529279999999986</v>
      </c>
      <c r="Q1472" s="294">
        <v>2.5000000000000001E-4</v>
      </c>
      <c r="R1472" s="294">
        <f>Q1472*H1472</f>
        <v>9.495E-3</v>
      </c>
      <c r="S1472" s="294">
        <v>0</v>
      </c>
      <c r="T1472" s="295">
        <f>S1472*H1472</f>
        <v>0</v>
      </c>
      <c r="AR1472" s="196" t="s">
        <v>263</v>
      </c>
      <c r="AT1472" s="196" t="s">
        <v>179</v>
      </c>
      <c r="AU1472" s="196" t="s">
        <v>77</v>
      </c>
      <c r="AY1472" s="196" t="s">
        <v>177</v>
      </c>
      <c r="BE1472" s="296">
        <f>IF(N1472="základní",J1472,0)</f>
        <v>0</v>
      </c>
      <c r="BF1472" s="296">
        <f>IF(N1472="snížená",J1472,0)</f>
        <v>0</v>
      </c>
      <c r="BG1472" s="296">
        <f>IF(N1472="zákl. přenesená",J1472,0)</f>
        <v>0</v>
      </c>
      <c r="BH1472" s="296">
        <f>IF(N1472="sníž. přenesená",J1472,0)</f>
        <v>0</v>
      </c>
      <c r="BI1472" s="296">
        <f>IF(N1472="nulová",J1472,0)</f>
        <v>0</v>
      </c>
      <c r="BJ1472" s="196" t="s">
        <v>75</v>
      </c>
      <c r="BK1472" s="296">
        <f>ROUND(I1472*H1472,2)</f>
        <v>0</v>
      </c>
      <c r="BL1472" s="196" t="s">
        <v>263</v>
      </c>
      <c r="BM1472" s="196" t="s">
        <v>2026</v>
      </c>
    </row>
    <row r="1473" spans="2:65" s="916" customFormat="1" ht="121.5">
      <c r="B1473" s="207"/>
      <c r="D1473" s="297" t="s">
        <v>184</v>
      </c>
      <c r="F1473" s="298" t="s">
        <v>1969</v>
      </c>
      <c r="L1473" s="207"/>
      <c r="M1473" s="299"/>
      <c r="N1473" s="920"/>
      <c r="O1473" s="920"/>
      <c r="P1473" s="920"/>
      <c r="Q1473" s="920"/>
      <c r="R1473" s="920"/>
      <c r="S1473" s="920"/>
      <c r="T1473" s="300"/>
      <c r="AT1473" s="196" t="s">
        <v>184</v>
      </c>
      <c r="AU1473" s="196" t="s">
        <v>77</v>
      </c>
    </row>
    <row r="1474" spans="2:65" s="302" customFormat="1">
      <c r="B1474" s="301"/>
      <c r="D1474" s="297" t="s">
        <v>185</v>
      </c>
      <c r="E1474" s="303" t="s">
        <v>5</v>
      </c>
      <c r="F1474" s="304" t="s">
        <v>2027</v>
      </c>
      <c r="H1474" s="305">
        <v>37.979999999999997</v>
      </c>
      <c r="L1474" s="301"/>
      <c r="M1474" s="306"/>
      <c r="N1474" s="307"/>
      <c r="O1474" s="307"/>
      <c r="P1474" s="307"/>
      <c r="Q1474" s="307"/>
      <c r="R1474" s="307"/>
      <c r="S1474" s="307"/>
      <c r="T1474" s="308"/>
      <c r="AT1474" s="303" t="s">
        <v>185</v>
      </c>
      <c r="AU1474" s="303" t="s">
        <v>77</v>
      </c>
      <c r="AV1474" s="302" t="s">
        <v>77</v>
      </c>
      <c r="AW1474" s="302" t="s">
        <v>31</v>
      </c>
      <c r="AX1474" s="302" t="s">
        <v>68</v>
      </c>
      <c r="AY1474" s="303" t="s">
        <v>177</v>
      </c>
    </row>
    <row r="1475" spans="2:65" s="317" customFormat="1">
      <c r="B1475" s="316"/>
      <c r="D1475" s="297" t="s">
        <v>185</v>
      </c>
      <c r="E1475" s="318" t="s">
        <v>5</v>
      </c>
      <c r="F1475" s="319" t="s">
        <v>186</v>
      </c>
      <c r="H1475" s="320">
        <v>37.979999999999997</v>
      </c>
      <c r="L1475" s="316"/>
      <c r="M1475" s="321"/>
      <c r="N1475" s="322"/>
      <c r="O1475" s="322"/>
      <c r="P1475" s="322"/>
      <c r="Q1475" s="322"/>
      <c r="R1475" s="322"/>
      <c r="S1475" s="322"/>
      <c r="T1475" s="323"/>
      <c r="AT1475" s="318" t="s">
        <v>185</v>
      </c>
      <c r="AU1475" s="318" t="s">
        <v>77</v>
      </c>
      <c r="AV1475" s="317" t="s">
        <v>182</v>
      </c>
      <c r="AW1475" s="317" t="s">
        <v>31</v>
      </c>
      <c r="AX1475" s="317" t="s">
        <v>75</v>
      </c>
      <c r="AY1475" s="318" t="s">
        <v>177</v>
      </c>
    </row>
    <row r="1476" spans="2:65" s="916" customFormat="1" ht="38.25" customHeight="1">
      <c r="B1476" s="207"/>
      <c r="C1476" s="324" t="s">
        <v>2028</v>
      </c>
      <c r="D1476" s="324" t="s">
        <v>425</v>
      </c>
      <c r="E1476" s="325" t="s">
        <v>2029</v>
      </c>
      <c r="F1476" s="326" t="s">
        <v>2030</v>
      </c>
      <c r="G1476" s="327" t="s">
        <v>187</v>
      </c>
      <c r="H1476" s="328">
        <v>1</v>
      </c>
      <c r="I1476" s="923"/>
      <c r="J1476" s="329">
        <f>ROUND(I1476*H1476,2)</f>
        <v>0</v>
      </c>
      <c r="K1476" s="326" t="s">
        <v>5</v>
      </c>
      <c r="L1476" s="330"/>
      <c r="M1476" s="331" t="s">
        <v>5</v>
      </c>
      <c r="N1476" s="332" t="s">
        <v>39</v>
      </c>
      <c r="O1476" s="294">
        <v>0</v>
      </c>
      <c r="P1476" s="294">
        <f>O1476*H1476</f>
        <v>0</v>
      </c>
      <c r="Q1476" s="294">
        <v>3.5999999999999997E-2</v>
      </c>
      <c r="R1476" s="294">
        <f>Q1476*H1476</f>
        <v>3.5999999999999997E-2</v>
      </c>
      <c r="S1476" s="294">
        <v>0</v>
      </c>
      <c r="T1476" s="295">
        <f>S1476*H1476</f>
        <v>0</v>
      </c>
      <c r="AR1476" s="196" t="s">
        <v>336</v>
      </c>
      <c r="AT1476" s="196" t="s">
        <v>425</v>
      </c>
      <c r="AU1476" s="196" t="s">
        <v>77</v>
      </c>
      <c r="AY1476" s="196" t="s">
        <v>177</v>
      </c>
      <c r="BE1476" s="296">
        <f>IF(N1476="základní",J1476,0)</f>
        <v>0</v>
      </c>
      <c r="BF1476" s="296">
        <f>IF(N1476="snížená",J1476,0)</f>
        <v>0</v>
      </c>
      <c r="BG1476" s="296">
        <f>IF(N1476="zákl. přenesená",J1476,0)</f>
        <v>0</v>
      </c>
      <c r="BH1476" s="296">
        <f>IF(N1476="sníž. přenesená",J1476,0)</f>
        <v>0</v>
      </c>
      <c r="BI1476" s="296">
        <f>IF(N1476="nulová",J1476,0)</f>
        <v>0</v>
      </c>
      <c r="BJ1476" s="196" t="s">
        <v>75</v>
      </c>
      <c r="BK1476" s="296">
        <f>ROUND(I1476*H1476,2)</f>
        <v>0</v>
      </c>
      <c r="BL1476" s="196" t="s">
        <v>263</v>
      </c>
      <c r="BM1476" s="196" t="s">
        <v>2031</v>
      </c>
    </row>
    <row r="1477" spans="2:65" s="916" customFormat="1" ht="38.25" customHeight="1">
      <c r="B1477" s="207"/>
      <c r="C1477" s="286" t="s">
        <v>2032</v>
      </c>
      <c r="D1477" s="286" t="s">
        <v>179</v>
      </c>
      <c r="E1477" s="287" t="s">
        <v>2003</v>
      </c>
      <c r="F1477" s="288" t="s">
        <v>2004</v>
      </c>
      <c r="G1477" s="289" t="s">
        <v>180</v>
      </c>
      <c r="H1477" s="290">
        <v>70.784999999999997</v>
      </c>
      <c r="I1477" s="921"/>
      <c r="J1477" s="291">
        <f>ROUND(I1477*H1477,2)</f>
        <v>0</v>
      </c>
      <c r="K1477" s="288" t="s">
        <v>181</v>
      </c>
      <c r="L1477" s="207"/>
      <c r="M1477" s="292" t="s">
        <v>5</v>
      </c>
      <c r="N1477" s="293" t="s">
        <v>39</v>
      </c>
      <c r="O1477" s="294">
        <v>1.9359999999999999</v>
      </c>
      <c r="P1477" s="294">
        <f>O1477*H1477</f>
        <v>137.03976</v>
      </c>
      <c r="Q1477" s="294">
        <v>2.5000000000000001E-4</v>
      </c>
      <c r="R1477" s="294">
        <f>Q1477*H1477</f>
        <v>1.769625E-2</v>
      </c>
      <c r="S1477" s="294">
        <v>0</v>
      </c>
      <c r="T1477" s="295">
        <f>S1477*H1477</f>
        <v>0</v>
      </c>
      <c r="AR1477" s="196" t="s">
        <v>263</v>
      </c>
      <c r="AT1477" s="196" t="s">
        <v>179</v>
      </c>
      <c r="AU1477" s="196" t="s">
        <v>77</v>
      </c>
      <c r="AY1477" s="196" t="s">
        <v>177</v>
      </c>
      <c r="BE1477" s="296">
        <f>IF(N1477="základní",J1477,0)</f>
        <v>0</v>
      </c>
      <c r="BF1477" s="296">
        <f>IF(N1477="snížená",J1477,0)</f>
        <v>0</v>
      </c>
      <c r="BG1477" s="296">
        <f>IF(N1477="zákl. přenesená",J1477,0)</f>
        <v>0</v>
      </c>
      <c r="BH1477" s="296">
        <f>IF(N1477="sníž. přenesená",J1477,0)</f>
        <v>0</v>
      </c>
      <c r="BI1477" s="296">
        <f>IF(N1477="nulová",J1477,0)</f>
        <v>0</v>
      </c>
      <c r="BJ1477" s="196" t="s">
        <v>75</v>
      </c>
      <c r="BK1477" s="296">
        <f>ROUND(I1477*H1477,2)</f>
        <v>0</v>
      </c>
      <c r="BL1477" s="196" t="s">
        <v>263</v>
      </c>
      <c r="BM1477" s="196" t="s">
        <v>2033</v>
      </c>
    </row>
    <row r="1478" spans="2:65" s="916" customFormat="1" ht="121.5">
      <c r="B1478" s="207"/>
      <c r="D1478" s="297" t="s">
        <v>184</v>
      </c>
      <c r="F1478" s="298" t="s">
        <v>1969</v>
      </c>
      <c r="L1478" s="207"/>
      <c r="M1478" s="299"/>
      <c r="N1478" s="920"/>
      <c r="O1478" s="920"/>
      <c r="P1478" s="920"/>
      <c r="Q1478" s="920"/>
      <c r="R1478" s="920"/>
      <c r="S1478" s="920"/>
      <c r="T1478" s="300"/>
      <c r="AT1478" s="196" t="s">
        <v>184</v>
      </c>
      <c r="AU1478" s="196" t="s">
        <v>77</v>
      </c>
    </row>
    <row r="1479" spans="2:65" s="302" customFormat="1">
      <c r="B1479" s="301"/>
      <c r="D1479" s="297" t="s">
        <v>185</v>
      </c>
      <c r="E1479" s="303" t="s">
        <v>5</v>
      </c>
      <c r="F1479" s="304" t="s">
        <v>2034</v>
      </c>
      <c r="H1479" s="305">
        <v>70.784999999999997</v>
      </c>
      <c r="L1479" s="301"/>
      <c r="M1479" s="306"/>
      <c r="N1479" s="307"/>
      <c r="O1479" s="307"/>
      <c r="P1479" s="307"/>
      <c r="Q1479" s="307"/>
      <c r="R1479" s="307"/>
      <c r="S1479" s="307"/>
      <c r="T1479" s="308"/>
      <c r="AT1479" s="303" t="s">
        <v>185</v>
      </c>
      <c r="AU1479" s="303" t="s">
        <v>77</v>
      </c>
      <c r="AV1479" s="302" t="s">
        <v>77</v>
      </c>
      <c r="AW1479" s="302" t="s">
        <v>31</v>
      </c>
      <c r="AX1479" s="302" t="s">
        <v>68</v>
      </c>
      <c r="AY1479" s="303" t="s">
        <v>177</v>
      </c>
    </row>
    <row r="1480" spans="2:65" s="317" customFormat="1">
      <c r="B1480" s="316"/>
      <c r="D1480" s="297" t="s">
        <v>185</v>
      </c>
      <c r="E1480" s="318" t="s">
        <v>5</v>
      </c>
      <c r="F1480" s="319" t="s">
        <v>186</v>
      </c>
      <c r="H1480" s="320">
        <v>70.784999999999997</v>
      </c>
      <c r="L1480" s="316"/>
      <c r="M1480" s="321"/>
      <c r="N1480" s="322"/>
      <c r="O1480" s="322"/>
      <c r="P1480" s="322"/>
      <c r="Q1480" s="322"/>
      <c r="R1480" s="322"/>
      <c r="S1480" s="322"/>
      <c r="T1480" s="323"/>
      <c r="AT1480" s="318" t="s">
        <v>185</v>
      </c>
      <c r="AU1480" s="318" t="s">
        <v>77</v>
      </c>
      <c r="AV1480" s="317" t="s">
        <v>182</v>
      </c>
      <c r="AW1480" s="317" t="s">
        <v>31</v>
      </c>
      <c r="AX1480" s="317" t="s">
        <v>75</v>
      </c>
      <c r="AY1480" s="318" t="s">
        <v>177</v>
      </c>
    </row>
    <row r="1481" spans="2:65" s="916" customFormat="1" ht="38.25" customHeight="1">
      <c r="B1481" s="207"/>
      <c r="C1481" s="324" t="s">
        <v>2035</v>
      </c>
      <c r="D1481" s="324" t="s">
        <v>425</v>
      </c>
      <c r="E1481" s="325" t="s">
        <v>2036</v>
      </c>
      <c r="F1481" s="326" t="s">
        <v>2037</v>
      </c>
      <c r="G1481" s="327" t="s">
        <v>187</v>
      </c>
      <c r="H1481" s="328">
        <v>1</v>
      </c>
      <c r="I1481" s="923"/>
      <c r="J1481" s="329">
        <f>ROUND(I1481*H1481,2)</f>
        <v>0</v>
      </c>
      <c r="K1481" s="326" t="s">
        <v>5</v>
      </c>
      <c r="L1481" s="330"/>
      <c r="M1481" s="331" t="s">
        <v>5</v>
      </c>
      <c r="N1481" s="332" t="s">
        <v>39</v>
      </c>
      <c r="O1481" s="294">
        <v>0</v>
      </c>
      <c r="P1481" s="294">
        <f>O1481*H1481</f>
        <v>0</v>
      </c>
      <c r="Q1481" s="294">
        <v>0</v>
      </c>
      <c r="R1481" s="294">
        <f>Q1481*H1481</f>
        <v>0</v>
      </c>
      <c r="S1481" s="294">
        <v>0</v>
      </c>
      <c r="T1481" s="295">
        <f>S1481*H1481</f>
        <v>0</v>
      </c>
      <c r="AR1481" s="196" t="s">
        <v>336</v>
      </c>
      <c r="AT1481" s="196" t="s">
        <v>425</v>
      </c>
      <c r="AU1481" s="196" t="s">
        <v>77</v>
      </c>
      <c r="AY1481" s="196" t="s">
        <v>177</v>
      </c>
      <c r="BE1481" s="296">
        <f>IF(N1481="základní",J1481,0)</f>
        <v>0</v>
      </c>
      <c r="BF1481" s="296">
        <f>IF(N1481="snížená",J1481,0)</f>
        <v>0</v>
      </c>
      <c r="BG1481" s="296">
        <f>IF(N1481="zákl. přenesená",J1481,0)</f>
        <v>0</v>
      </c>
      <c r="BH1481" s="296">
        <f>IF(N1481="sníž. přenesená",J1481,0)</f>
        <v>0</v>
      </c>
      <c r="BI1481" s="296">
        <f>IF(N1481="nulová",J1481,0)</f>
        <v>0</v>
      </c>
      <c r="BJ1481" s="196" t="s">
        <v>75</v>
      </c>
      <c r="BK1481" s="296">
        <f>ROUND(I1481*H1481,2)</f>
        <v>0</v>
      </c>
      <c r="BL1481" s="196" t="s">
        <v>263</v>
      </c>
      <c r="BM1481" s="196" t="s">
        <v>2038</v>
      </c>
    </row>
    <row r="1482" spans="2:65" s="916" customFormat="1" ht="38.25" customHeight="1">
      <c r="B1482" s="207"/>
      <c r="C1482" s="286" t="s">
        <v>2039</v>
      </c>
      <c r="D1482" s="286" t="s">
        <v>179</v>
      </c>
      <c r="E1482" s="287" t="s">
        <v>2003</v>
      </c>
      <c r="F1482" s="288" t="s">
        <v>2004</v>
      </c>
      <c r="G1482" s="289" t="s">
        <v>180</v>
      </c>
      <c r="H1482" s="290">
        <v>24.1</v>
      </c>
      <c r="I1482" s="921"/>
      <c r="J1482" s="291">
        <f>ROUND(I1482*H1482,2)</f>
        <v>0</v>
      </c>
      <c r="K1482" s="288" t="s">
        <v>181</v>
      </c>
      <c r="L1482" s="207"/>
      <c r="M1482" s="292" t="s">
        <v>5</v>
      </c>
      <c r="N1482" s="293" t="s">
        <v>39</v>
      </c>
      <c r="O1482" s="294">
        <v>1.9359999999999999</v>
      </c>
      <c r="P1482" s="294">
        <f>O1482*H1482</f>
        <v>46.657600000000002</v>
      </c>
      <c r="Q1482" s="294">
        <v>2.5000000000000001E-4</v>
      </c>
      <c r="R1482" s="294">
        <f>Q1482*H1482</f>
        <v>6.0250000000000008E-3</v>
      </c>
      <c r="S1482" s="294">
        <v>0</v>
      </c>
      <c r="T1482" s="295">
        <f>S1482*H1482</f>
        <v>0</v>
      </c>
      <c r="AR1482" s="196" t="s">
        <v>263</v>
      </c>
      <c r="AT1482" s="196" t="s">
        <v>179</v>
      </c>
      <c r="AU1482" s="196" t="s">
        <v>77</v>
      </c>
      <c r="AY1482" s="196" t="s">
        <v>177</v>
      </c>
      <c r="BE1482" s="296">
        <f>IF(N1482="základní",J1482,0)</f>
        <v>0</v>
      </c>
      <c r="BF1482" s="296">
        <f>IF(N1482="snížená",J1482,0)</f>
        <v>0</v>
      </c>
      <c r="BG1482" s="296">
        <f>IF(N1482="zákl. přenesená",J1482,0)</f>
        <v>0</v>
      </c>
      <c r="BH1482" s="296">
        <f>IF(N1482="sníž. přenesená",J1482,0)</f>
        <v>0</v>
      </c>
      <c r="BI1482" s="296">
        <f>IF(N1482="nulová",J1482,0)</f>
        <v>0</v>
      </c>
      <c r="BJ1482" s="196" t="s">
        <v>75</v>
      </c>
      <c r="BK1482" s="296">
        <f>ROUND(I1482*H1482,2)</f>
        <v>0</v>
      </c>
      <c r="BL1482" s="196" t="s">
        <v>263</v>
      </c>
      <c r="BM1482" s="196" t="s">
        <v>2040</v>
      </c>
    </row>
    <row r="1483" spans="2:65" s="916" customFormat="1" ht="121.5">
      <c r="B1483" s="207"/>
      <c r="D1483" s="297" t="s">
        <v>184</v>
      </c>
      <c r="F1483" s="298" t="s">
        <v>1969</v>
      </c>
      <c r="L1483" s="207"/>
      <c r="M1483" s="299"/>
      <c r="N1483" s="920"/>
      <c r="O1483" s="920"/>
      <c r="P1483" s="920"/>
      <c r="Q1483" s="920"/>
      <c r="R1483" s="920"/>
      <c r="S1483" s="920"/>
      <c r="T1483" s="300"/>
      <c r="AT1483" s="196" t="s">
        <v>184</v>
      </c>
      <c r="AU1483" s="196" t="s">
        <v>77</v>
      </c>
    </row>
    <row r="1484" spans="2:65" s="302" customFormat="1">
      <c r="B1484" s="301"/>
      <c r="D1484" s="297" t="s">
        <v>185</v>
      </c>
      <c r="E1484" s="303" t="s">
        <v>5</v>
      </c>
      <c r="F1484" s="304" t="s">
        <v>2041</v>
      </c>
      <c r="H1484" s="305">
        <v>24.1</v>
      </c>
      <c r="L1484" s="301"/>
      <c r="M1484" s="306"/>
      <c r="N1484" s="307"/>
      <c r="O1484" s="307"/>
      <c r="P1484" s="307"/>
      <c r="Q1484" s="307"/>
      <c r="R1484" s="307"/>
      <c r="S1484" s="307"/>
      <c r="T1484" s="308"/>
      <c r="AT1484" s="303" t="s">
        <v>185</v>
      </c>
      <c r="AU1484" s="303" t="s">
        <v>77</v>
      </c>
      <c r="AV1484" s="302" t="s">
        <v>77</v>
      </c>
      <c r="AW1484" s="302" t="s">
        <v>31</v>
      </c>
      <c r="AX1484" s="302" t="s">
        <v>68</v>
      </c>
      <c r="AY1484" s="303" t="s">
        <v>177</v>
      </c>
    </row>
    <row r="1485" spans="2:65" s="317" customFormat="1">
      <c r="B1485" s="316"/>
      <c r="D1485" s="297" t="s">
        <v>185</v>
      </c>
      <c r="E1485" s="318" t="s">
        <v>5</v>
      </c>
      <c r="F1485" s="319" t="s">
        <v>186</v>
      </c>
      <c r="H1485" s="320">
        <v>24.1</v>
      </c>
      <c r="L1485" s="316"/>
      <c r="M1485" s="321"/>
      <c r="N1485" s="322"/>
      <c r="O1485" s="322"/>
      <c r="P1485" s="322"/>
      <c r="Q1485" s="322"/>
      <c r="R1485" s="322"/>
      <c r="S1485" s="322"/>
      <c r="T1485" s="323"/>
      <c r="AT1485" s="318" t="s">
        <v>185</v>
      </c>
      <c r="AU1485" s="318" t="s">
        <v>77</v>
      </c>
      <c r="AV1485" s="317" t="s">
        <v>182</v>
      </c>
      <c r="AW1485" s="317" t="s">
        <v>31</v>
      </c>
      <c r="AX1485" s="317" t="s">
        <v>75</v>
      </c>
      <c r="AY1485" s="318" t="s">
        <v>177</v>
      </c>
    </row>
    <row r="1486" spans="2:65" s="916" customFormat="1" ht="38.25" customHeight="1">
      <c r="B1486" s="207"/>
      <c r="C1486" s="324" t="s">
        <v>2042</v>
      </c>
      <c r="D1486" s="324" t="s">
        <v>425</v>
      </c>
      <c r="E1486" s="325" t="s">
        <v>2043</v>
      </c>
      <c r="F1486" s="326" t="s">
        <v>2044</v>
      </c>
      <c r="G1486" s="327" t="s">
        <v>187</v>
      </c>
      <c r="H1486" s="328">
        <v>1</v>
      </c>
      <c r="I1486" s="923"/>
      <c r="J1486" s="329">
        <f>ROUND(I1486*H1486,2)</f>
        <v>0</v>
      </c>
      <c r="K1486" s="326" t="s">
        <v>5</v>
      </c>
      <c r="L1486" s="330"/>
      <c r="M1486" s="331" t="s">
        <v>5</v>
      </c>
      <c r="N1486" s="332" t="s">
        <v>39</v>
      </c>
      <c r="O1486" s="294">
        <v>0</v>
      </c>
      <c r="P1486" s="294">
        <f>O1486*H1486</f>
        <v>0</v>
      </c>
      <c r="Q1486" s="294">
        <v>3.5999999999999997E-2</v>
      </c>
      <c r="R1486" s="294">
        <f>Q1486*H1486</f>
        <v>3.5999999999999997E-2</v>
      </c>
      <c r="S1486" s="294">
        <v>0</v>
      </c>
      <c r="T1486" s="295">
        <f>S1486*H1486</f>
        <v>0</v>
      </c>
      <c r="AR1486" s="196" t="s">
        <v>336</v>
      </c>
      <c r="AT1486" s="196" t="s">
        <v>425</v>
      </c>
      <c r="AU1486" s="196" t="s">
        <v>77</v>
      </c>
      <c r="AY1486" s="196" t="s">
        <v>177</v>
      </c>
      <c r="BE1486" s="296">
        <f>IF(N1486="základní",J1486,0)</f>
        <v>0</v>
      </c>
      <c r="BF1486" s="296">
        <f>IF(N1486="snížená",J1486,0)</f>
        <v>0</v>
      </c>
      <c r="BG1486" s="296">
        <f>IF(N1486="zákl. přenesená",J1486,0)</f>
        <v>0</v>
      </c>
      <c r="BH1486" s="296">
        <f>IF(N1486="sníž. přenesená",J1486,0)</f>
        <v>0</v>
      </c>
      <c r="BI1486" s="296">
        <f>IF(N1486="nulová",J1486,0)</f>
        <v>0</v>
      </c>
      <c r="BJ1486" s="196" t="s">
        <v>75</v>
      </c>
      <c r="BK1486" s="296">
        <f>ROUND(I1486*H1486,2)</f>
        <v>0</v>
      </c>
      <c r="BL1486" s="196" t="s">
        <v>263</v>
      </c>
      <c r="BM1486" s="196" t="s">
        <v>2045</v>
      </c>
    </row>
    <row r="1487" spans="2:65" s="916" customFormat="1" ht="38.25" customHeight="1">
      <c r="B1487" s="207"/>
      <c r="C1487" s="286" t="s">
        <v>2046</v>
      </c>
      <c r="D1487" s="286" t="s">
        <v>179</v>
      </c>
      <c r="E1487" s="287" t="s">
        <v>2003</v>
      </c>
      <c r="F1487" s="288" t="s">
        <v>2004</v>
      </c>
      <c r="G1487" s="289" t="s">
        <v>180</v>
      </c>
      <c r="H1487" s="290">
        <v>24.25</v>
      </c>
      <c r="I1487" s="921"/>
      <c r="J1487" s="291">
        <f>ROUND(I1487*H1487,2)</f>
        <v>0</v>
      </c>
      <c r="K1487" s="288" t="s">
        <v>181</v>
      </c>
      <c r="L1487" s="207"/>
      <c r="M1487" s="292" t="s">
        <v>5</v>
      </c>
      <c r="N1487" s="293" t="s">
        <v>39</v>
      </c>
      <c r="O1487" s="294">
        <v>1.9359999999999999</v>
      </c>
      <c r="P1487" s="294">
        <f>O1487*H1487</f>
        <v>46.948</v>
      </c>
      <c r="Q1487" s="294">
        <v>2.5000000000000001E-4</v>
      </c>
      <c r="R1487" s="294">
        <f>Q1487*H1487</f>
        <v>6.0625000000000002E-3</v>
      </c>
      <c r="S1487" s="294">
        <v>0</v>
      </c>
      <c r="T1487" s="295">
        <f>S1487*H1487</f>
        <v>0</v>
      </c>
      <c r="AR1487" s="196" t="s">
        <v>263</v>
      </c>
      <c r="AT1487" s="196" t="s">
        <v>179</v>
      </c>
      <c r="AU1487" s="196" t="s">
        <v>77</v>
      </c>
      <c r="AY1487" s="196" t="s">
        <v>177</v>
      </c>
      <c r="BE1487" s="296">
        <f>IF(N1487="základní",J1487,0)</f>
        <v>0</v>
      </c>
      <c r="BF1487" s="296">
        <f>IF(N1487="snížená",J1487,0)</f>
        <v>0</v>
      </c>
      <c r="BG1487" s="296">
        <f>IF(N1487="zákl. přenesená",J1487,0)</f>
        <v>0</v>
      </c>
      <c r="BH1487" s="296">
        <f>IF(N1487="sníž. přenesená",J1487,0)</f>
        <v>0</v>
      </c>
      <c r="BI1487" s="296">
        <f>IF(N1487="nulová",J1487,0)</f>
        <v>0</v>
      </c>
      <c r="BJ1487" s="196" t="s">
        <v>75</v>
      </c>
      <c r="BK1487" s="296">
        <f>ROUND(I1487*H1487,2)</f>
        <v>0</v>
      </c>
      <c r="BL1487" s="196" t="s">
        <v>263</v>
      </c>
      <c r="BM1487" s="196" t="s">
        <v>2047</v>
      </c>
    </row>
    <row r="1488" spans="2:65" s="916" customFormat="1" ht="121.5">
      <c r="B1488" s="207"/>
      <c r="D1488" s="297" t="s">
        <v>184</v>
      </c>
      <c r="F1488" s="298" t="s">
        <v>1969</v>
      </c>
      <c r="L1488" s="207"/>
      <c r="M1488" s="299"/>
      <c r="N1488" s="920"/>
      <c r="O1488" s="920"/>
      <c r="P1488" s="920"/>
      <c r="Q1488" s="920"/>
      <c r="R1488" s="920"/>
      <c r="S1488" s="920"/>
      <c r="T1488" s="300"/>
      <c r="AT1488" s="196" t="s">
        <v>184</v>
      </c>
      <c r="AU1488" s="196" t="s">
        <v>77</v>
      </c>
    </row>
    <row r="1489" spans="2:65" s="302" customFormat="1">
      <c r="B1489" s="301"/>
      <c r="D1489" s="297" t="s">
        <v>185</v>
      </c>
      <c r="E1489" s="303" t="s">
        <v>5</v>
      </c>
      <c r="F1489" s="304" t="s">
        <v>2048</v>
      </c>
      <c r="H1489" s="305">
        <v>24.25</v>
      </c>
      <c r="L1489" s="301"/>
      <c r="M1489" s="306"/>
      <c r="N1489" s="307"/>
      <c r="O1489" s="307"/>
      <c r="P1489" s="307"/>
      <c r="Q1489" s="307"/>
      <c r="R1489" s="307"/>
      <c r="S1489" s="307"/>
      <c r="T1489" s="308"/>
      <c r="AT1489" s="303" t="s">
        <v>185</v>
      </c>
      <c r="AU1489" s="303" t="s">
        <v>77</v>
      </c>
      <c r="AV1489" s="302" t="s">
        <v>77</v>
      </c>
      <c r="AW1489" s="302" t="s">
        <v>31</v>
      </c>
      <c r="AX1489" s="302" t="s">
        <v>68</v>
      </c>
      <c r="AY1489" s="303" t="s">
        <v>177</v>
      </c>
    </row>
    <row r="1490" spans="2:65" s="317" customFormat="1">
      <c r="B1490" s="316"/>
      <c r="D1490" s="297" t="s">
        <v>185</v>
      </c>
      <c r="E1490" s="318" t="s">
        <v>5</v>
      </c>
      <c r="F1490" s="319" t="s">
        <v>186</v>
      </c>
      <c r="H1490" s="320">
        <v>24.25</v>
      </c>
      <c r="L1490" s="316"/>
      <c r="M1490" s="321"/>
      <c r="N1490" s="322"/>
      <c r="O1490" s="322"/>
      <c r="P1490" s="322"/>
      <c r="Q1490" s="322"/>
      <c r="R1490" s="322"/>
      <c r="S1490" s="322"/>
      <c r="T1490" s="323"/>
      <c r="AT1490" s="318" t="s">
        <v>185</v>
      </c>
      <c r="AU1490" s="318" t="s">
        <v>77</v>
      </c>
      <c r="AV1490" s="317" t="s">
        <v>182</v>
      </c>
      <c r="AW1490" s="317" t="s">
        <v>31</v>
      </c>
      <c r="AX1490" s="317" t="s">
        <v>75</v>
      </c>
      <c r="AY1490" s="318" t="s">
        <v>177</v>
      </c>
    </row>
    <row r="1491" spans="2:65" s="916" customFormat="1" ht="38.25" customHeight="1">
      <c r="B1491" s="207"/>
      <c r="C1491" s="324" t="s">
        <v>2049</v>
      </c>
      <c r="D1491" s="324" t="s">
        <v>425</v>
      </c>
      <c r="E1491" s="325" t="s">
        <v>2050</v>
      </c>
      <c r="F1491" s="326" t="s">
        <v>2051</v>
      </c>
      <c r="G1491" s="327" t="s">
        <v>187</v>
      </c>
      <c r="H1491" s="328">
        <v>1</v>
      </c>
      <c r="I1491" s="923"/>
      <c r="J1491" s="329">
        <f>ROUND(I1491*H1491,2)</f>
        <v>0</v>
      </c>
      <c r="K1491" s="326" t="s">
        <v>5</v>
      </c>
      <c r="L1491" s="330"/>
      <c r="M1491" s="331" t="s">
        <v>5</v>
      </c>
      <c r="N1491" s="332" t="s">
        <v>39</v>
      </c>
      <c r="O1491" s="294">
        <v>0</v>
      </c>
      <c r="P1491" s="294">
        <f>O1491*H1491</f>
        <v>0</v>
      </c>
      <c r="Q1491" s="294">
        <v>0</v>
      </c>
      <c r="R1491" s="294">
        <f>Q1491*H1491</f>
        <v>0</v>
      </c>
      <c r="S1491" s="294">
        <v>0</v>
      </c>
      <c r="T1491" s="295">
        <f>S1491*H1491</f>
        <v>0</v>
      </c>
      <c r="AR1491" s="196" t="s">
        <v>336</v>
      </c>
      <c r="AT1491" s="196" t="s">
        <v>425</v>
      </c>
      <c r="AU1491" s="196" t="s">
        <v>77</v>
      </c>
      <c r="AY1491" s="196" t="s">
        <v>177</v>
      </c>
      <c r="BE1491" s="296">
        <f>IF(N1491="základní",J1491,0)</f>
        <v>0</v>
      </c>
      <c r="BF1491" s="296">
        <f>IF(N1491="snížená",J1491,0)</f>
        <v>0</v>
      </c>
      <c r="BG1491" s="296">
        <f>IF(N1491="zákl. přenesená",J1491,0)</f>
        <v>0</v>
      </c>
      <c r="BH1491" s="296">
        <f>IF(N1491="sníž. přenesená",J1491,0)</f>
        <v>0</v>
      </c>
      <c r="BI1491" s="296">
        <f>IF(N1491="nulová",J1491,0)</f>
        <v>0</v>
      </c>
      <c r="BJ1491" s="196" t="s">
        <v>75</v>
      </c>
      <c r="BK1491" s="296">
        <f>ROUND(I1491*H1491,2)</f>
        <v>0</v>
      </c>
      <c r="BL1491" s="196" t="s">
        <v>263</v>
      </c>
      <c r="BM1491" s="196" t="s">
        <v>2052</v>
      </c>
    </row>
    <row r="1492" spans="2:65" s="916" customFormat="1" ht="38.25" customHeight="1">
      <c r="B1492" s="207"/>
      <c r="C1492" s="286" t="s">
        <v>2053</v>
      </c>
      <c r="D1492" s="286" t="s">
        <v>179</v>
      </c>
      <c r="E1492" s="287" t="s">
        <v>2003</v>
      </c>
      <c r="F1492" s="288" t="s">
        <v>2004</v>
      </c>
      <c r="G1492" s="289" t="s">
        <v>180</v>
      </c>
      <c r="H1492" s="290">
        <v>11.4</v>
      </c>
      <c r="I1492" s="921"/>
      <c r="J1492" s="291">
        <f>ROUND(I1492*H1492,2)</f>
        <v>0</v>
      </c>
      <c r="K1492" s="288" t="s">
        <v>181</v>
      </c>
      <c r="L1492" s="207"/>
      <c r="M1492" s="292" t="s">
        <v>5</v>
      </c>
      <c r="N1492" s="293" t="s">
        <v>39</v>
      </c>
      <c r="O1492" s="294">
        <v>1.9359999999999999</v>
      </c>
      <c r="P1492" s="294">
        <f>O1492*H1492</f>
        <v>22.070399999999999</v>
      </c>
      <c r="Q1492" s="294">
        <v>2.5000000000000001E-4</v>
      </c>
      <c r="R1492" s="294">
        <f>Q1492*H1492</f>
        <v>2.8500000000000001E-3</v>
      </c>
      <c r="S1492" s="294">
        <v>0</v>
      </c>
      <c r="T1492" s="295">
        <f>S1492*H1492</f>
        <v>0</v>
      </c>
      <c r="AR1492" s="196" t="s">
        <v>263</v>
      </c>
      <c r="AT1492" s="196" t="s">
        <v>179</v>
      </c>
      <c r="AU1492" s="196" t="s">
        <v>77</v>
      </c>
      <c r="AY1492" s="196" t="s">
        <v>177</v>
      </c>
      <c r="BE1492" s="296">
        <f>IF(N1492="základní",J1492,0)</f>
        <v>0</v>
      </c>
      <c r="BF1492" s="296">
        <f>IF(N1492="snížená",J1492,0)</f>
        <v>0</v>
      </c>
      <c r="BG1492" s="296">
        <f>IF(N1492="zákl. přenesená",J1492,0)</f>
        <v>0</v>
      </c>
      <c r="BH1492" s="296">
        <f>IF(N1492="sníž. přenesená",J1492,0)</f>
        <v>0</v>
      </c>
      <c r="BI1492" s="296">
        <f>IF(N1492="nulová",J1492,0)</f>
        <v>0</v>
      </c>
      <c r="BJ1492" s="196" t="s">
        <v>75</v>
      </c>
      <c r="BK1492" s="296">
        <f>ROUND(I1492*H1492,2)</f>
        <v>0</v>
      </c>
      <c r="BL1492" s="196" t="s">
        <v>263</v>
      </c>
      <c r="BM1492" s="196" t="s">
        <v>2054</v>
      </c>
    </row>
    <row r="1493" spans="2:65" s="916" customFormat="1" ht="121.5">
      <c r="B1493" s="207"/>
      <c r="D1493" s="297" t="s">
        <v>184</v>
      </c>
      <c r="F1493" s="298" t="s">
        <v>1969</v>
      </c>
      <c r="L1493" s="207"/>
      <c r="M1493" s="299"/>
      <c r="N1493" s="920"/>
      <c r="O1493" s="920"/>
      <c r="P1493" s="920"/>
      <c r="Q1493" s="920"/>
      <c r="R1493" s="920"/>
      <c r="S1493" s="920"/>
      <c r="T1493" s="300"/>
      <c r="AT1493" s="196" t="s">
        <v>184</v>
      </c>
      <c r="AU1493" s="196" t="s">
        <v>77</v>
      </c>
    </row>
    <row r="1494" spans="2:65" s="302" customFormat="1">
      <c r="B1494" s="301"/>
      <c r="D1494" s="297" t="s">
        <v>185</v>
      </c>
      <c r="E1494" s="303" t="s">
        <v>5</v>
      </c>
      <c r="F1494" s="304" t="s">
        <v>2055</v>
      </c>
      <c r="H1494" s="305">
        <v>11.4</v>
      </c>
      <c r="L1494" s="301"/>
      <c r="M1494" s="306"/>
      <c r="N1494" s="307"/>
      <c r="O1494" s="307"/>
      <c r="P1494" s="307"/>
      <c r="Q1494" s="307"/>
      <c r="R1494" s="307"/>
      <c r="S1494" s="307"/>
      <c r="T1494" s="308"/>
      <c r="AT1494" s="303" t="s">
        <v>185</v>
      </c>
      <c r="AU1494" s="303" t="s">
        <v>77</v>
      </c>
      <c r="AV1494" s="302" t="s">
        <v>77</v>
      </c>
      <c r="AW1494" s="302" t="s">
        <v>31</v>
      </c>
      <c r="AX1494" s="302" t="s">
        <v>68</v>
      </c>
      <c r="AY1494" s="303" t="s">
        <v>177</v>
      </c>
    </row>
    <row r="1495" spans="2:65" s="317" customFormat="1">
      <c r="B1495" s="316"/>
      <c r="D1495" s="297" t="s">
        <v>185</v>
      </c>
      <c r="E1495" s="318" t="s">
        <v>5</v>
      </c>
      <c r="F1495" s="319" t="s">
        <v>186</v>
      </c>
      <c r="H1495" s="320">
        <v>11.4</v>
      </c>
      <c r="L1495" s="316"/>
      <c r="M1495" s="321"/>
      <c r="N1495" s="322"/>
      <c r="O1495" s="322"/>
      <c r="P1495" s="322"/>
      <c r="Q1495" s="322"/>
      <c r="R1495" s="322"/>
      <c r="S1495" s="322"/>
      <c r="T1495" s="323"/>
      <c r="AT1495" s="318" t="s">
        <v>185</v>
      </c>
      <c r="AU1495" s="318" t="s">
        <v>77</v>
      </c>
      <c r="AV1495" s="317" t="s">
        <v>182</v>
      </c>
      <c r="AW1495" s="317" t="s">
        <v>31</v>
      </c>
      <c r="AX1495" s="317" t="s">
        <v>75</v>
      </c>
      <c r="AY1495" s="318" t="s">
        <v>177</v>
      </c>
    </row>
    <row r="1496" spans="2:65" s="916" customFormat="1" ht="38.25" customHeight="1">
      <c r="B1496" s="207"/>
      <c r="C1496" s="324" t="s">
        <v>2056</v>
      </c>
      <c r="D1496" s="324" t="s">
        <v>425</v>
      </c>
      <c r="E1496" s="325" t="s">
        <v>2057</v>
      </c>
      <c r="F1496" s="326" t="s">
        <v>2058</v>
      </c>
      <c r="G1496" s="327" t="s">
        <v>187</v>
      </c>
      <c r="H1496" s="328">
        <v>1</v>
      </c>
      <c r="I1496" s="923"/>
      <c r="J1496" s="329">
        <f>ROUND(I1496*H1496,2)</f>
        <v>0</v>
      </c>
      <c r="K1496" s="326" t="s">
        <v>5</v>
      </c>
      <c r="L1496" s="330"/>
      <c r="M1496" s="331" t="s">
        <v>5</v>
      </c>
      <c r="N1496" s="332" t="s">
        <v>39</v>
      </c>
      <c r="O1496" s="294">
        <v>0</v>
      </c>
      <c r="P1496" s="294">
        <f>O1496*H1496</f>
        <v>0</v>
      </c>
      <c r="Q1496" s="294">
        <v>3.5999999999999997E-2</v>
      </c>
      <c r="R1496" s="294">
        <f>Q1496*H1496</f>
        <v>3.5999999999999997E-2</v>
      </c>
      <c r="S1496" s="294">
        <v>0</v>
      </c>
      <c r="T1496" s="295">
        <f>S1496*H1496</f>
        <v>0</v>
      </c>
      <c r="AR1496" s="196" t="s">
        <v>336</v>
      </c>
      <c r="AT1496" s="196" t="s">
        <v>425</v>
      </c>
      <c r="AU1496" s="196" t="s">
        <v>77</v>
      </c>
      <c r="AY1496" s="196" t="s">
        <v>177</v>
      </c>
      <c r="BE1496" s="296">
        <f>IF(N1496="základní",J1496,0)</f>
        <v>0</v>
      </c>
      <c r="BF1496" s="296">
        <f>IF(N1496="snížená",J1496,0)</f>
        <v>0</v>
      </c>
      <c r="BG1496" s="296">
        <f>IF(N1496="zákl. přenesená",J1496,0)</f>
        <v>0</v>
      </c>
      <c r="BH1496" s="296">
        <f>IF(N1496="sníž. přenesená",J1496,0)</f>
        <v>0</v>
      </c>
      <c r="BI1496" s="296">
        <f>IF(N1496="nulová",J1496,0)</f>
        <v>0</v>
      </c>
      <c r="BJ1496" s="196" t="s">
        <v>75</v>
      </c>
      <c r="BK1496" s="296">
        <f>ROUND(I1496*H1496,2)</f>
        <v>0</v>
      </c>
      <c r="BL1496" s="196" t="s">
        <v>263</v>
      </c>
      <c r="BM1496" s="196" t="s">
        <v>2059</v>
      </c>
    </row>
    <row r="1497" spans="2:65" s="916" customFormat="1" ht="38.25" customHeight="1">
      <c r="B1497" s="207"/>
      <c r="C1497" s="286" t="s">
        <v>2060</v>
      </c>
      <c r="D1497" s="286" t="s">
        <v>179</v>
      </c>
      <c r="E1497" s="287" t="s">
        <v>2003</v>
      </c>
      <c r="F1497" s="288" t="s">
        <v>2004</v>
      </c>
      <c r="G1497" s="289" t="s">
        <v>180</v>
      </c>
      <c r="H1497" s="290">
        <v>25.245000000000001</v>
      </c>
      <c r="I1497" s="921"/>
      <c r="J1497" s="291">
        <f>ROUND(I1497*H1497,2)</f>
        <v>0</v>
      </c>
      <c r="K1497" s="288" t="s">
        <v>181</v>
      </c>
      <c r="L1497" s="207"/>
      <c r="M1497" s="292" t="s">
        <v>5</v>
      </c>
      <c r="N1497" s="293" t="s">
        <v>39</v>
      </c>
      <c r="O1497" s="294">
        <v>1.9359999999999999</v>
      </c>
      <c r="P1497" s="294">
        <f>O1497*H1497</f>
        <v>48.874319999999997</v>
      </c>
      <c r="Q1497" s="294">
        <v>2.5000000000000001E-4</v>
      </c>
      <c r="R1497" s="294">
        <f>Q1497*H1497</f>
        <v>6.31125E-3</v>
      </c>
      <c r="S1497" s="294">
        <v>0</v>
      </c>
      <c r="T1497" s="295">
        <f>S1497*H1497</f>
        <v>0</v>
      </c>
      <c r="AR1497" s="196" t="s">
        <v>263</v>
      </c>
      <c r="AT1497" s="196" t="s">
        <v>179</v>
      </c>
      <c r="AU1497" s="196" t="s">
        <v>77</v>
      </c>
      <c r="AY1497" s="196" t="s">
        <v>177</v>
      </c>
      <c r="BE1497" s="296">
        <f>IF(N1497="základní",J1497,0)</f>
        <v>0</v>
      </c>
      <c r="BF1497" s="296">
        <f>IF(N1497="snížená",J1497,0)</f>
        <v>0</v>
      </c>
      <c r="BG1497" s="296">
        <f>IF(N1497="zákl. přenesená",J1497,0)</f>
        <v>0</v>
      </c>
      <c r="BH1497" s="296">
        <f>IF(N1497="sníž. přenesená",J1497,0)</f>
        <v>0</v>
      </c>
      <c r="BI1497" s="296">
        <f>IF(N1497="nulová",J1497,0)</f>
        <v>0</v>
      </c>
      <c r="BJ1497" s="196" t="s">
        <v>75</v>
      </c>
      <c r="BK1497" s="296">
        <f>ROUND(I1497*H1497,2)</f>
        <v>0</v>
      </c>
      <c r="BL1497" s="196" t="s">
        <v>263</v>
      </c>
      <c r="BM1497" s="196" t="s">
        <v>2061</v>
      </c>
    </row>
    <row r="1498" spans="2:65" s="916" customFormat="1" ht="121.5">
      <c r="B1498" s="207"/>
      <c r="D1498" s="297" t="s">
        <v>184</v>
      </c>
      <c r="F1498" s="298" t="s">
        <v>1969</v>
      </c>
      <c r="L1498" s="207"/>
      <c r="M1498" s="299"/>
      <c r="N1498" s="920"/>
      <c r="O1498" s="920"/>
      <c r="P1498" s="920"/>
      <c r="Q1498" s="920"/>
      <c r="R1498" s="920"/>
      <c r="S1498" s="920"/>
      <c r="T1498" s="300"/>
      <c r="AT1498" s="196" t="s">
        <v>184</v>
      </c>
      <c r="AU1498" s="196" t="s">
        <v>77</v>
      </c>
    </row>
    <row r="1499" spans="2:65" s="302" customFormat="1">
      <c r="B1499" s="301"/>
      <c r="D1499" s="297" t="s">
        <v>185</v>
      </c>
      <c r="E1499" s="303" t="s">
        <v>5</v>
      </c>
      <c r="F1499" s="304" t="s">
        <v>2013</v>
      </c>
      <c r="H1499" s="305">
        <v>25.245000000000001</v>
      </c>
      <c r="L1499" s="301"/>
      <c r="M1499" s="306"/>
      <c r="N1499" s="307"/>
      <c r="O1499" s="307"/>
      <c r="P1499" s="307"/>
      <c r="Q1499" s="307"/>
      <c r="R1499" s="307"/>
      <c r="S1499" s="307"/>
      <c r="T1499" s="308"/>
      <c r="AT1499" s="303" t="s">
        <v>185</v>
      </c>
      <c r="AU1499" s="303" t="s">
        <v>77</v>
      </c>
      <c r="AV1499" s="302" t="s">
        <v>77</v>
      </c>
      <c r="AW1499" s="302" t="s">
        <v>31</v>
      </c>
      <c r="AX1499" s="302" t="s">
        <v>68</v>
      </c>
      <c r="AY1499" s="303" t="s">
        <v>177</v>
      </c>
    </row>
    <row r="1500" spans="2:65" s="317" customFormat="1">
      <c r="B1500" s="316"/>
      <c r="D1500" s="297" t="s">
        <v>185</v>
      </c>
      <c r="E1500" s="318" t="s">
        <v>5</v>
      </c>
      <c r="F1500" s="319" t="s">
        <v>186</v>
      </c>
      <c r="H1500" s="320">
        <v>25.245000000000001</v>
      </c>
      <c r="L1500" s="316"/>
      <c r="M1500" s="321"/>
      <c r="N1500" s="322"/>
      <c r="O1500" s="322"/>
      <c r="P1500" s="322"/>
      <c r="Q1500" s="322"/>
      <c r="R1500" s="322"/>
      <c r="S1500" s="322"/>
      <c r="T1500" s="323"/>
      <c r="AT1500" s="318" t="s">
        <v>185</v>
      </c>
      <c r="AU1500" s="318" t="s">
        <v>77</v>
      </c>
      <c r="AV1500" s="317" t="s">
        <v>182</v>
      </c>
      <c r="AW1500" s="317" t="s">
        <v>31</v>
      </c>
      <c r="AX1500" s="317" t="s">
        <v>75</v>
      </c>
      <c r="AY1500" s="318" t="s">
        <v>177</v>
      </c>
    </row>
    <row r="1501" spans="2:65" s="916" customFormat="1" ht="38.25" customHeight="1">
      <c r="B1501" s="207"/>
      <c r="C1501" s="324" t="s">
        <v>2062</v>
      </c>
      <c r="D1501" s="324" t="s">
        <v>425</v>
      </c>
      <c r="E1501" s="325" t="s">
        <v>2063</v>
      </c>
      <c r="F1501" s="326" t="s">
        <v>2064</v>
      </c>
      <c r="G1501" s="327" t="s">
        <v>187</v>
      </c>
      <c r="H1501" s="328">
        <v>1</v>
      </c>
      <c r="I1501" s="923"/>
      <c r="J1501" s="329">
        <f>ROUND(I1501*H1501,2)</f>
        <v>0</v>
      </c>
      <c r="K1501" s="326" t="s">
        <v>5</v>
      </c>
      <c r="L1501" s="330"/>
      <c r="M1501" s="331" t="s">
        <v>5</v>
      </c>
      <c r="N1501" s="332" t="s">
        <v>39</v>
      </c>
      <c r="O1501" s="294">
        <v>0</v>
      </c>
      <c r="P1501" s="294">
        <f>O1501*H1501</f>
        <v>0</v>
      </c>
      <c r="Q1501" s="294">
        <v>0</v>
      </c>
      <c r="R1501" s="294">
        <f>Q1501*H1501</f>
        <v>0</v>
      </c>
      <c r="S1501" s="294">
        <v>0</v>
      </c>
      <c r="T1501" s="295">
        <f>S1501*H1501</f>
        <v>0</v>
      </c>
      <c r="AR1501" s="196" t="s">
        <v>336</v>
      </c>
      <c r="AT1501" s="196" t="s">
        <v>425</v>
      </c>
      <c r="AU1501" s="196" t="s">
        <v>77</v>
      </c>
      <c r="AY1501" s="196" t="s">
        <v>177</v>
      </c>
      <c r="BE1501" s="296">
        <f>IF(N1501="základní",J1501,0)</f>
        <v>0</v>
      </c>
      <c r="BF1501" s="296">
        <f>IF(N1501="snížená",J1501,0)</f>
        <v>0</v>
      </c>
      <c r="BG1501" s="296">
        <f>IF(N1501="zákl. přenesená",J1501,0)</f>
        <v>0</v>
      </c>
      <c r="BH1501" s="296">
        <f>IF(N1501="sníž. přenesená",J1501,0)</f>
        <v>0</v>
      </c>
      <c r="BI1501" s="296">
        <f>IF(N1501="nulová",J1501,0)</f>
        <v>0</v>
      </c>
      <c r="BJ1501" s="196" t="s">
        <v>75</v>
      </c>
      <c r="BK1501" s="296">
        <f>ROUND(I1501*H1501,2)</f>
        <v>0</v>
      </c>
      <c r="BL1501" s="196" t="s">
        <v>263</v>
      </c>
      <c r="BM1501" s="196" t="s">
        <v>2065</v>
      </c>
    </row>
    <row r="1502" spans="2:65" s="916" customFormat="1" ht="38.25" customHeight="1">
      <c r="B1502" s="207"/>
      <c r="C1502" s="286" t="s">
        <v>2066</v>
      </c>
      <c r="D1502" s="286" t="s">
        <v>179</v>
      </c>
      <c r="E1502" s="287" t="s">
        <v>2067</v>
      </c>
      <c r="F1502" s="288" t="s">
        <v>2068</v>
      </c>
      <c r="G1502" s="289" t="s">
        <v>180</v>
      </c>
      <c r="H1502" s="290">
        <v>4.9000000000000004</v>
      </c>
      <c r="I1502" s="921"/>
      <c r="J1502" s="291">
        <f>ROUND(I1502*H1502,2)</f>
        <v>0</v>
      </c>
      <c r="K1502" s="288" t="s">
        <v>181</v>
      </c>
      <c r="L1502" s="207"/>
      <c r="M1502" s="292" t="s">
        <v>5</v>
      </c>
      <c r="N1502" s="293" t="s">
        <v>39</v>
      </c>
      <c r="O1502" s="294">
        <v>2.0710000000000002</v>
      </c>
      <c r="P1502" s="294">
        <f>O1502*H1502</f>
        <v>10.147900000000002</v>
      </c>
      <c r="Q1502" s="294">
        <v>2.5000000000000001E-4</v>
      </c>
      <c r="R1502" s="294">
        <f>Q1502*H1502</f>
        <v>1.2250000000000002E-3</v>
      </c>
      <c r="S1502" s="294">
        <v>0</v>
      </c>
      <c r="T1502" s="295">
        <f>S1502*H1502</f>
        <v>0</v>
      </c>
      <c r="AR1502" s="196" t="s">
        <v>263</v>
      </c>
      <c r="AT1502" s="196" t="s">
        <v>179</v>
      </c>
      <c r="AU1502" s="196" t="s">
        <v>77</v>
      </c>
      <c r="AY1502" s="196" t="s">
        <v>177</v>
      </c>
      <c r="BE1502" s="296">
        <f>IF(N1502="základní",J1502,0)</f>
        <v>0</v>
      </c>
      <c r="BF1502" s="296">
        <f>IF(N1502="snížená",J1502,0)</f>
        <v>0</v>
      </c>
      <c r="BG1502" s="296">
        <f>IF(N1502="zákl. přenesená",J1502,0)</f>
        <v>0</v>
      </c>
      <c r="BH1502" s="296">
        <f>IF(N1502="sníž. přenesená",J1502,0)</f>
        <v>0</v>
      </c>
      <c r="BI1502" s="296">
        <f>IF(N1502="nulová",J1502,0)</f>
        <v>0</v>
      </c>
      <c r="BJ1502" s="196" t="s">
        <v>75</v>
      </c>
      <c r="BK1502" s="296">
        <f>ROUND(I1502*H1502,2)</f>
        <v>0</v>
      </c>
      <c r="BL1502" s="196" t="s">
        <v>263</v>
      </c>
      <c r="BM1502" s="196" t="s">
        <v>2069</v>
      </c>
    </row>
    <row r="1503" spans="2:65" s="916" customFormat="1" ht="121.5">
      <c r="B1503" s="207"/>
      <c r="D1503" s="297" t="s">
        <v>184</v>
      </c>
      <c r="F1503" s="298" t="s">
        <v>1969</v>
      </c>
      <c r="L1503" s="207"/>
      <c r="M1503" s="299"/>
      <c r="N1503" s="920"/>
      <c r="O1503" s="920"/>
      <c r="P1503" s="920"/>
      <c r="Q1503" s="920"/>
      <c r="R1503" s="920"/>
      <c r="S1503" s="920"/>
      <c r="T1503" s="300"/>
      <c r="AT1503" s="196" t="s">
        <v>184</v>
      </c>
      <c r="AU1503" s="196" t="s">
        <v>77</v>
      </c>
    </row>
    <row r="1504" spans="2:65" s="302" customFormat="1">
      <c r="B1504" s="301"/>
      <c r="D1504" s="297" t="s">
        <v>185</v>
      </c>
      <c r="E1504" s="303" t="s">
        <v>5</v>
      </c>
      <c r="F1504" s="304" t="s">
        <v>2070</v>
      </c>
      <c r="H1504" s="305">
        <v>4.9000000000000004</v>
      </c>
      <c r="L1504" s="301"/>
      <c r="M1504" s="306"/>
      <c r="N1504" s="307"/>
      <c r="O1504" s="307"/>
      <c r="P1504" s="307"/>
      <c r="Q1504" s="307"/>
      <c r="R1504" s="307"/>
      <c r="S1504" s="307"/>
      <c r="T1504" s="308"/>
      <c r="AT1504" s="303" t="s">
        <v>185</v>
      </c>
      <c r="AU1504" s="303" t="s">
        <v>77</v>
      </c>
      <c r="AV1504" s="302" t="s">
        <v>77</v>
      </c>
      <c r="AW1504" s="302" t="s">
        <v>31</v>
      </c>
      <c r="AX1504" s="302" t="s">
        <v>68</v>
      </c>
      <c r="AY1504" s="303" t="s">
        <v>177</v>
      </c>
    </row>
    <row r="1505" spans="2:65" s="317" customFormat="1">
      <c r="B1505" s="316"/>
      <c r="D1505" s="297" t="s">
        <v>185</v>
      </c>
      <c r="E1505" s="318" t="s">
        <v>5</v>
      </c>
      <c r="F1505" s="319" t="s">
        <v>186</v>
      </c>
      <c r="H1505" s="320">
        <v>4.9000000000000004</v>
      </c>
      <c r="L1505" s="316"/>
      <c r="M1505" s="321"/>
      <c r="N1505" s="322"/>
      <c r="O1505" s="322"/>
      <c r="P1505" s="322"/>
      <c r="Q1505" s="322"/>
      <c r="R1505" s="322"/>
      <c r="S1505" s="322"/>
      <c r="T1505" s="323"/>
      <c r="AT1505" s="318" t="s">
        <v>185</v>
      </c>
      <c r="AU1505" s="318" t="s">
        <v>77</v>
      </c>
      <c r="AV1505" s="317" t="s">
        <v>182</v>
      </c>
      <c r="AW1505" s="317" t="s">
        <v>31</v>
      </c>
      <c r="AX1505" s="317" t="s">
        <v>75</v>
      </c>
      <c r="AY1505" s="318" t="s">
        <v>177</v>
      </c>
    </row>
    <row r="1506" spans="2:65" s="916" customFormat="1" ht="25.5" customHeight="1">
      <c r="B1506" s="207"/>
      <c r="C1506" s="324" t="s">
        <v>2071</v>
      </c>
      <c r="D1506" s="324" t="s">
        <v>425</v>
      </c>
      <c r="E1506" s="325" t="s">
        <v>2072</v>
      </c>
      <c r="F1506" s="326" t="s">
        <v>2073</v>
      </c>
      <c r="G1506" s="327" t="s">
        <v>187</v>
      </c>
      <c r="H1506" s="328">
        <v>1</v>
      </c>
      <c r="I1506" s="923"/>
      <c r="J1506" s="329">
        <f>ROUND(I1506*H1506,2)</f>
        <v>0</v>
      </c>
      <c r="K1506" s="326" t="s">
        <v>5</v>
      </c>
      <c r="L1506" s="330"/>
      <c r="M1506" s="331" t="s">
        <v>5</v>
      </c>
      <c r="N1506" s="332" t="s">
        <v>39</v>
      </c>
      <c r="O1506" s="294">
        <v>0</v>
      </c>
      <c r="P1506" s="294">
        <f>O1506*H1506</f>
        <v>0</v>
      </c>
      <c r="Q1506" s="294">
        <v>3.5999999999999997E-2</v>
      </c>
      <c r="R1506" s="294">
        <f>Q1506*H1506</f>
        <v>3.5999999999999997E-2</v>
      </c>
      <c r="S1506" s="294">
        <v>0</v>
      </c>
      <c r="T1506" s="295">
        <f>S1506*H1506</f>
        <v>0</v>
      </c>
      <c r="AR1506" s="196" t="s">
        <v>336</v>
      </c>
      <c r="AT1506" s="196" t="s">
        <v>425</v>
      </c>
      <c r="AU1506" s="196" t="s">
        <v>77</v>
      </c>
      <c r="AY1506" s="196" t="s">
        <v>177</v>
      </c>
      <c r="BE1506" s="296">
        <f>IF(N1506="základní",J1506,0)</f>
        <v>0</v>
      </c>
      <c r="BF1506" s="296">
        <f>IF(N1506="snížená",J1506,0)</f>
        <v>0</v>
      </c>
      <c r="BG1506" s="296">
        <f>IF(N1506="zákl. přenesená",J1506,0)</f>
        <v>0</v>
      </c>
      <c r="BH1506" s="296">
        <f>IF(N1506="sníž. přenesená",J1506,0)</f>
        <v>0</v>
      </c>
      <c r="BI1506" s="296">
        <f>IF(N1506="nulová",J1506,0)</f>
        <v>0</v>
      </c>
      <c r="BJ1506" s="196" t="s">
        <v>75</v>
      </c>
      <c r="BK1506" s="296">
        <f>ROUND(I1506*H1506,2)</f>
        <v>0</v>
      </c>
      <c r="BL1506" s="196" t="s">
        <v>263</v>
      </c>
      <c r="BM1506" s="196" t="s">
        <v>2074</v>
      </c>
    </row>
    <row r="1507" spans="2:65" s="916" customFormat="1" ht="38.25" customHeight="1">
      <c r="B1507" s="207"/>
      <c r="C1507" s="286" t="s">
        <v>2075</v>
      </c>
      <c r="D1507" s="286" t="s">
        <v>179</v>
      </c>
      <c r="E1507" s="287" t="s">
        <v>2067</v>
      </c>
      <c r="F1507" s="288" t="s">
        <v>2068</v>
      </c>
      <c r="G1507" s="289" t="s">
        <v>180</v>
      </c>
      <c r="H1507" s="290">
        <v>22.62</v>
      </c>
      <c r="I1507" s="921"/>
      <c r="J1507" s="291">
        <f>ROUND(I1507*H1507,2)</f>
        <v>0</v>
      </c>
      <c r="K1507" s="288" t="s">
        <v>181</v>
      </c>
      <c r="L1507" s="207"/>
      <c r="M1507" s="292" t="s">
        <v>5</v>
      </c>
      <c r="N1507" s="293" t="s">
        <v>39</v>
      </c>
      <c r="O1507" s="294">
        <v>2.0710000000000002</v>
      </c>
      <c r="P1507" s="294">
        <f>O1507*H1507</f>
        <v>46.846020000000003</v>
      </c>
      <c r="Q1507" s="294">
        <v>2.5000000000000001E-4</v>
      </c>
      <c r="R1507" s="294">
        <f>Q1507*H1507</f>
        <v>5.6550000000000003E-3</v>
      </c>
      <c r="S1507" s="294">
        <v>0</v>
      </c>
      <c r="T1507" s="295">
        <f>S1507*H1507</f>
        <v>0</v>
      </c>
      <c r="AR1507" s="196" t="s">
        <v>263</v>
      </c>
      <c r="AT1507" s="196" t="s">
        <v>179</v>
      </c>
      <c r="AU1507" s="196" t="s">
        <v>77</v>
      </c>
      <c r="AY1507" s="196" t="s">
        <v>177</v>
      </c>
      <c r="BE1507" s="296">
        <f>IF(N1507="základní",J1507,0)</f>
        <v>0</v>
      </c>
      <c r="BF1507" s="296">
        <f>IF(N1507="snížená",J1507,0)</f>
        <v>0</v>
      </c>
      <c r="BG1507" s="296">
        <f>IF(N1507="zákl. přenesená",J1507,0)</f>
        <v>0</v>
      </c>
      <c r="BH1507" s="296">
        <f>IF(N1507="sníž. přenesená",J1507,0)</f>
        <v>0</v>
      </c>
      <c r="BI1507" s="296">
        <f>IF(N1507="nulová",J1507,0)</f>
        <v>0</v>
      </c>
      <c r="BJ1507" s="196" t="s">
        <v>75</v>
      </c>
      <c r="BK1507" s="296">
        <f>ROUND(I1507*H1507,2)</f>
        <v>0</v>
      </c>
      <c r="BL1507" s="196" t="s">
        <v>263</v>
      </c>
      <c r="BM1507" s="196" t="s">
        <v>2076</v>
      </c>
    </row>
    <row r="1508" spans="2:65" s="916" customFormat="1" ht="121.5">
      <c r="B1508" s="207"/>
      <c r="D1508" s="297" t="s">
        <v>184</v>
      </c>
      <c r="F1508" s="298" t="s">
        <v>1969</v>
      </c>
      <c r="L1508" s="207"/>
      <c r="M1508" s="299"/>
      <c r="N1508" s="920"/>
      <c r="O1508" s="920"/>
      <c r="P1508" s="920"/>
      <c r="Q1508" s="920"/>
      <c r="R1508" s="920"/>
      <c r="S1508" s="920"/>
      <c r="T1508" s="300"/>
      <c r="AT1508" s="196" t="s">
        <v>184</v>
      </c>
      <c r="AU1508" s="196" t="s">
        <v>77</v>
      </c>
    </row>
    <row r="1509" spans="2:65" s="302" customFormat="1">
      <c r="B1509" s="301"/>
      <c r="D1509" s="297" t="s">
        <v>185</v>
      </c>
      <c r="E1509" s="303" t="s">
        <v>5</v>
      </c>
      <c r="F1509" s="304" t="s">
        <v>2077</v>
      </c>
      <c r="H1509" s="305">
        <v>22.62</v>
      </c>
      <c r="L1509" s="301"/>
      <c r="M1509" s="306"/>
      <c r="N1509" s="307"/>
      <c r="O1509" s="307"/>
      <c r="P1509" s="307"/>
      <c r="Q1509" s="307"/>
      <c r="R1509" s="307"/>
      <c r="S1509" s="307"/>
      <c r="T1509" s="308"/>
      <c r="AT1509" s="303" t="s">
        <v>185</v>
      </c>
      <c r="AU1509" s="303" t="s">
        <v>77</v>
      </c>
      <c r="AV1509" s="302" t="s">
        <v>77</v>
      </c>
      <c r="AW1509" s="302" t="s">
        <v>31</v>
      </c>
      <c r="AX1509" s="302" t="s">
        <v>68</v>
      </c>
      <c r="AY1509" s="303" t="s">
        <v>177</v>
      </c>
    </row>
    <row r="1510" spans="2:65" s="310" customFormat="1">
      <c r="B1510" s="309"/>
      <c r="D1510" s="297" t="s">
        <v>185</v>
      </c>
      <c r="E1510" s="311" t="s">
        <v>5</v>
      </c>
      <c r="F1510" s="312" t="s">
        <v>2078</v>
      </c>
      <c r="H1510" s="311" t="s">
        <v>5</v>
      </c>
      <c r="L1510" s="309"/>
      <c r="M1510" s="313"/>
      <c r="N1510" s="314"/>
      <c r="O1510" s="314"/>
      <c r="P1510" s="314"/>
      <c r="Q1510" s="314"/>
      <c r="R1510" s="314"/>
      <c r="S1510" s="314"/>
      <c r="T1510" s="315"/>
      <c r="AT1510" s="311" t="s">
        <v>185</v>
      </c>
      <c r="AU1510" s="311" t="s">
        <v>77</v>
      </c>
      <c r="AV1510" s="310" t="s">
        <v>75</v>
      </c>
      <c r="AW1510" s="310" t="s">
        <v>31</v>
      </c>
      <c r="AX1510" s="310" t="s">
        <v>68</v>
      </c>
      <c r="AY1510" s="311" t="s">
        <v>177</v>
      </c>
    </row>
    <row r="1511" spans="2:65" s="317" customFormat="1">
      <c r="B1511" s="316"/>
      <c r="D1511" s="297" t="s">
        <v>185</v>
      </c>
      <c r="E1511" s="318" t="s">
        <v>5</v>
      </c>
      <c r="F1511" s="319" t="s">
        <v>186</v>
      </c>
      <c r="H1511" s="320">
        <v>22.62</v>
      </c>
      <c r="L1511" s="316"/>
      <c r="M1511" s="321"/>
      <c r="N1511" s="322"/>
      <c r="O1511" s="322"/>
      <c r="P1511" s="322"/>
      <c r="Q1511" s="322"/>
      <c r="R1511" s="322"/>
      <c r="S1511" s="322"/>
      <c r="T1511" s="323"/>
      <c r="AT1511" s="318" t="s">
        <v>185</v>
      </c>
      <c r="AU1511" s="318" t="s">
        <v>77</v>
      </c>
      <c r="AV1511" s="317" t="s">
        <v>182</v>
      </c>
      <c r="AW1511" s="317" t="s">
        <v>31</v>
      </c>
      <c r="AX1511" s="317" t="s">
        <v>75</v>
      </c>
      <c r="AY1511" s="318" t="s">
        <v>177</v>
      </c>
    </row>
    <row r="1512" spans="2:65" s="916" customFormat="1" ht="38.25" customHeight="1">
      <c r="B1512" s="207"/>
      <c r="C1512" s="324" t="s">
        <v>2079</v>
      </c>
      <c r="D1512" s="324" t="s">
        <v>425</v>
      </c>
      <c r="E1512" s="325" t="s">
        <v>2080</v>
      </c>
      <c r="F1512" s="326" t="s">
        <v>2081</v>
      </c>
      <c r="G1512" s="327" t="s">
        <v>187</v>
      </c>
      <c r="H1512" s="328">
        <v>2</v>
      </c>
      <c r="I1512" s="923"/>
      <c r="J1512" s="329">
        <f>ROUND(I1512*H1512,2)</f>
        <v>0</v>
      </c>
      <c r="K1512" s="326" t="s">
        <v>5</v>
      </c>
      <c r="L1512" s="330"/>
      <c r="M1512" s="331" t="s">
        <v>5</v>
      </c>
      <c r="N1512" s="332" t="s">
        <v>39</v>
      </c>
      <c r="O1512" s="294">
        <v>0</v>
      </c>
      <c r="P1512" s="294">
        <f>O1512*H1512</f>
        <v>0</v>
      </c>
      <c r="Q1512" s="294">
        <v>0</v>
      </c>
      <c r="R1512" s="294">
        <f>Q1512*H1512</f>
        <v>0</v>
      </c>
      <c r="S1512" s="294">
        <v>0</v>
      </c>
      <c r="T1512" s="295">
        <f>S1512*H1512</f>
        <v>0</v>
      </c>
      <c r="AR1512" s="196" t="s">
        <v>336</v>
      </c>
      <c r="AT1512" s="196" t="s">
        <v>425</v>
      </c>
      <c r="AU1512" s="196" t="s">
        <v>77</v>
      </c>
      <c r="AY1512" s="196" t="s">
        <v>177</v>
      </c>
      <c r="BE1512" s="296">
        <f>IF(N1512="základní",J1512,0)</f>
        <v>0</v>
      </c>
      <c r="BF1512" s="296">
        <f>IF(N1512="snížená",J1512,0)</f>
        <v>0</v>
      </c>
      <c r="BG1512" s="296">
        <f>IF(N1512="zákl. přenesená",J1512,0)</f>
        <v>0</v>
      </c>
      <c r="BH1512" s="296">
        <f>IF(N1512="sníž. přenesená",J1512,0)</f>
        <v>0</v>
      </c>
      <c r="BI1512" s="296">
        <f>IF(N1512="nulová",J1512,0)</f>
        <v>0</v>
      </c>
      <c r="BJ1512" s="196" t="s">
        <v>75</v>
      </c>
      <c r="BK1512" s="296">
        <f>ROUND(I1512*H1512,2)</f>
        <v>0</v>
      </c>
      <c r="BL1512" s="196" t="s">
        <v>263</v>
      </c>
      <c r="BM1512" s="196" t="s">
        <v>2082</v>
      </c>
    </row>
    <row r="1513" spans="2:65" s="916" customFormat="1" ht="16.5" customHeight="1">
      <c r="B1513" s="207"/>
      <c r="C1513" s="286" t="s">
        <v>2083</v>
      </c>
      <c r="D1513" s="286" t="s">
        <v>179</v>
      </c>
      <c r="E1513" s="287" t="s">
        <v>2084</v>
      </c>
      <c r="F1513" s="288" t="s">
        <v>2085</v>
      </c>
      <c r="G1513" s="289" t="s">
        <v>187</v>
      </c>
      <c r="H1513" s="290">
        <v>62</v>
      </c>
      <c r="I1513" s="921"/>
      <c r="J1513" s="291">
        <f>ROUND(I1513*H1513,2)</f>
        <v>0</v>
      </c>
      <c r="K1513" s="288" t="s">
        <v>5</v>
      </c>
      <c r="L1513" s="207"/>
      <c r="M1513" s="292" t="s">
        <v>5</v>
      </c>
      <c r="N1513" s="293" t="s">
        <v>39</v>
      </c>
      <c r="O1513" s="294">
        <v>7.62</v>
      </c>
      <c r="P1513" s="294">
        <f>O1513*H1513</f>
        <v>472.44</v>
      </c>
      <c r="Q1513" s="294">
        <v>0</v>
      </c>
      <c r="R1513" s="294">
        <f>Q1513*H1513</f>
        <v>0</v>
      </c>
      <c r="S1513" s="294">
        <v>0</v>
      </c>
      <c r="T1513" s="295">
        <f>S1513*H1513</f>
        <v>0</v>
      </c>
      <c r="AR1513" s="196" t="s">
        <v>263</v>
      </c>
      <c r="AT1513" s="196" t="s">
        <v>179</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2086</v>
      </c>
    </row>
    <row r="1514" spans="2:65" s="916" customFormat="1" ht="16.5" customHeight="1">
      <c r="B1514" s="207"/>
      <c r="C1514" s="286" t="s">
        <v>2087</v>
      </c>
      <c r="D1514" s="286" t="s">
        <v>179</v>
      </c>
      <c r="E1514" s="287" t="s">
        <v>2088</v>
      </c>
      <c r="F1514" s="288" t="s">
        <v>4881</v>
      </c>
      <c r="G1514" s="289" t="s">
        <v>187</v>
      </c>
      <c r="H1514" s="290">
        <v>4</v>
      </c>
      <c r="I1514" s="921"/>
      <c r="J1514" s="291">
        <f>ROUND(I1514*H1514,2)</f>
        <v>0</v>
      </c>
      <c r="K1514" s="288" t="s">
        <v>181</v>
      </c>
      <c r="L1514" s="207"/>
      <c r="M1514" s="292" t="s">
        <v>5</v>
      </c>
      <c r="N1514" s="293" t="s">
        <v>39</v>
      </c>
      <c r="O1514" s="294">
        <v>7.62</v>
      </c>
      <c r="P1514" s="294">
        <f>O1514*H1514</f>
        <v>30.48</v>
      </c>
      <c r="Q1514" s="294">
        <v>0</v>
      </c>
      <c r="R1514" s="294">
        <f>Q1514*H1514</f>
        <v>0</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2089</v>
      </c>
    </row>
    <row r="1515" spans="2:65" s="916" customFormat="1" ht="148.5">
      <c r="B1515" s="207"/>
      <c r="D1515" s="297" t="s">
        <v>184</v>
      </c>
      <c r="F1515" s="298" t="s">
        <v>2090</v>
      </c>
      <c r="L1515" s="207"/>
      <c r="M1515" s="299"/>
      <c r="N1515" s="920"/>
      <c r="O1515" s="920"/>
      <c r="P1515" s="920"/>
      <c r="Q1515" s="920"/>
      <c r="R1515" s="920"/>
      <c r="S1515" s="920"/>
      <c r="T1515" s="300"/>
      <c r="AT1515" s="196" t="s">
        <v>184</v>
      </c>
      <c r="AU1515" s="196" t="s">
        <v>77</v>
      </c>
    </row>
    <row r="1516" spans="2:65" s="302" customFormat="1">
      <c r="B1516" s="301"/>
      <c r="D1516" s="297" t="s">
        <v>185</v>
      </c>
      <c r="E1516" s="303" t="s">
        <v>5</v>
      </c>
      <c r="F1516" s="304" t="s">
        <v>77</v>
      </c>
      <c r="H1516" s="305">
        <v>2</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0" customFormat="1">
      <c r="B1517" s="309"/>
      <c r="D1517" s="297" t="s">
        <v>185</v>
      </c>
      <c r="E1517" s="311" t="s">
        <v>5</v>
      </c>
      <c r="F1517" s="312" t="s">
        <v>2091</v>
      </c>
      <c r="H1517" s="311" t="s">
        <v>5</v>
      </c>
      <c r="L1517" s="309"/>
      <c r="M1517" s="313"/>
      <c r="N1517" s="314"/>
      <c r="O1517" s="314"/>
      <c r="P1517" s="314"/>
      <c r="Q1517" s="314"/>
      <c r="R1517" s="314"/>
      <c r="S1517" s="314"/>
      <c r="T1517" s="315"/>
      <c r="AT1517" s="311" t="s">
        <v>185</v>
      </c>
      <c r="AU1517" s="311" t="s">
        <v>77</v>
      </c>
      <c r="AV1517" s="310" t="s">
        <v>75</v>
      </c>
      <c r="AW1517" s="310" t="s">
        <v>31</v>
      </c>
      <c r="AX1517" s="310" t="s">
        <v>68</v>
      </c>
      <c r="AY1517" s="311" t="s">
        <v>177</v>
      </c>
    </row>
    <row r="1518" spans="2:65" s="302" customFormat="1">
      <c r="B1518" s="301"/>
      <c r="D1518" s="297" t="s">
        <v>185</v>
      </c>
      <c r="E1518" s="303" t="s">
        <v>5</v>
      </c>
      <c r="F1518" s="304" t="s">
        <v>77</v>
      </c>
      <c r="H1518" s="305">
        <v>2</v>
      </c>
      <c r="L1518" s="301"/>
      <c r="M1518" s="306"/>
      <c r="N1518" s="307"/>
      <c r="O1518" s="307"/>
      <c r="P1518" s="307"/>
      <c r="Q1518" s="307"/>
      <c r="R1518" s="307"/>
      <c r="S1518" s="307"/>
      <c r="T1518" s="308"/>
      <c r="AT1518" s="303" t="s">
        <v>185</v>
      </c>
      <c r="AU1518" s="303" t="s">
        <v>77</v>
      </c>
      <c r="AV1518" s="302" t="s">
        <v>77</v>
      </c>
      <c r="AW1518" s="302" t="s">
        <v>31</v>
      </c>
      <c r="AX1518" s="302" t="s">
        <v>68</v>
      </c>
      <c r="AY1518" s="303" t="s">
        <v>177</v>
      </c>
    </row>
    <row r="1519" spans="2:65" s="310" customFormat="1">
      <c r="B1519" s="309"/>
      <c r="D1519" s="297" t="s">
        <v>185</v>
      </c>
      <c r="E1519" s="311" t="s">
        <v>5</v>
      </c>
      <c r="F1519" s="312" t="s">
        <v>2092</v>
      </c>
      <c r="H1519" s="311" t="s">
        <v>5</v>
      </c>
      <c r="L1519" s="309"/>
      <c r="M1519" s="313"/>
      <c r="N1519" s="314"/>
      <c r="O1519" s="314"/>
      <c r="P1519" s="314"/>
      <c r="Q1519" s="314"/>
      <c r="R1519" s="314"/>
      <c r="S1519" s="314"/>
      <c r="T1519" s="315"/>
      <c r="AT1519" s="311" t="s">
        <v>185</v>
      </c>
      <c r="AU1519" s="311" t="s">
        <v>77</v>
      </c>
      <c r="AV1519" s="310" t="s">
        <v>75</v>
      </c>
      <c r="AW1519" s="310" t="s">
        <v>31</v>
      </c>
      <c r="AX1519" s="310" t="s">
        <v>68</v>
      </c>
      <c r="AY1519" s="311" t="s">
        <v>177</v>
      </c>
    </row>
    <row r="1520" spans="2:65" s="317" customFormat="1">
      <c r="B1520" s="316"/>
      <c r="D1520" s="297" t="s">
        <v>185</v>
      </c>
      <c r="E1520" s="318" t="s">
        <v>5</v>
      </c>
      <c r="F1520" s="319" t="s">
        <v>186</v>
      </c>
      <c r="H1520" s="320">
        <v>4</v>
      </c>
      <c r="L1520" s="316"/>
      <c r="M1520" s="321"/>
      <c r="N1520" s="322"/>
      <c r="O1520" s="322"/>
      <c r="P1520" s="322"/>
      <c r="Q1520" s="322"/>
      <c r="R1520" s="322"/>
      <c r="S1520" s="322"/>
      <c r="T1520" s="323"/>
      <c r="AT1520" s="318" t="s">
        <v>185</v>
      </c>
      <c r="AU1520" s="318" t="s">
        <v>77</v>
      </c>
      <c r="AV1520" s="317" t="s">
        <v>182</v>
      </c>
      <c r="AW1520" s="317" t="s">
        <v>31</v>
      </c>
      <c r="AX1520" s="317" t="s">
        <v>75</v>
      </c>
      <c r="AY1520" s="318" t="s">
        <v>177</v>
      </c>
    </row>
    <row r="1521" spans="2:65" s="916" customFormat="1" ht="25.5" customHeight="1">
      <c r="B1521" s="207"/>
      <c r="C1521" s="324" t="s">
        <v>2093</v>
      </c>
      <c r="D1521" s="324" t="s">
        <v>425</v>
      </c>
      <c r="E1521" s="325" t="s">
        <v>2094</v>
      </c>
      <c r="F1521" s="326" t="s">
        <v>2095</v>
      </c>
      <c r="G1521" s="327" t="s">
        <v>187</v>
      </c>
      <c r="H1521" s="328">
        <v>2</v>
      </c>
      <c r="I1521" s="923"/>
      <c r="J1521" s="329">
        <f>ROUND(I1521*H1521,2)</f>
        <v>0</v>
      </c>
      <c r="K1521" s="326" t="s">
        <v>5</v>
      </c>
      <c r="L1521" s="330"/>
      <c r="M1521" s="331" t="s">
        <v>5</v>
      </c>
      <c r="N1521" s="332" t="s">
        <v>39</v>
      </c>
      <c r="O1521" s="294">
        <v>0</v>
      </c>
      <c r="P1521" s="294">
        <f>O1521*H1521</f>
        <v>0</v>
      </c>
      <c r="Q1521" s="294">
        <v>4.4999999999999998E-2</v>
      </c>
      <c r="R1521" s="294">
        <f>Q1521*H1521</f>
        <v>0.09</v>
      </c>
      <c r="S1521" s="294">
        <v>0</v>
      </c>
      <c r="T1521" s="295">
        <f>S1521*H1521</f>
        <v>0</v>
      </c>
      <c r="AR1521" s="196" t="s">
        <v>336</v>
      </c>
      <c r="AT1521" s="196" t="s">
        <v>425</v>
      </c>
      <c r="AU1521" s="196" t="s">
        <v>77</v>
      </c>
      <c r="AY1521" s="196" t="s">
        <v>177</v>
      </c>
      <c r="BE1521" s="296">
        <f>IF(N1521="základní",J1521,0)</f>
        <v>0</v>
      </c>
      <c r="BF1521" s="296">
        <f>IF(N1521="snížená",J1521,0)</f>
        <v>0</v>
      </c>
      <c r="BG1521" s="296">
        <f>IF(N1521="zákl. přenesená",J1521,0)</f>
        <v>0</v>
      </c>
      <c r="BH1521" s="296">
        <f>IF(N1521="sníž. přenesená",J1521,0)</f>
        <v>0</v>
      </c>
      <c r="BI1521" s="296">
        <f>IF(N1521="nulová",J1521,0)</f>
        <v>0</v>
      </c>
      <c r="BJ1521" s="196" t="s">
        <v>75</v>
      </c>
      <c r="BK1521" s="296">
        <f>ROUND(I1521*H1521,2)</f>
        <v>0</v>
      </c>
      <c r="BL1521" s="196" t="s">
        <v>263</v>
      </c>
      <c r="BM1521" s="196" t="s">
        <v>2096</v>
      </c>
    </row>
    <row r="1522" spans="2:65" s="916" customFormat="1" ht="25.5" customHeight="1">
      <c r="B1522" s="207"/>
      <c r="C1522" s="324" t="s">
        <v>2097</v>
      </c>
      <c r="D1522" s="324" t="s">
        <v>425</v>
      </c>
      <c r="E1522" s="325" t="s">
        <v>2098</v>
      </c>
      <c r="F1522" s="326" t="s">
        <v>2099</v>
      </c>
      <c r="G1522" s="327" t="s">
        <v>187</v>
      </c>
      <c r="H1522" s="328">
        <v>2</v>
      </c>
      <c r="I1522" s="923"/>
      <c r="J1522" s="329">
        <f>ROUND(I1522*H1522,2)</f>
        <v>0</v>
      </c>
      <c r="K1522" s="326" t="s">
        <v>5</v>
      </c>
      <c r="L1522" s="330"/>
      <c r="M1522" s="331" t="s">
        <v>5</v>
      </c>
      <c r="N1522" s="332" t="s">
        <v>39</v>
      </c>
      <c r="O1522" s="294">
        <v>0</v>
      </c>
      <c r="P1522" s="294">
        <f>O1522*H1522</f>
        <v>0</v>
      </c>
      <c r="Q1522" s="294">
        <v>4.4999999999999998E-2</v>
      </c>
      <c r="R1522" s="294">
        <f>Q1522*H1522</f>
        <v>0.09</v>
      </c>
      <c r="S1522" s="294">
        <v>0</v>
      </c>
      <c r="T1522" s="295">
        <f>S1522*H1522</f>
        <v>0</v>
      </c>
      <c r="AR1522" s="196" t="s">
        <v>336</v>
      </c>
      <c r="AT1522" s="196" t="s">
        <v>425</v>
      </c>
      <c r="AU1522" s="196" t="s">
        <v>77</v>
      </c>
      <c r="AY1522" s="196" t="s">
        <v>177</v>
      </c>
      <c r="BE1522" s="296">
        <f>IF(N1522="základní",J1522,0)</f>
        <v>0</v>
      </c>
      <c r="BF1522" s="296">
        <f>IF(N1522="snížená",J1522,0)</f>
        <v>0</v>
      </c>
      <c r="BG1522" s="296">
        <f>IF(N1522="zákl. přenesená",J1522,0)</f>
        <v>0</v>
      </c>
      <c r="BH1522" s="296">
        <f>IF(N1522="sníž. přenesená",J1522,0)</f>
        <v>0</v>
      </c>
      <c r="BI1522" s="296">
        <f>IF(N1522="nulová",J1522,0)</f>
        <v>0</v>
      </c>
      <c r="BJ1522" s="196" t="s">
        <v>75</v>
      </c>
      <c r="BK1522" s="296">
        <f>ROUND(I1522*H1522,2)</f>
        <v>0</v>
      </c>
      <c r="BL1522" s="196" t="s">
        <v>263</v>
      </c>
      <c r="BM1522" s="196" t="s">
        <v>2100</v>
      </c>
    </row>
    <row r="1523" spans="2:65" s="916" customFormat="1" ht="16.5" customHeight="1">
      <c r="B1523" s="207"/>
      <c r="C1523" s="286" t="s">
        <v>2101</v>
      </c>
      <c r="D1523" s="286" t="s">
        <v>179</v>
      </c>
      <c r="E1523" s="287" t="s">
        <v>2088</v>
      </c>
      <c r="F1523" s="288" t="s">
        <v>4881</v>
      </c>
      <c r="G1523" s="289" t="s">
        <v>187</v>
      </c>
      <c r="H1523" s="290">
        <v>1</v>
      </c>
      <c r="I1523" s="921"/>
      <c r="J1523" s="291">
        <f>ROUND(I1523*H1523,2)</f>
        <v>0</v>
      </c>
      <c r="K1523" s="288" t="s">
        <v>181</v>
      </c>
      <c r="L1523" s="207"/>
      <c r="M1523" s="292" t="s">
        <v>5</v>
      </c>
      <c r="N1523" s="293" t="s">
        <v>39</v>
      </c>
      <c r="O1523" s="294">
        <v>7.62</v>
      </c>
      <c r="P1523" s="294">
        <f>O1523*H1523</f>
        <v>7.62</v>
      </c>
      <c r="Q1523" s="294">
        <v>0</v>
      </c>
      <c r="R1523" s="294">
        <f>Q1523*H1523</f>
        <v>0</v>
      </c>
      <c r="S1523" s="294">
        <v>0</v>
      </c>
      <c r="T1523" s="295">
        <f>S1523*H1523</f>
        <v>0</v>
      </c>
      <c r="AR1523" s="196" t="s">
        <v>263</v>
      </c>
      <c r="AT1523" s="196" t="s">
        <v>179</v>
      </c>
      <c r="AU1523" s="196" t="s">
        <v>77</v>
      </c>
      <c r="AY1523" s="196" t="s">
        <v>177</v>
      </c>
      <c r="BE1523" s="296">
        <f>IF(N1523="základní",J1523,0)</f>
        <v>0</v>
      </c>
      <c r="BF1523" s="296">
        <f>IF(N1523="snížená",J1523,0)</f>
        <v>0</v>
      </c>
      <c r="BG1523" s="296">
        <f>IF(N1523="zákl. přenesená",J1523,0)</f>
        <v>0</v>
      </c>
      <c r="BH1523" s="296">
        <f>IF(N1523="sníž. přenesená",J1523,0)</f>
        <v>0</v>
      </c>
      <c r="BI1523" s="296">
        <f>IF(N1523="nulová",J1523,0)</f>
        <v>0</v>
      </c>
      <c r="BJ1523" s="196" t="s">
        <v>75</v>
      </c>
      <c r="BK1523" s="296">
        <f>ROUND(I1523*H1523,2)</f>
        <v>0</v>
      </c>
      <c r="BL1523" s="196" t="s">
        <v>263</v>
      </c>
      <c r="BM1523" s="196" t="s">
        <v>2102</v>
      </c>
    </row>
    <row r="1524" spans="2:65" s="916" customFormat="1" ht="148.5">
      <c r="B1524" s="207"/>
      <c r="D1524" s="297" t="s">
        <v>184</v>
      </c>
      <c r="F1524" s="298" t="s">
        <v>2090</v>
      </c>
      <c r="L1524" s="207"/>
      <c r="M1524" s="299"/>
      <c r="N1524" s="920"/>
      <c r="O1524" s="920"/>
      <c r="P1524" s="920"/>
      <c r="Q1524" s="920"/>
      <c r="R1524" s="920"/>
      <c r="S1524" s="920"/>
      <c r="T1524" s="300"/>
      <c r="AT1524" s="196" t="s">
        <v>184</v>
      </c>
      <c r="AU1524" s="196" t="s">
        <v>77</v>
      </c>
    </row>
    <row r="1525" spans="2:65" s="302" customFormat="1">
      <c r="B1525" s="301"/>
      <c r="D1525" s="297" t="s">
        <v>185</v>
      </c>
      <c r="E1525" s="303" t="s">
        <v>5</v>
      </c>
      <c r="F1525" s="304" t="s">
        <v>75</v>
      </c>
      <c r="H1525" s="305">
        <v>1</v>
      </c>
      <c r="L1525" s="301"/>
      <c r="M1525" s="306"/>
      <c r="N1525" s="307"/>
      <c r="O1525" s="307"/>
      <c r="P1525" s="307"/>
      <c r="Q1525" s="307"/>
      <c r="R1525" s="307"/>
      <c r="S1525" s="307"/>
      <c r="T1525" s="308"/>
      <c r="AT1525" s="303" t="s">
        <v>185</v>
      </c>
      <c r="AU1525" s="303" t="s">
        <v>77</v>
      </c>
      <c r="AV1525" s="302" t="s">
        <v>77</v>
      </c>
      <c r="AW1525" s="302" t="s">
        <v>31</v>
      </c>
      <c r="AX1525" s="302" t="s">
        <v>68</v>
      </c>
      <c r="AY1525" s="303" t="s">
        <v>177</v>
      </c>
    </row>
    <row r="1526" spans="2:65" s="310" customFormat="1">
      <c r="B1526" s="309"/>
      <c r="D1526" s="297" t="s">
        <v>185</v>
      </c>
      <c r="E1526" s="311" t="s">
        <v>5</v>
      </c>
      <c r="F1526" s="312" t="s">
        <v>2103</v>
      </c>
      <c r="H1526" s="311" t="s">
        <v>5</v>
      </c>
      <c r="L1526" s="309"/>
      <c r="M1526" s="313"/>
      <c r="N1526" s="314"/>
      <c r="O1526" s="314"/>
      <c r="P1526" s="314"/>
      <c r="Q1526" s="314"/>
      <c r="R1526" s="314"/>
      <c r="S1526" s="314"/>
      <c r="T1526" s="315"/>
      <c r="AT1526" s="311" t="s">
        <v>185</v>
      </c>
      <c r="AU1526" s="311" t="s">
        <v>77</v>
      </c>
      <c r="AV1526" s="310" t="s">
        <v>75</v>
      </c>
      <c r="AW1526" s="310" t="s">
        <v>31</v>
      </c>
      <c r="AX1526" s="310" t="s">
        <v>68</v>
      </c>
      <c r="AY1526" s="311" t="s">
        <v>177</v>
      </c>
    </row>
    <row r="1527" spans="2:65" s="317" customFormat="1">
      <c r="B1527" s="316"/>
      <c r="D1527" s="297" t="s">
        <v>185</v>
      </c>
      <c r="E1527" s="318" t="s">
        <v>5</v>
      </c>
      <c r="F1527" s="319" t="s">
        <v>186</v>
      </c>
      <c r="H1527" s="320">
        <v>1</v>
      </c>
      <c r="L1527" s="316"/>
      <c r="M1527" s="321"/>
      <c r="N1527" s="322"/>
      <c r="O1527" s="322"/>
      <c r="P1527" s="322"/>
      <c r="Q1527" s="322"/>
      <c r="R1527" s="322"/>
      <c r="S1527" s="322"/>
      <c r="T1527" s="323"/>
      <c r="AT1527" s="318" t="s">
        <v>185</v>
      </c>
      <c r="AU1527" s="318" t="s">
        <v>77</v>
      </c>
      <c r="AV1527" s="317" t="s">
        <v>182</v>
      </c>
      <c r="AW1527" s="317" t="s">
        <v>31</v>
      </c>
      <c r="AX1527" s="317" t="s">
        <v>75</v>
      </c>
      <c r="AY1527" s="318" t="s">
        <v>177</v>
      </c>
    </row>
    <row r="1528" spans="2:65" s="916" customFormat="1" ht="25.5" customHeight="1">
      <c r="B1528" s="207"/>
      <c r="C1528" s="324" t="s">
        <v>2104</v>
      </c>
      <c r="D1528" s="324" t="s">
        <v>425</v>
      </c>
      <c r="E1528" s="325" t="s">
        <v>2105</v>
      </c>
      <c r="F1528" s="326" t="s">
        <v>2106</v>
      </c>
      <c r="G1528" s="327" t="s">
        <v>187</v>
      </c>
      <c r="H1528" s="328">
        <v>1</v>
      </c>
      <c r="I1528" s="923"/>
      <c r="J1528" s="329">
        <f>ROUND(I1528*H1528,2)</f>
        <v>0</v>
      </c>
      <c r="K1528" s="326" t="s">
        <v>5</v>
      </c>
      <c r="L1528" s="330"/>
      <c r="M1528" s="331" t="s">
        <v>5</v>
      </c>
      <c r="N1528" s="332" t="s">
        <v>39</v>
      </c>
      <c r="O1528" s="294">
        <v>0</v>
      </c>
      <c r="P1528" s="294">
        <f>O1528*H1528</f>
        <v>0</v>
      </c>
      <c r="Q1528" s="294">
        <v>4.4999999999999998E-2</v>
      </c>
      <c r="R1528" s="294">
        <f>Q1528*H1528</f>
        <v>4.4999999999999998E-2</v>
      </c>
      <c r="S1528" s="294">
        <v>0</v>
      </c>
      <c r="T1528" s="295">
        <f>S1528*H1528</f>
        <v>0</v>
      </c>
      <c r="AR1528" s="196" t="s">
        <v>336</v>
      </c>
      <c r="AT1528" s="196" t="s">
        <v>425</v>
      </c>
      <c r="AU1528" s="196" t="s">
        <v>77</v>
      </c>
      <c r="AY1528" s="196" t="s">
        <v>177</v>
      </c>
      <c r="BE1528" s="296">
        <f>IF(N1528="základní",J1528,0)</f>
        <v>0</v>
      </c>
      <c r="BF1528" s="296">
        <f>IF(N1528="snížená",J1528,0)</f>
        <v>0</v>
      </c>
      <c r="BG1528" s="296">
        <f>IF(N1528="zákl. přenesená",J1528,0)</f>
        <v>0</v>
      </c>
      <c r="BH1528" s="296">
        <f>IF(N1528="sníž. přenesená",J1528,0)</f>
        <v>0</v>
      </c>
      <c r="BI1528" s="296">
        <f>IF(N1528="nulová",J1528,0)</f>
        <v>0</v>
      </c>
      <c r="BJ1528" s="196" t="s">
        <v>75</v>
      </c>
      <c r="BK1528" s="296">
        <f>ROUND(I1528*H1528,2)</f>
        <v>0</v>
      </c>
      <c r="BL1528" s="196" t="s">
        <v>263</v>
      </c>
      <c r="BM1528" s="196" t="s">
        <v>2107</v>
      </c>
    </row>
    <row r="1529" spans="2:65" s="916" customFormat="1" ht="16.5" customHeight="1">
      <c r="B1529" s="207"/>
      <c r="C1529" s="286" t="s">
        <v>2108</v>
      </c>
      <c r="D1529" s="286" t="s">
        <v>179</v>
      </c>
      <c r="E1529" s="287" t="s">
        <v>2109</v>
      </c>
      <c r="F1529" s="288" t="s">
        <v>2110</v>
      </c>
      <c r="G1529" s="289" t="s">
        <v>187</v>
      </c>
      <c r="H1529" s="290">
        <v>1</v>
      </c>
      <c r="I1529" s="921"/>
      <c r="J1529" s="291">
        <f>ROUND(I1529*H1529,2)</f>
        <v>0</v>
      </c>
      <c r="K1529" s="288" t="s">
        <v>181</v>
      </c>
      <c r="L1529" s="207"/>
      <c r="M1529" s="292" t="s">
        <v>5</v>
      </c>
      <c r="N1529" s="293" t="s">
        <v>39</v>
      </c>
      <c r="O1529" s="294">
        <v>13.65</v>
      </c>
      <c r="P1529" s="294">
        <f>O1529*H1529</f>
        <v>13.65</v>
      </c>
      <c r="Q1529" s="294">
        <v>0</v>
      </c>
      <c r="R1529" s="294">
        <f>Q1529*H1529</f>
        <v>0</v>
      </c>
      <c r="S1529" s="294">
        <v>0</v>
      </c>
      <c r="T1529" s="295">
        <f>S1529*H1529</f>
        <v>0</v>
      </c>
      <c r="AR1529" s="196" t="s">
        <v>263</v>
      </c>
      <c r="AT1529" s="196" t="s">
        <v>179</v>
      </c>
      <c r="AU1529" s="196" t="s">
        <v>77</v>
      </c>
      <c r="AY1529" s="196" t="s">
        <v>177</v>
      </c>
      <c r="BE1529" s="296">
        <f>IF(N1529="základní",J1529,0)</f>
        <v>0</v>
      </c>
      <c r="BF1529" s="296">
        <f>IF(N1529="snížená",J1529,0)</f>
        <v>0</v>
      </c>
      <c r="BG1529" s="296">
        <f>IF(N1529="zákl. přenesená",J1529,0)</f>
        <v>0</v>
      </c>
      <c r="BH1529" s="296">
        <f>IF(N1529="sníž. přenesená",J1529,0)</f>
        <v>0</v>
      </c>
      <c r="BI1529" s="296">
        <f>IF(N1529="nulová",J1529,0)</f>
        <v>0</v>
      </c>
      <c r="BJ1529" s="196" t="s">
        <v>75</v>
      </c>
      <c r="BK1529" s="296">
        <f>ROUND(I1529*H1529,2)</f>
        <v>0</v>
      </c>
      <c r="BL1529" s="196" t="s">
        <v>263</v>
      </c>
      <c r="BM1529" s="196" t="s">
        <v>2111</v>
      </c>
    </row>
    <row r="1530" spans="2:65" s="916" customFormat="1" ht="148.5">
      <c r="B1530" s="207"/>
      <c r="D1530" s="297" t="s">
        <v>184</v>
      </c>
      <c r="F1530" s="298" t="s">
        <v>2090</v>
      </c>
      <c r="L1530" s="207"/>
      <c r="M1530" s="299"/>
      <c r="N1530" s="920"/>
      <c r="O1530" s="920"/>
      <c r="P1530" s="920"/>
      <c r="Q1530" s="920"/>
      <c r="R1530" s="920"/>
      <c r="S1530" s="920"/>
      <c r="T1530" s="300"/>
      <c r="AT1530" s="196" t="s">
        <v>184</v>
      </c>
      <c r="AU1530" s="196" t="s">
        <v>77</v>
      </c>
    </row>
    <row r="1531" spans="2:65" s="302" customFormat="1">
      <c r="B1531" s="301"/>
      <c r="D1531" s="297" t="s">
        <v>185</v>
      </c>
      <c r="E1531" s="303" t="s">
        <v>5</v>
      </c>
      <c r="F1531" s="304" t="s">
        <v>75</v>
      </c>
      <c r="H1531" s="305">
        <v>1</v>
      </c>
      <c r="L1531" s="301"/>
      <c r="M1531" s="306"/>
      <c r="N1531" s="307"/>
      <c r="O1531" s="307"/>
      <c r="P1531" s="307"/>
      <c r="Q1531" s="307"/>
      <c r="R1531" s="307"/>
      <c r="S1531" s="307"/>
      <c r="T1531" s="308"/>
      <c r="AT1531" s="303" t="s">
        <v>185</v>
      </c>
      <c r="AU1531" s="303" t="s">
        <v>77</v>
      </c>
      <c r="AV1531" s="302" t="s">
        <v>77</v>
      </c>
      <c r="AW1531" s="302" t="s">
        <v>31</v>
      </c>
      <c r="AX1531" s="302" t="s">
        <v>68</v>
      </c>
      <c r="AY1531" s="303" t="s">
        <v>177</v>
      </c>
    </row>
    <row r="1532" spans="2:65" s="310" customFormat="1">
      <c r="B1532" s="309"/>
      <c r="D1532" s="297" t="s">
        <v>185</v>
      </c>
      <c r="E1532" s="311" t="s">
        <v>5</v>
      </c>
      <c r="F1532" s="312" t="s">
        <v>2112</v>
      </c>
      <c r="H1532" s="311" t="s">
        <v>5</v>
      </c>
      <c r="L1532" s="309"/>
      <c r="M1532" s="313"/>
      <c r="N1532" s="314"/>
      <c r="O1532" s="314"/>
      <c r="P1532" s="314"/>
      <c r="Q1532" s="314"/>
      <c r="R1532" s="314"/>
      <c r="S1532" s="314"/>
      <c r="T1532" s="315"/>
      <c r="AT1532" s="311" t="s">
        <v>185</v>
      </c>
      <c r="AU1532" s="311" t="s">
        <v>77</v>
      </c>
      <c r="AV1532" s="310" t="s">
        <v>75</v>
      </c>
      <c r="AW1532" s="310" t="s">
        <v>31</v>
      </c>
      <c r="AX1532" s="310" t="s">
        <v>68</v>
      </c>
      <c r="AY1532" s="311" t="s">
        <v>177</v>
      </c>
    </row>
    <row r="1533" spans="2:65" s="317" customFormat="1">
      <c r="B1533" s="316"/>
      <c r="D1533" s="297" t="s">
        <v>185</v>
      </c>
      <c r="E1533" s="318" t="s">
        <v>5</v>
      </c>
      <c r="F1533" s="319" t="s">
        <v>186</v>
      </c>
      <c r="H1533" s="320">
        <v>1</v>
      </c>
      <c r="L1533" s="316"/>
      <c r="M1533" s="321"/>
      <c r="N1533" s="322"/>
      <c r="O1533" s="322"/>
      <c r="P1533" s="322"/>
      <c r="Q1533" s="322"/>
      <c r="R1533" s="322"/>
      <c r="S1533" s="322"/>
      <c r="T1533" s="323"/>
      <c r="AT1533" s="318" t="s">
        <v>185</v>
      </c>
      <c r="AU1533" s="318" t="s">
        <v>77</v>
      </c>
      <c r="AV1533" s="317" t="s">
        <v>182</v>
      </c>
      <c r="AW1533" s="317" t="s">
        <v>31</v>
      </c>
      <c r="AX1533" s="317" t="s">
        <v>75</v>
      </c>
      <c r="AY1533" s="318" t="s">
        <v>177</v>
      </c>
    </row>
    <row r="1534" spans="2:65" s="916" customFormat="1" ht="25.5" customHeight="1">
      <c r="B1534" s="207"/>
      <c r="C1534" s="324" t="s">
        <v>2113</v>
      </c>
      <c r="D1534" s="324" t="s">
        <v>425</v>
      </c>
      <c r="E1534" s="325" t="s">
        <v>2114</v>
      </c>
      <c r="F1534" s="326" t="s">
        <v>2115</v>
      </c>
      <c r="G1534" s="327" t="s">
        <v>187</v>
      </c>
      <c r="H1534" s="328">
        <v>1</v>
      </c>
      <c r="I1534" s="923"/>
      <c r="J1534" s="329">
        <f>ROUND(I1534*H1534,2)</f>
        <v>0</v>
      </c>
      <c r="K1534" s="326" t="s">
        <v>181</v>
      </c>
      <c r="L1534" s="330"/>
      <c r="M1534" s="331" t="s">
        <v>5</v>
      </c>
      <c r="N1534" s="332" t="s">
        <v>39</v>
      </c>
      <c r="O1534" s="294">
        <v>0</v>
      </c>
      <c r="P1534" s="294">
        <f>O1534*H1534</f>
        <v>0</v>
      </c>
      <c r="Q1534" s="294">
        <v>0.2</v>
      </c>
      <c r="R1534" s="294">
        <f>Q1534*H1534</f>
        <v>0.2</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2116</v>
      </c>
    </row>
    <row r="1535" spans="2:65" s="916" customFormat="1" ht="16.5" customHeight="1">
      <c r="B1535" s="207"/>
      <c r="C1535" s="286" t="s">
        <v>2117</v>
      </c>
      <c r="D1535" s="286" t="s">
        <v>179</v>
      </c>
      <c r="E1535" s="287" t="s">
        <v>2118</v>
      </c>
      <c r="F1535" s="288" t="s">
        <v>4882</v>
      </c>
      <c r="G1535" s="289" t="s">
        <v>187</v>
      </c>
      <c r="H1535" s="290">
        <v>5</v>
      </c>
      <c r="I1535" s="921"/>
      <c r="J1535" s="291">
        <f>ROUND(I1535*H1535,2)</f>
        <v>0</v>
      </c>
      <c r="K1535" s="288" t="s">
        <v>181</v>
      </c>
      <c r="L1535" s="207"/>
      <c r="M1535" s="292" t="s">
        <v>5</v>
      </c>
      <c r="N1535" s="293" t="s">
        <v>39</v>
      </c>
      <c r="O1535" s="294">
        <v>16.399999999999999</v>
      </c>
      <c r="P1535" s="294">
        <f>O1535*H1535</f>
        <v>82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2119</v>
      </c>
    </row>
    <row r="1536" spans="2:65" s="916" customFormat="1" ht="148.5">
      <c r="B1536" s="207"/>
      <c r="D1536" s="297" t="s">
        <v>184</v>
      </c>
      <c r="F1536" s="298" t="s">
        <v>2090</v>
      </c>
      <c r="L1536" s="207"/>
      <c r="M1536" s="299"/>
      <c r="N1536" s="920"/>
      <c r="O1536" s="920"/>
      <c r="P1536" s="920"/>
      <c r="Q1536" s="920"/>
      <c r="R1536" s="920"/>
      <c r="S1536" s="920"/>
      <c r="T1536" s="300"/>
      <c r="AT1536" s="196" t="s">
        <v>184</v>
      </c>
      <c r="AU1536" s="196" t="s">
        <v>77</v>
      </c>
    </row>
    <row r="1537" spans="2:65" s="302" customFormat="1">
      <c r="B1537" s="301"/>
      <c r="D1537" s="297" t="s">
        <v>185</v>
      </c>
      <c r="E1537" s="303" t="s">
        <v>5</v>
      </c>
      <c r="F1537" s="304" t="s">
        <v>77</v>
      </c>
      <c r="H1537" s="305">
        <v>2</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2120</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02" customFormat="1">
      <c r="B1539" s="301"/>
      <c r="D1539" s="297" t="s">
        <v>185</v>
      </c>
      <c r="E1539" s="303" t="s">
        <v>5</v>
      </c>
      <c r="F1539" s="304" t="s">
        <v>77</v>
      </c>
      <c r="H1539" s="305">
        <v>2</v>
      </c>
      <c r="L1539" s="301"/>
      <c r="M1539" s="306"/>
      <c r="N1539" s="307"/>
      <c r="O1539" s="307"/>
      <c r="P1539" s="307"/>
      <c r="Q1539" s="307"/>
      <c r="R1539" s="307"/>
      <c r="S1539" s="307"/>
      <c r="T1539" s="308"/>
      <c r="AT1539" s="303" t="s">
        <v>185</v>
      </c>
      <c r="AU1539" s="303" t="s">
        <v>77</v>
      </c>
      <c r="AV1539" s="302" t="s">
        <v>77</v>
      </c>
      <c r="AW1539" s="302" t="s">
        <v>31</v>
      </c>
      <c r="AX1539" s="302" t="s">
        <v>68</v>
      </c>
      <c r="AY1539" s="303" t="s">
        <v>177</v>
      </c>
    </row>
    <row r="1540" spans="2:65" s="310" customFormat="1">
      <c r="B1540" s="309"/>
      <c r="D1540" s="297" t="s">
        <v>185</v>
      </c>
      <c r="E1540" s="311" t="s">
        <v>5</v>
      </c>
      <c r="F1540" s="312" t="s">
        <v>2121</v>
      </c>
      <c r="H1540" s="311" t="s">
        <v>5</v>
      </c>
      <c r="L1540" s="309"/>
      <c r="M1540" s="313"/>
      <c r="N1540" s="314"/>
      <c r="O1540" s="314"/>
      <c r="P1540" s="314"/>
      <c r="Q1540" s="314"/>
      <c r="R1540" s="314"/>
      <c r="S1540" s="314"/>
      <c r="T1540" s="315"/>
      <c r="AT1540" s="311" t="s">
        <v>185</v>
      </c>
      <c r="AU1540" s="311" t="s">
        <v>77</v>
      </c>
      <c r="AV1540" s="310" t="s">
        <v>75</v>
      </c>
      <c r="AW1540" s="310" t="s">
        <v>31</v>
      </c>
      <c r="AX1540" s="310" t="s">
        <v>68</v>
      </c>
      <c r="AY1540" s="311" t="s">
        <v>177</v>
      </c>
    </row>
    <row r="1541" spans="2:65" s="302" customFormat="1">
      <c r="B1541" s="301"/>
      <c r="D1541" s="297" t="s">
        <v>185</v>
      </c>
      <c r="E1541" s="303" t="s">
        <v>5</v>
      </c>
      <c r="F1541" s="304" t="s">
        <v>75</v>
      </c>
      <c r="H1541" s="305">
        <v>1</v>
      </c>
      <c r="L1541" s="301"/>
      <c r="M1541" s="306"/>
      <c r="N1541" s="307"/>
      <c r="O1541" s="307"/>
      <c r="P1541" s="307"/>
      <c r="Q1541" s="307"/>
      <c r="R1541" s="307"/>
      <c r="S1541" s="307"/>
      <c r="T1541" s="308"/>
      <c r="AT1541" s="303" t="s">
        <v>185</v>
      </c>
      <c r="AU1541" s="303" t="s">
        <v>77</v>
      </c>
      <c r="AV1541" s="302" t="s">
        <v>77</v>
      </c>
      <c r="AW1541" s="302" t="s">
        <v>31</v>
      </c>
      <c r="AX1541" s="302" t="s">
        <v>68</v>
      </c>
      <c r="AY1541" s="303" t="s">
        <v>177</v>
      </c>
    </row>
    <row r="1542" spans="2:65" s="310" customFormat="1">
      <c r="B1542" s="309"/>
      <c r="D1542" s="297" t="s">
        <v>185</v>
      </c>
      <c r="E1542" s="311" t="s">
        <v>5</v>
      </c>
      <c r="F1542" s="312" t="s">
        <v>2122</v>
      </c>
      <c r="H1542" s="311" t="s">
        <v>5</v>
      </c>
      <c r="L1542" s="309"/>
      <c r="M1542" s="313"/>
      <c r="N1542" s="314"/>
      <c r="O1542" s="314"/>
      <c r="P1542" s="314"/>
      <c r="Q1542" s="314"/>
      <c r="R1542" s="314"/>
      <c r="S1542" s="314"/>
      <c r="T1542" s="315"/>
      <c r="AT1542" s="311" t="s">
        <v>185</v>
      </c>
      <c r="AU1542" s="311" t="s">
        <v>77</v>
      </c>
      <c r="AV1542" s="310" t="s">
        <v>75</v>
      </c>
      <c r="AW1542" s="310" t="s">
        <v>31</v>
      </c>
      <c r="AX1542" s="310" t="s">
        <v>68</v>
      </c>
      <c r="AY1542" s="311" t="s">
        <v>177</v>
      </c>
    </row>
    <row r="1543" spans="2:65" s="317" customFormat="1">
      <c r="B1543" s="316"/>
      <c r="D1543" s="297" t="s">
        <v>185</v>
      </c>
      <c r="E1543" s="318" t="s">
        <v>5</v>
      </c>
      <c r="F1543" s="319" t="s">
        <v>186</v>
      </c>
      <c r="H1543" s="320">
        <v>5</v>
      </c>
      <c r="L1543" s="316"/>
      <c r="M1543" s="321"/>
      <c r="N1543" s="322"/>
      <c r="O1543" s="322"/>
      <c r="P1543" s="322"/>
      <c r="Q1543" s="322"/>
      <c r="R1543" s="322"/>
      <c r="S1543" s="322"/>
      <c r="T1543" s="323"/>
      <c r="AT1543" s="318" t="s">
        <v>185</v>
      </c>
      <c r="AU1543" s="318" t="s">
        <v>77</v>
      </c>
      <c r="AV1543" s="317" t="s">
        <v>182</v>
      </c>
      <c r="AW1543" s="317" t="s">
        <v>31</v>
      </c>
      <c r="AX1543" s="317" t="s">
        <v>75</v>
      </c>
      <c r="AY1543" s="318" t="s">
        <v>177</v>
      </c>
    </row>
    <row r="1544" spans="2:65" s="916" customFormat="1" ht="38.25" customHeight="1">
      <c r="B1544" s="207"/>
      <c r="C1544" s="324" t="s">
        <v>2123</v>
      </c>
      <c r="D1544" s="324" t="s">
        <v>425</v>
      </c>
      <c r="E1544" s="325" t="s">
        <v>2124</v>
      </c>
      <c r="F1544" s="326" t="s">
        <v>2125</v>
      </c>
      <c r="G1544" s="327" t="s">
        <v>187</v>
      </c>
      <c r="H1544" s="328">
        <v>5</v>
      </c>
      <c r="I1544" s="923"/>
      <c r="J1544" s="329">
        <f>ROUND(I1544*H1544,2)</f>
        <v>0</v>
      </c>
      <c r="K1544" s="326" t="s">
        <v>5</v>
      </c>
      <c r="L1544" s="330"/>
      <c r="M1544" s="331" t="s">
        <v>5</v>
      </c>
      <c r="N1544" s="332" t="s">
        <v>39</v>
      </c>
      <c r="O1544" s="294">
        <v>0</v>
      </c>
      <c r="P1544" s="294">
        <f>O1544*H1544</f>
        <v>0</v>
      </c>
      <c r="Q1544" s="294">
        <v>0.08</v>
      </c>
      <c r="R1544" s="294">
        <f>Q1544*H1544</f>
        <v>0.4</v>
      </c>
      <c r="S1544" s="294">
        <v>0</v>
      </c>
      <c r="T1544" s="295">
        <f>S1544*H1544</f>
        <v>0</v>
      </c>
      <c r="AR1544" s="196" t="s">
        <v>336</v>
      </c>
      <c r="AT1544" s="196" t="s">
        <v>425</v>
      </c>
      <c r="AU1544" s="196" t="s">
        <v>77</v>
      </c>
      <c r="AY1544" s="196" t="s">
        <v>177</v>
      </c>
      <c r="BE1544" s="296">
        <f>IF(N1544="základní",J1544,0)</f>
        <v>0</v>
      </c>
      <c r="BF1544" s="296">
        <f>IF(N1544="snížená",J1544,0)</f>
        <v>0</v>
      </c>
      <c r="BG1544" s="296">
        <f>IF(N1544="zákl. přenesená",J1544,0)</f>
        <v>0</v>
      </c>
      <c r="BH1544" s="296">
        <f>IF(N1544="sníž. přenesená",J1544,0)</f>
        <v>0</v>
      </c>
      <c r="BI1544" s="296">
        <f>IF(N1544="nulová",J1544,0)</f>
        <v>0</v>
      </c>
      <c r="BJ1544" s="196" t="s">
        <v>75</v>
      </c>
      <c r="BK1544" s="296">
        <f>ROUND(I1544*H1544,2)</f>
        <v>0</v>
      </c>
      <c r="BL1544" s="196" t="s">
        <v>263</v>
      </c>
      <c r="BM1544" s="196" t="s">
        <v>2126</v>
      </c>
    </row>
    <row r="1545" spans="2:65" s="916" customFormat="1" ht="25.5" customHeight="1">
      <c r="B1545" s="207"/>
      <c r="C1545" s="286" t="s">
        <v>2127</v>
      </c>
      <c r="D1545" s="286" t="s">
        <v>179</v>
      </c>
      <c r="E1545" s="287" t="s">
        <v>2128</v>
      </c>
      <c r="F1545" s="288" t="s">
        <v>2129</v>
      </c>
      <c r="G1545" s="289" t="s">
        <v>187</v>
      </c>
      <c r="H1545" s="290">
        <v>3</v>
      </c>
      <c r="I1545" s="921"/>
      <c r="J1545" s="291">
        <f>ROUND(I1545*H1545,2)</f>
        <v>0</v>
      </c>
      <c r="K1545" s="288" t="s">
        <v>181</v>
      </c>
      <c r="L1545" s="207"/>
      <c r="M1545" s="292" t="s">
        <v>5</v>
      </c>
      <c r="N1545" s="293" t="s">
        <v>39</v>
      </c>
      <c r="O1545" s="294">
        <v>10.95</v>
      </c>
      <c r="P1545" s="294">
        <f>O1545*H1545</f>
        <v>32.849999999999994</v>
      </c>
      <c r="Q1545" s="294">
        <v>0</v>
      </c>
      <c r="R1545" s="294">
        <f>Q1545*H1545</f>
        <v>0</v>
      </c>
      <c r="S1545" s="294">
        <v>0</v>
      </c>
      <c r="T1545" s="295">
        <f>S1545*H1545</f>
        <v>0</v>
      </c>
      <c r="AR1545" s="196" t="s">
        <v>263</v>
      </c>
      <c r="AT1545" s="196" t="s">
        <v>179</v>
      </c>
      <c r="AU1545" s="196" t="s">
        <v>77</v>
      </c>
      <c r="AY1545" s="196" t="s">
        <v>177</v>
      </c>
      <c r="BE1545" s="296">
        <f>IF(N1545="základní",J1545,0)</f>
        <v>0</v>
      </c>
      <c r="BF1545" s="296">
        <f>IF(N1545="snížená",J1545,0)</f>
        <v>0</v>
      </c>
      <c r="BG1545" s="296">
        <f>IF(N1545="zákl. přenesená",J1545,0)</f>
        <v>0</v>
      </c>
      <c r="BH1545" s="296">
        <f>IF(N1545="sníž. přenesená",J1545,0)</f>
        <v>0</v>
      </c>
      <c r="BI1545" s="296">
        <f>IF(N1545="nulová",J1545,0)</f>
        <v>0</v>
      </c>
      <c r="BJ1545" s="196" t="s">
        <v>75</v>
      </c>
      <c r="BK1545" s="296">
        <f>ROUND(I1545*H1545,2)</f>
        <v>0</v>
      </c>
      <c r="BL1545" s="196" t="s">
        <v>263</v>
      </c>
      <c r="BM1545" s="196" t="s">
        <v>2130</v>
      </c>
    </row>
    <row r="1546" spans="2:65" s="916" customFormat="1" ht="94.5">
      <c r="B1546" s="207"/>
      <c r="D1546" s="297" t="s">
        <v>184</v>
      </c>
      <c r="F1546" s="298" t="s">
        <v>2131</v>
      </c>
      <c r="L1546" s="207"/>
      <c r="M1546" s="299"/>
      <c r="N1546" s="920"/>
      <c r="O1546" s="920"/>
      <c r="P1546" s="920"/>
      <c r="Q1546" s="920"/>
      <c r="R1546" s="920"/>
      <c r="S1546" s="920"/>
      <c r="T1546" s="300"/>
      <c r="AT1546" s="196" t="s">
        <v>184</v>
      </c>
      <c r="AU1546" s="196" t="s">
        <v>77</v>
      </c>
    </row>
    <row r="1547" spans="2:65" s="916" customFormat="1" ht="16.5" customHeight="1">
      <c r="B1547" s="207"/>
      <c r="C1547" s="324" t="s">
        <v>2132</v>
      </c>
      <c r="D1547" s="324" t="s">
        <v>425</v>
      </c>
      <c r="E1547" s="325" t="s">
        <v>2133</v>
      </c>
      <c r="F1547" s="326" t="s">
        <v>2134</v>
      </c>
      <c r="G1547" s="327" t="s">
        <v>187</v>
      </c>
      <c r="H1547" s="328">
        <v>3</v>
      </c>
      <c r="I1547" s="923"/>
      <c r="J1547" s="329">
        <f>ROUND(I1547*H1547,2)</f>
        <v>0</v>
      </c>
      <c r="K1547" s="326" t="s">
        <v>5</v>
      </c>
      <c r="L1547" s="330"/>
      <c r="M1547" s="331" t="s">
        <v>5</v>
      </c>
      <c r="N1547" s="332" t="s">
        <v>39</v>
      </c>
      <c r="O1547" s="294">
        <v>0</v>
      </c>
      <c r="P1547" s="294">
        <f>O1547*H1547</f>
        <v>0</v>
      </c>
      <c r="Q1547" s="294">
        <v>0.1176</v>
      </c>
      <c r="R1547" s="294">
        <f>Q1547*H1547</f>
        <v>0.3528</v>
      </c>
      <c r="S1547" s="294">
        <v>0</v>
      </c>
      <c r="T1547" s="295">
        <f>S1547*H1547</f>
        <v>0</v>
      </c>
      <c r="AR1547" s="196" t="s">
        <v>336</v>
      </c>
      <c r="AT1547" s="196" t="s">
        <v>425</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2135</v>
      </c>
    </row>
    <row r="1548" spans="2:65" s="916" customFormat="1" ht="25.5" customHeight="1">
      <c r="B1548" s="207"/>
      <c r="C1548" s="286" t="s">
        <v>2136</v>
      </c>
      <c r="D1548" s="286" t="s">
        <v>179</v>
      </c>
      <c r="E1548" s="287" t="s">
        <v>2137</v>
      </c>
      <c r="F1548" s="288" t="s">
        <v>2138</v>
      </c>
      <c r="G1548" s="289" t="s">
        <v>187</v>
      </c>
      <c r="H1548" s="290">
        <v>3</v>
      </c>
      <c r="I1548" s="921"/>
      <c r="J1548" s="291">
        <f>ROUND(I1548*H1548,2)</f>
        <v>0</v>
      </c>
      <c r="K1548" s="288" t="s">
        <v>181</v>
      </c>
      <c r="L1548" s="207"/>
      <c r="M1548" s="292" t="s">
        <v>5</v>
      </c>
      <c r="N1548" s="293" t="s">
        <v>39</v>
      </c>
      <c r="O1548" s="294">
        <v>3.5</v>
      </c>
      <c r="P1548" s="294">
        <f>O1548*H1548</f>
        <v>10.5</v>
      </c>
      <c r="Q1548" s="294">
        <v>0</v>
      </c>
      <c r="R1548" s="294">
        <f>Q1548*H1548</f>
        <v>0</v>
      </c>
      <c r="S1548" s="294">
        <v>0</v>
      </c>
      <c r="T1548" s="295">
        <f>S1548*H1548</f>
        <v>0</v>
      </c>
      <c r="AR1548" s="196" t="s">
        <v>263</v>
      </c>
      <c r="AT1548" s="196" t="s">
        <v>179</v>
      </c>
      <c r="AU1548" s="196" t="s">
        <v>77</v>
      </c>
      <c r="AY1548" s="196" t="s">
        <v>177</v>
      </c>
      <c r="BE1548" s="296">
        <f>IF(N1548="základní",J1548,0)</f>
        <v>0</v>
      </c>
      <c r="BF1548" s="296">
        <f>IF(N1548="snížená",J1548,0)</f>
        <v>0</v>
      </c>
      <c r="BG1548" s="296">
        <f>IF(N1548="zákl. přenesená",J1548,0)</f>
        <v>0</v>
      </c>
      <c r="BH1548" s="296">
        <f>IF(N1548="sníž. přenesená",J1548,0)</f>
        <v>0</v>
      </c>
      <c r="BI1548" s="296">
        <f>IF(N1548="nulová",J1548,0)</f>
        <v>0</v>
      </c>
      <c r="BJ1548" s="196" t="s">
        <v>75</v>
      </c>
      <c r="BK1548" s="296">
        <f>ROUND(I1548*H1548,2)</f>
        <v>0</v>
      </c>
      <c r="BL1548" s="196" t="s">
        <v>263</v>
      </c>
      <c r="BM1548" s="196" t="s">
        <v>2139</v>
      </c>
    </row>
    <row r="1549" spans="2:65" s="916" customFormat="1" ht="94.5">
      <c r="B1549" s="207"/>
      <c r="D1549" s="297" t="s">
        <v>184</v>
      </c>
      <c r="F1549" s="298" t="s">
        <v>2131</v>
      </c>
      <c r="L1549" s="207"/>
      <c r="M1549" s="299"/>
      <c r="N1549" s="920"/>
      <c r="O1549" s="920"/>
      <c r="P1549" s="920"/>
      <c r="Q1549" s="920"/>
      <c r="R1549" s="920"/>
      <c r="S1549" s="920"/>
      <c r="T1549" s="300"/>
      <c r="AT1549" s="196" t="s">
        <v>184</v>
      </c>
      <c r="AU1549" s="196" t="s">
        <v>77</v>
      </c>
    </row>
    <row r="1550" spans="2:65" s="916" customFormat="1" ht="25.5" customHeight="1">
      <c r="B1550" s="207"/>
      <c r="C1550" s="324" t="s">
        <v>2140</v>
      </c>
      <c r="D1550" s="324" t="s">
        <v>425</v>
      </c>
      <c r="E1550" s="325" t="s">
        <v>2141</v>
      </c>
      <c r="F1550" s="326" t="s">
        <v>2142</v>
      </c>
      <c r="G1550" s="327" t="s">
        <v>187</v>
      </c>
      <c r="H1550" s="328">
        <v>3</v>
      </c>
      <c r="I1550" s="923"/>
      <c r="J1550" s="329">
        <f>ROUND(I1550*H1550,2)</f>
        <v>0</v>
      </c>
      <c r="K1550" s="326" t="s">
        <v>181</v>
      </c>
      <c r="L1550" s="330"/>
      <c r="M1550" s="331" t="s">
        <v>5</v>
      </c>
      <c r="N1550" s="332" t="s">
        <v>39</v>
      </c>
      <c r="O1550" s="294">
        <v>0</v>
      </c>
      <c r="P1550" s="294">
        <f>O1550*H1550</f>
        <v>0</v>
      </c>
      <c r="Q1550" s="294">
        <v>1.2E-2</v>
      </c>
      <c r="R1550" s="294">
        <f>Q1550*H1550</f>
        <v>3.6000000000000004E-2</v>
      </c>
      <c r="S1550" s="294">
        <v>0</v>
      </c>
      <c r="T1550" s="295">
        <f>S1550*H1550</f>
        <v>0</v>
      </c>
      <c r="AR1550" s="196" t="s">
        <v>336</v>
      </c>
      <c r="AT1550" s="196" t="s">
        <v>425</v>
      </c>
      <c r="AU1550" s="196" t="s">
        <v>77</v>
      </c>
      <c r="AY1550" s="196" t="s">
        <v>177</v>
      </c>
      <c r="BE1550" s="296">
        <f>IF(N1550="základní",J1550,0)</f>
        <v>0</v>
      </c>
      <c r="BF1550" s="296">
        <f>IF(N1550="snížená",J1550,0)</f>
        <v>0</v>
      </c>
      <c r="BG1550" s="296">
        <f>IF(N1550="zákl. přenesená",J1550,0)</f>
        <v>0</v>
      </c>
      <c r="BH1550" s="296">
        <f>IF(N1550="sníž. přenesená",J1550,0)</f>
        <v>0</v>
      </c>
      <c r="BI1550" s="296">
        <f>IF(N1550="nulová",J1550,0)</f>
        <v>0</v>
      </c>
      <c r="BJ1550" s="196" t="s">
        <v>75</v>
      </c>
      <c r="BK1550" s="296">
        <f>ROUND(I1550*H1550,2)</f>
        <v>0</v>
      </c>
      <c r="BL1550" s="196" t="s">
        <v>263</v>
      </c>
      <c r="BM1550" s="196" t="s">
        <v>2143</v>
      </c>
    </row>
    <row r="1551" spans="2:65" s="916" customFormat="1" ht="16.5" customHeight="1">
      <c r="B1551" s="207"/>
      <c r="C1551" s="286" t="s">
        <v>2144</v>
      </c>
      <c r="D1551" s="286" t="s">
        <v>179</v>
      </c>
      <c r="E1551" s="287" t="s">
        <v>2145</v>
      </c>
      <c r="F1551" s="288" t="s">
        <v>2146</v>
      </c>
      <c r="G1551" s="289" t="s">
        <v>187</v>
      </c>
      <c r="H1551" s="290">
        <v>2</v>
      </c>
      <c r="I1551" s="921"/>
      <c r="J1551" s="291">
        <f>ROUND(I1551*H1551,2)</f>
        <v>0</v>
      </c>
      <c r="K1551" s="288" t="s">
        <v>181</v>
      </c>
      <c r="L1551" s="207"/>
      <c r="M1551" s="292" t="s">
        <v>5</v>
      </c>
      <c r="N1551" s="293" t="s">
        <v>39</v>
      </c>
      <c r="O1551" s="294">
        <v>7.4749999999999996</v>
      </c>
      <c r="P1551" s="294">
        <f>O1551*H1551</f>
        <v>14.95</v>
      </c>
      <c r="Q1551" s="294">
        <v>1E-4</v>
      </c>
      <c r="R1551" s="294">
        <f>Q1551*H1551</f>
        <v>2.0000000000000001E-4</v>
      </c>
      <c r="S1551" s="294">
        <v>0</v>
      </c>
      <c r="T1551" s="295">
        <f>S1551*H1551</f>
        <v>0</v>
      </c>
      <c r="AR1551" s="196" t="s">
        <v>263</v>
      </c>
      <c r="AT1551" s="196" t="s">
        <v>179</v>
      </c>
      <c r="AU1551" s="196" t="s">
        <v>77</v>
      </c>
      <c r="AY1551" s="196" t="s">
        <v>177</v>
      </c>
      <c r="BE1551" s="296">
        <f>IF(N1551="základní",J1551,0)</f>
        <v>0</v>
      </c>
      <c r="BF1551" s="296">
        <f>IF(N1551="snížená",J1551,0)</f>
        <v>0</v>
      </c>
      <c r="BG1551" s="296">
        <f>IF(N1551="zákl. přenesená",J1551,0)</f>
        <v>0</v>
      </c>
      <c r="BH1551" s="296">
        <f>IF(N1551="sníž. přenesená",J1551,0)</f>
        <v>0</v>
      </c>
      <c r="BI1551" s="296">
        <f>IF(N1551="nulová",J1551,0)</f>
        <v>0</v>
      </c>
      <c r="BJ1551" s="196" t="s">
        <v>75</v>
      </c>
      <c r="BK1551" s="296">
        <f>ROUND(I1551*H1551,2)</f>
        <v>0</v>
      </c>
      <c r="BL1551" s="196" t="s">
        <v>263</v>
      </c>
      <c r="BM1551" s="196" t="s">
        <v>2147</v>
      </c>
    </row>
    <row r="1552" spans="2:65" s="916" customFormat="1" ht="40.5">
      <c r="B1552" s="207"/>
      <c r="D1552" s="297" t="s">
        <v>184</v>
      </c>
      <c r="F1552" s="298" t="s">
        <v>2148</v>
      </c>
      <c r="L1552" s="207"/>
      <c r="M1552" s="299"/>
      <c r="N1552" s="920"/>
      <c r="O1552" s="920"/>
      <c r="P1552" s="920"/>
      <c r="Q1552" s="920"/>
      <c r="R1552" s="920"/>
      <c r="S1552" s="920"/>
      <c r="T1552" s="300"/>
      <c r="AT1552" s="196" t="s">
        <v>184</v>
      </c>
      <c r="AU1552" s="196" t="s">
        <v>77</v>
      </c>
    </row>
    <row r="1553" spans="2:65" s="916" customFormat="1" ht="16.5" customHeight="1">
      <c r="B1553" s="207"/>
      <c r="C1553" s="324" t="s">
        <v>2149</v>
      </c>
      <c r="D1553" s="324" t="s">
        <v>425</v>
      </c>
      <c r="E1553" s="325" t="s">
        <v>2150</v>
      </c>
      <c r="F1553" s="326" t="s">
        <v>2151</v>
      </c>
      <c r="G1553" s="327" t="s">
        <v>187</v>
      </c>
      <c r="H1553" s="328">
        <v>2</v>
      </c>
      <c r="I1553" s="923"/>
      <c r="J1553" s="329">
        <f t="shared" ref="J1553:J1558" si="10">ROUND(I1553*H1553,2)</f>
        <v>0</v>
      </c>
      <c r="K1553" s="326" t="s">
        <v>5</v>
      </c>
      <c r="L1553" s="330"/>
      <c r="M1553" s="331" t="s">
        <v>5</v>
      </c>
      <c r="N1553" s="332" t="s">
        <v>39</v>
      </c>
      <c r="O1553" s="294">
        <v>0</v>
      </c>
      <c r="P1553" s="294">
        <f t="shared" ref="P1553:P1558" si="11">O1553*H1553</f>
        <v>0</v>
      </c>
      <c r="Q1553" s="294">
        <v>1.2E-2</v>
      </c>
      <c r="R1553" s="294">
        <f t="shared" ref="R1553:R1558" si="12">Q1553*H1553</f>
        <v>2.4E-2</v>
      </c>
      <c r="S1553" s="294">
        <v>0</v>
      </c>
      <c r="T1553" s="295">
        <f t="shared" ref="T1553:T1558" si="13">S1553*H1553</f>
        <v>0</v>
      </c>
      <c r="AR1553" s="196" t="s">
        <v>336</v>
      </c>
      <c r="AT1553" s="196" t="s">
        <v>425</v>
      </c>
      <c r="AU1553" s="196" t="s">
        <v>77</v>
      </c>
      <c r="AY1553" s="196" t="s">
        <v>177</v>
      </c>
      <c r="BE1553" s="296">
        <f t="shared" ref="BE1553:BE1558" si="14">IF(N1553="základní",J1553,0)</f>
        <v>0</v>
      </c>
      <c r="BF1553" s="296">
        <f t="shared" ref="BF1553:BF1558" si="15">IF(N1553="snížená",J1553,0)</f>
        <v>0</v>
      </c>
      <c r="BG1553" s="296">
        <f t="shared" ref="BG1553:BG1558" si="16">IF(N1553="zákl. přenesená",J1553,0)</f>
        <v>0</v>
      </c>
      <c r="BH1553" s="296">
        <f t="shared" ref="BH1553:BH1558" si="17">IF(N1553="sníž. přenesená",J1553,0)</f>
        <v>0</v>
      </c>
      <c r="BI1553" s="296">
        <f t="shared" ref="BI1553:BI1558" si="18">IF(N1553="nulová",J1553,0)</f>
        <v>0</v>
      </c>
      <c r="BJ1553" s="196" t="s">
        <v>75</v>
      </c>
      <c r="BK1553" s="296">
        <f t="shared" ref="BK1553:BK1558" si="19">ROUND(I1553*H1553,2)</f>
        <v>0</v>
      </c>
      <c r="BL1553" s="196" t="s">
        <v>263</v>
      </c>
      <c r="BM1553" s="196" t="s">
        <v>2152</v>
      </c>
    </row>
    <row r="1554" spans="2:65" s="916" customFormat="1" ht="25.5" customHeight="1">
      <c r="B1554" s="207"/>
      <c r="C1554" s="286" t="s">
        <v>2153</v>
      </c>
      <c r="D1554" s="286" t="s">
        <v>179</v>
      </c>
      <c r="E1554" s="287" t="s">
        <v>2154</v>
      </c>
      <c r="F1554" s="288" t="s">
        <v>2155</v>
      </c>
      <c r="G1554" s="289" t="s">
        <v>187</v>
      </c>
      <c r="H1554" s="290">
        <v>1</v>
      </c>
      <c r="I1554" s="921"/>
      <c r="J1554" s="291">
        <f t="shared" si="10"/>
        <v>0</v>
      </c>
      <c r="K1554" s="288" t="s">
        <v>5</v>
      </c>
      <c r="L1554" s="207"/>
      <c r="M1554" s="292" t="s">
        <v>5</v>
      </c>
      <c r="N1554" s="293" t="s">
        <v>39</v>
      </c>
      <c r="O1554" s="294">
        <v>0.51600000000000001</v>
      </c>
      <c r="P1554" s="294">
        <f t="shared" si="11"/>
        <v>0.51600000000000001</v>
      </c>
      <c r="Q1554" s="294">
        <v>5.0000000000000002E-5</v>
      </c>
      <c r="R1554" s="294">
        <f t="shared" si="12"/>
        <v>5.0000000000000002E-5</v>
      </c>
      <c r="S1554" s="294">
        <v>0</v>
      </c>
      <c r="T1554" s="295">
        <f t="shared" si="13"/>
        <v>0</v>
      </c>
      <c r="AR1554" s="196" t="s">
        <v>263</v>
      </c>
      <c r="AT1554" s="196" t="s">
        <v>179</v>
      </c>
      <c r="AU1554" s="196" t="s">
        <v>77</v>
      </c>
      <c r="AY1554" s="196" t="s">
        <v>177</v>
      </c>
      <c r="BE1554" s="296">
        <f t="shared" si="14"/>
        <v>0</v>
      </c>
      <c r="BF1554" s="296">
        <f t="shared" si="15"/>
        <v>0</v>
      </c>
      <c r="BG1554" s="296">
        <f t="shared" si="16"/>
        <v>0</v>
      </c>
      <c r="BH1554" s="296">
        <f t="shared" si="17"/>
        <v>0</v>
      </c>
      <c r="BI1554" s="296">
        <f t="shared" si="18"/>
        <v>0</v>
      </c>
      <c r="BJ1554" s="196" t="s">
        <v>75</v>
      </c>
      <c r="BK1554" s="296">
        <f t="shared" si="19"/>
        <v>0</v>
      </c>
      <c r="BL1554" s="196" t="s">
        <v>263</v>
      </c>
      <c r="BM1554" s="196" t="s">
        <v>2156</v>
      </c>
    </row>
    <row r="1555" spans="2:65" s="916" customFormat="1" ht="16.5" customHeight="1">
      <c r="B1555" s="207"/>
      <c r="C1555" s="324" t="s">
        <v>2157</v>
      </c>
      <c r="D1555" s="324" t="s">
        <v>425</v>
      </c>
      <c r="E1555" s="325" t="s">
        <v>2158</v>
      </c>
      <c r="F1555" s="326" t="s">
        <v>2159</v>
      </c>
      <c r="G1555" s="327" t="s">
        <v>187</v>
      </c>
      <c r="H1555" s="328">
        <v>1</v>
      </c>
      <c r="I1555" s="923"/>
      <c r="J1555" s="329">
        <f t="shared" si="10"/>
        <v>0</v>
      </c>
      <c r="K1555" s="326" t="s">
        <v>5</v>
      </c>
      <c r="L1555" s="330"/>
      <c r="M1555" s="331" t="s">
        <v>5</v>
      </c>
      <c r="N1555" s="332" t="s">
        <v>39</v>
      </c>
      <c r="O1555" s="294">
        <v>0</v>
      </c>
      <c r="P1555" s="294">
        <f t="shared" si="11"/>
        <v>0</v>
      </c>
      <c r="Q1555" s="294">
        <v>2.4000000000000001E-4</v>
      </c>
      <c r="R1555" s="294">
        <f t="shared" si="12"/>
        <v>2.4000000000000001E-4</v>
      </c>
      <c r="S1555" s="294">
        <v>0</v>
      </c>
      <c r="T1555" s="295">
        <f t="shared" si="13"/>
        <v>0</v>
      </c>
      <c r="AR1555" s="196" t="s">
        <v>336</v>
      </c>
      <c r="AT1555" s="196" t="s">
        <v>425</v>
      </c>
      <c r="AU1555" s="196" t="s">
        <v>77</v>
      </c>
      <c r="AY1555" s="196" t="s">
        <v>177</v>
      </c>
      <c r="BE1555" s="296">
        <f t="shared" si="14"/>
        <v>0</v>
      </c>
      <c r="BF1555" s="296">
        <f t="shared" si="15"/>
        <v>0</v>
      </c>
      <c r="BG1555" s="296">
        <f t="shared" si="16"/>
        <v>0</v>
      </c>
      <c r="BH1555" s="296">
        <f t="shared" si="17"/>
        <v>0</v>
      </c>
      <c r="BI1555" s="296">
        <f t="shared" si="18"/>
        <v>0</v>
      </c>
      <c r="BJ1555" s="196" t="s">
        <v>75</v>
      </c>
      <c r="BK1555" s="296">
        <f t="shared" si="19"/>
        <v>0</v>
      </c>
      <c r="BL1555" s="196" t="s">
        <v>263</v>
      </c>
      <c r="BM1555" s="196" t="s">
        <v>2160</v>
      </c>
    </row>
    <row r="1556" spans="2:65" s="916" customFormat="1" ht="25.5" customHeight="1">
      <c r="B1556" s="207"/>
      <c r="C1556" s="286" t="s">
        <v>2161</v>
      </c>
      <c r="D1556" s="286" t="s">
        <v>179</v>
      </c>
      <c r="E1556" s="287" t="s">
        <v>2154</v>
      </c>
      <c r="F1556" s="288" t="s">
        <v>2155</v>
      </c>
      <c r="G1556" s="289" t="s">
        <v>187</v>
      </c>
      <c r="H1556" s="290">
        <v>1</v>
      </c>
      <c r="I1556" s="921"/>
      <c r="J1556" s="291">
        <f t="shared" si="10"/>
        <v>0</v>
      </c>
      <c r="K1556" s="288" t="s">
        <v>5</v>
      </c>
      <c r="L1556" s="207"/>
      <c r="M1556" s="292" t="s">
        <v>5</v>
      </c>
      <c r="N1556" s="293" t="s">
        <v>39</v>
      </c>
      <c r="O1556" s="294">
        <v>0.51600000000000001</v>
      </c>
      <c r="P1556" s="294">
        <f t="shared" si="11"/>
        <v>0.51600000000000001</v>
      </c>
      <c r="Q1556" s="294">
        <v>5.0000000000000002E-5</v>
      </c>
      <c r="R1556" s="294">
        <f t="shared" si="12"/>
        <v>5.0000000000000002E-5</v>
      </c>
      <c r="S1556" s="294">
        <v>0</v>
      </c>
      <c r="T1556" s="295">
        <f t="shared" si="13"/>
        <v>0</v>
      </c>
      <c r="AR1556" s="196" t="s">
        <v>263</v>
      </c>
      <c r="AT1556" s="196" t="s">
        <v>179</v>
      </c>
      <c r="AU1556" s="196" t="s">
        <v>77</v>
      </c>
      <c r="AY1556" s="196" t="s">
        <v>177</v>
      </c>
      <c r="BE1556" s="296">
        <f t="shared" si="14"/>
        <v>0</v>
      </c>
      <c r="BF1556" s="296">
        <f t="shared" si="15"/>
        <v>0</v>
      </c>
      <c r="BG1556" s="296">
        <f t="shared" si="16"/>
        <v>0</v>
      </c>
      <c r="BH1556" s="296">
        <f t="shared" si="17"/>
        <v>0</v>
      </c>
      <c r="BI1556" s="296">
        <f t="shared" si="18"/>
        <v>0</v>
      </c>
      <c r="BJ1556" s="196" t="s">
        <v>75</v>
      </c>
      <c r="BK1556" s="296">
        <f t="shared" si="19"/>
        <v>0</v>
      </c>
      <c r="BL1556" s="196" t="s">
        <v>263</v>
      </c>
      <c r="BM1556" s="196" t="s">
        <v>2162</v>
      </c>
    </row>
    <row r="1557" spans="2:65" s="916" customFormat="1" ht="16.5" customHeight="1">
      <c r="B1557" s="207"/>
      <c r="C1557" s="324" t="s">
        <v>2163</v>
      </c>
      <c r="D1557" s="324" t="s">
        <v>425</v>
      </c>
      <c r="E1557" s="325" t="s">
        <v>2164</v>
      </c>
      <c r="F1557" s="326" t="s">
        <v>2165</v>
      </c>
      <c r="G1557" s="327" t="s">
        <v>187</v>
      </c>
      <c r="H1557" s="328">
        <v>1</v>
      </c>
      <c r="I1557" s="923"/>
      <c r="J1557" s="329">
        <f t="shared" si="10"/>
        <v>0</v>
      </c>
      <c r="K1557" s="326" t="s">
        <v>5</v>
      </c>
      <c r="L1557" s="330"/>
      <c r="M1557" s="331" t="s">
        <v>5</v>
      </c>
      <c r="N1557" s="332" t="s">
        <v>39</v>
      </c>
      <c r="O1557" s="294">
        <v>0</v>
      </c>
      <c r="P1557" s="294">
        <f t="shared" si="11"/>
        <v>0</v>
      </c>
      <c r="Q1557" s="294">
        <v>2.4000000000000001E-4</v>
      </c>
      <c r="R1557" s="294">
        <f t="shared" si="12"/>
        <v>2.4000000000000001E-4</v>
      </c>
      <c r="S1557" s="294">
        <v>0</v>
      </c>
      <c r="T1557" s="295">
        <f t="shared" si="13"/>
        <v>0</v>
      </c>
      <c r="AR1557" s="196" t="s">
        <v>336</v>
      </c>
      <c r="AT1557" s="196" t="s">
        <v>425</v>
      </c>
      <c r="AU1557" s="196" t="s">
        <v>77</v>
      </c>
      <c r="AY1557" s="196" t="s">
        <v>177</v>
      </c>
      <c r="BE1557" s="296">
        <f t="shared" si="14"/>
        <v>0</v>
      </c>
      <c r="BF1557" s="296">
        <f t="shared" si="15"/>
        <v>0</v>
      </c>
      <c r="BG1557" s="296">
        <f t="shared" si="16"/>
        <v>0</v>
      </c>
      <c r="BH1557" s="296">
        <f t="shared" si="17"/>
        <v>0</v>
      </c>
      <c r="BI1557" s="296">
        <f t="shared" si="18"/>
        <v>0</v>
      </c>
      <c r="BJ1557" s="196" t="s">
        <v>75</v>
      </c>
      <c r="BK1557" s="296">
        <f t="shared" si="19"/>
        <v>0</v>
      </c>
      <c r="BL1557" s="196" t="s">
        <v>263</v>
      </c>
      <c r="BM1557" s="196" t="s">
        <v>2166</v>
      </c>
    </row>
    <row r="1558" spans="2:65" s="916" customFormat="1" ht="16.5" customHeight="1">
      <c r="B1558" s="207"/>
      <c r="C1558" s="286" t="s">
        <v>2167</v>
      </c>
      <c r="D1558" s="286" t="s">
        <v>179</v>
      </c>
      <c r="E1558" s="287" t="s">
        <v>2168</v>
      </c>
      <c r="F1558" s="288" t="s">
        <v>2169</v>
      </c>
      <c r="G1558" s="289" t="s">
        <v>887</v>
      </c>
      <c r="H1558" s="290">
        <v>3</v>
      </c>
      <c r="I1558" s="921"/>
      <c r="J1558" s="291">
        <f t="shared" si="10"/>
        <v>0</v>
      </c>
      <c r="K1558" s="288" t="s">
        <v>5</v>
      </c>
      <c r="L1558" s="207"/>
      <c r="M1558" s="292" t="s">
        <v>5</v>
      </c>
      <c r="N1558" s="293" t="s">
        <v>39</v>
      </c>
      <c r="O1558" s="294">
        <v>0.112</v>
      </c>
      <c r="P1558" s="294">
        <f t="shared" si="11"/>
        <v>0.33600000000000002</v>
      </c>
      <c r="Q1558" s="294">
        <v>0</v>
      </c>
      <c r="R1558" s="294">
        <f t="shared" si="12"/>
        <v>0</v>
      </c>
      <c r="S1558" s="294">
        <v>0</v>
      </c>
      <c r="T1558" s="295">
        <f t="shared" si="13"/>
        <v>0</v>
      </c>
      <c r="AR1558" s="196" t="s">
        <v>263</v>
      </c>
      <c r="AT1558" s="196" t="s">
        <v>179</v>
      </c>
      <c r="AU1558" s="196" t="s">
        <v>77</v>
      </c>
      <c r="AY1558" s="196" t="s">
        <v>177</v>
      </c>
      <c r="BE1558" s="296">
        <f t="shared" si="14"/>
        <v>0</v>
      </c>
      <c r="BF1558" s="296">
        <f t="shared" si="15"/>
        <v>0</v>
      </c>
      <c r="BG1558" s="296">
        <f t="shared" si="16"/>
        <v>0</v>
      </c>
      <c r="BH1558" s="296">
        <f t="shared" si="17"/>
        <v>0</v>
      </c>
      <c r="BI1558" s="296">
        <f t="shared" si="18"/>
        <v>0</v>
      </c>
      <c r="BJ1558" s="196" t="s">
        <v>75</v>
      </c>
      <c r="BK1558" s="296">
        <f t="shared" si="19"/>
        <v>0</v>
      </c>
      <c r="BL1558" s="196" t="s">
        <v>263</v>
      </c>
      <c r="BM1558" s="196" t="s">
        <v>2170</v>
      </c>
    </row>
    <row r="1559" spans="2:65" s="302" customFormat="1">
      <c r="B1559" s="301"/>
      <c r="D1559" s="297" t="s">
        <v>185</v>
      </c>
      <c r="E1559" s="303" t="s">
        <v>5</v>
      </c>
      <c r="F1559" s="304" t="s">
        <v>189</v>
      </c>
      <c r="H1559" s="305">
        <v>3</v>
      </c>
      <c r="L1559" s="301"/>
      <c r="M1559" s="306"/>
      <c r="N1559" s="307"/>
      <c r="O1559" s="307"/>
      <c r="P1559" s="307"/>
      <c r="Q1559" s="307"/>
      <c r="R1559" s="307"/>
      <c r="S1559" s="307"/>
      <c r="T1559" s="308"/>
      <c r="AT1559" s="303" t="s">
        <v>185</v>
      </c>
      <c r="AU1559" s="303" t="s">
        <v>77</v>
      </c>
      <c r="AV1559" s="302" t="s">
        <v>77</v>
      </c>
      <c r="AW1559" s="302" t="s">
        <v>31</v>
      </c>
      <c r="AX1559" s="302" t="s">
        <v>68</v>
      </c>
      <c r="AY1559" s="303" t="s">
        <v>177</v>
      </c>
    </row>
    <row r="1560" spans="2:65" s="310" customFormat="1">
      <c r="B1560" s="309"/>
      <c r="D1560" s="297" t="s">
        <v>185</v>
      </c>
      <c r="E1560" s="311" t="s">
        <v>5</v>
      </c>
      <c r="F1560" s="312" t="s">
        <v>2171</v>
      </c>
      <c r="H1560" s="311" t="s">
        <v>5</v>
      </c>
      <c r="L1560" s="309"/>
      <c r="M1560" s="313"/>
      <c r="N1560" s="314"/>
      <c r="O1560" s="314"/>
      <c r="P1560" s="314"/>
      <c r="Q1560" s="314"/>
      <c r="R1560" s="314"/>
      <c r="S1560" s="314"/>
      <c r="T1560" s="315"/>
      <c r="AT1560" s="311" t="s">
        <v>185</v>
      </c>
      <c r="AU1560" s="311" t="s">
        <v>77</v>
      </c>
      <c r="AV1560" s="310" t="s">
        <v>75</v>
      </c>
      <c r="AW1560" s="310" t="s">
        <v>31</v>
      </c>
      <c r="AX1560" s="310" t="s">
        <v>68</v>
      </c>
      <c r="AY1560" s="311" t="s">
        <v>177</v>
      </c>
    </row>
    <row r="1561" spans="2:65" s="317" customFormat="1">
      <c r="B1561" s="316"/>
      <c r="D1561" s="297" t="s">
        <v>185</v>
      </c>
      <c r="E1561" s="318" t="s">
        <v>5</v>
      </c>
      <c r="F1561" s="319" t="s">
        <v>186</v>
      </c>
      <c r="H1561" s="320">
        <v>3</v>
      </c>
      <c r="L1561" s="316"/>
      <c r="M1561" s="321"/>
      <c r="N1561" s="322"/>
      <c r="O1561" s="322"/>
      <c r="P1561" s="322"/>
      <c r="Q1561" s="322"/>
      <c r="R1561" s="322"/>
      <c r="S1561" s="322"/>
      <c r="T1561" s="323"/>
      <c r="AT1561" s="318" t="s">
        <v>185</v>
      </c>
      <c r="AU1561" s="318" t="s">
        <v>77</v>
      </c>
      <c r="AV1561" s="317" t="s">
        <v>182</v>
      </c>
      <c r="AW1561" s="317" t="s">
        <v>31</v>
      </c>
      <c r="AX1561" s="317" t="s">
        <v>75</v>
      </c>
      <c r="AY1561" s="318" t="s">
        <v>177</v>
      </c>
    </row>
    <row r="1562" spans="2:65" s="916" customFormat="1" ht="16.5" customHeight="1">
      <c r="B1562" s="207"/>
      <c r="C1562" s="324" t="s">
        <v>2172</v>
      </c>
      <c r="D1562" s="324" t="s">
        <v>425</v>
      </c>
      <c r="E1562" s="325" t="s">
        <v>2173</v>
      </c>
      <c r="F1562" s="326" t="s">
        <v>2174</v>
      </c>
      <c r="G1562" s="327" t="s">
        <v>187</v>
      </c>
      <c r="H1562" s="328">
        <v>3</v>
      </c>
      <c r="I1562" s="923"/>
      <c r="J1562" s="329">
        <f>ROUND(I1562*H1562,2)</f>
        <v>0</v>
      </c>
      <c r="K1562" s="326" t="s">
        <v>5</v>
      </c>
      <c r="L1562" s="330"/>
      <c r="M1562" s="331" t="s">
        <v>5</v>
      </c>
      <c r="N1562" s="332" t="s">
        <v>39</v>
      </c>
      <c r="O1562" s="294">
        <v>0</v>
      </c>
      <c r="P1562" s="294">
        <f>O1562*H1562</f>
        <v>0</v>
      </c>
      <c r="Q1562" s="294">
        <v>3.5999999999999997E-2</v>
      </c>
      <c r="R1562" s="294">
        <f>Q1562*H1562</f>
        <v>0.10799999999999998</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2175</v>
      </c>
    </row>
    <row r="1563" spans="2:65" s="916" customFormat="1" ht="25.5" customHeight="1">
      <c r="B1563" s="207"/>
      <c r="C1563" s="286" t="s">
        <v>2176</v>
      </c>
      <c r="D1563" s="286" t="s">
        <v>179</v>
      </c>
      <c r="E1563" s="287" t="s">
        <v>2177</v>
      </c>
      <c r="F1563" s="288" t="s">
        <v>2178</v>
      </c>
      <c r="G1563" s="289" t="s">
        <v>2179</v>
      </c>
      <c r="H1563" s="290">
        <v>155</v>
      </c>
      <c r="I1563" s="921"/>
      <c r="J1563" s="291">
        <f>ROUND(I1563*H1563,2)</f>
        <v>0</v>
      </c>
      <c r="K1563" s="288" t="s">
        <v>181</v>
      </c>
      <c r="L1563" s="207"/>
      <c r="M1563" s="292" t="s">
        <v>5</v>
      </c>
      <c r="N1563" s="293" t="s">
        <v>39</v>
      </c>
      <c r="O1563" s="294">
        <v>7.4999999999999997E-2</v>
      </c>
      <c r="P1563" s="294">
        <f>O1563*H1563</f>
        <v>11.625</v>
      </c>
      <c r="Q1563" s="294">
        <v>5.0000000000000002E-5</v>
      </c>
      <c r="R1563" s="294">
        <f>Q1563*H1563</f>
        <v>7.7499999999999999E-3</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2180</v>
      </c>
    </row>
    <row r="1564" spans="2:65" s="916" customFormat="1" ht="27">
      <c r="B1564" s="207"/>
      <c r="D1564" s="297" t="s">
        <v>184</v>
      </c>
      <c r="F1564" s="298" t="s">
        <v>2181</v>
      </c>
      <c r="L1564" s="207"/>
      <c r="M1564" s="299"/>
      <c r="N1564" s="920"/>
      <c r="O1564" s="920"/>
      <c r="P1564" s="920"/>
      <c r="Q1564" s="920"/>
      <c r="R1564" s="920"/>
      <c r="S1564" s="920"/>
      <c r="T1564" s="300"/>
      <c r="AT1564" s="196" t="s">
        <v>184</v>
      </c>
      <c r="AU1564" s="196" t="s">
        <v>77</v>
      </c>
    </row>
    <row r="1565" spans="2:65" s="302" customFormat="1">
      <c r="B1565" s="301"/>
      <c r="D1565" s="297" t="s">
        <v>185</v>
      </c>
      <c r="E1565" s="303" t="s">
        <v>5</v>
      </c>
      <c r="F1565" s="304" t="s">
        <v>2182</v>
      </c>
      <c r="H1565" s="305">
        <v>44.49</v>
      </c>
      <c r="L1565" s="301"/>
      <c r="M1565" s="306"/>
      <c r="N1565" s="307"/>
      <c r="O1565" s="307"/>
      <c r="P1565" s="307"/>
      <c r="Q1565" s="307"/>
      <c r="R1565" s="307"/>
      <c r="S1565" s="307"/>
      <c r="T1565" s="308"/>
      <c r="AT1565" s="303" t="s">
        <v>185</v>
      </c>
      <c r="AU1565" s="303" t="s">
        <v>77</v>
      </c>
      <c r="AV1565" s="302" t="s">
        <v>77</v>
      </c>
      <c r="AW1565" s="302" t="s">
        <v>31</v>
      </c>
      <c r="AX1565" s="302" t="s">
        <v>68</v>
      </c>
      <c r="AY1565" s="303" t="s">
        <v>177</v>
      </c>
    </row>
    <row r="1566" spans="2:65" s="310" customFormat="1">
      <c r="B1566" s="309"/>
      <c r="D1566" s="297" t="s">
        <v>185</v>
      </c>
      <c r="E1566" s="311" t="s">
        <v>5</v>
      </c>
      <c r="F1566" s="312" t="s">
        <v>2183</v>
      </c>
      <c r="H1566" s="311" t="s">
        <v>5</v>
      </c>
      <c r="L1566" s="309"/>
      <c r="M1566" s="313"/>
      <c r="N1566" s="314"/>
      <c r="O1566" s="314"/>
      <c r="P1566" s="314"/>
      <c r="Q1566" s="314"/>
      <c r="R1566" s="314"/>
      <c r="S1566" s="314"/>
      <c r="T1566" s="315"/>
      <c r="AT1566" s="311" t="s">
        <v>185</v>
      </c>
      <c r="AU1566" s="311" t="s">
        <v>77</v>
      </c>
      <c r="AV1566" s="310" t="s">
        <v>75</v>
      </c>
      <c r="AW1566" s="310" t="s">
        <v>31</v>
      </c>
      <c r="AX1566" s="310" t="s">
        <v>68</v>
      </c>
      <c r="AY1566" s="311" t="s">
        <v>177</v>
      </c>
    </row>
    <row r="1567" spans="2:65" s="302" customFormat="1">
      <c r="B1567" s="301"/>
      <c r="D1567" s="297" t="s">
        <v>185</v>
      </c>
      <c r="E1567" s="303" t="s">
        <v>5</v>
      </c>
      <c r="F1567" s="304" t="s">
        <v>2184</v>
      </c>
      <c r="H1567" s="305">
        <v>52.39</v>
      </c>
      <c r="L1567" s="301"/>
      <c r="M1567" s="306"/>
      <c r="N1567" s="307"/>
      <c r="O1567" s="307"/>
      <c r="P1567" s="307"/>
      <c r="Q1567" s="307"/>
      <c r="R1567" s="307"/>
      <c r="S1567" s="307"/>
      <c r="T1567" s="308"/>
      <c r="AT1567" s="303" t="s">
        <v>185</v>
      </c>
      <c r="AU1567" s="303" t="s">
        <v>77</v>
      </c>
      <c r="AV1567" s="302" t="s">
        <v>77</v>
      </c>
      <c r="AW1567" s="302" t="s">
        <v>31</v>
      </c>
      <c r="AX1567" s="302" t="s">
        <v>68</v>
      </c>
      <c r="AY1567" s="303" t="s">
        <v>177</v>
      </c>
    </row>
    <row r="1568" spans="2:65" s="310" customFormat="1">
      <c r="B1568" s="309"/>
      <c r="D1568" s="297" t="s">
        <v>185</v>
      </c>
      <c r="E1568" s="311" t="s">
        <v>5</v>
      </c>
      <c r="F1568" s="312" t="s">
        <v>2185</v>
      </c>
      <c r="H1568" s="311" t="s">
        <v>5</v>
      </c>
      <c r="L1568" s="309"/>
      <c r="M1568" s="313"/>
      <c r="N1568" s="314"/>
      <c r="O1568" s="314"/>
      <c r="P1568" s="314"/>
      <c r="Q1568" s="314"/>
      <c r="R1568" s="314"/>
      <c r="S1568" s="314"/>
      <c r="T1568" s="315"/>
      <c r="AT1568" s="311" t="s">
        <v>185</v>
      </c>
      <c r="AU1568" s="311" t="s">
        <v>77</v>
      </c>
      <c r="AV1568" s="310" t="s">
        <v>75</v>
      </c>
      <c r="AW1568" s="310" t="s">
        <v>31</v>
      </c>
      <c r="AX1568" s="310" t="s">
        <v>68</v>
      </c>
      <c r="AY1568" s="311" t="s">
        <v>177</v>
      </c>
    </row>
    <row r="1569" spans="2:65" s="302" customFormat="1">
      <c r="B1569" s="301"/>
      <c r="D1569" s="297" t="s">
        <v>185</v>
      </c>
      <c r="E1569" s="303" t="s">
        <v>5</v>
      </c>
      <c r="F1569" s="304" t="s">
        <v>2186</v>
      </c>
      <c r="H1569" s="305">
        <v>58.12</v>
      </c>
      <c r="L1569" s="301"/>
      <c r="M1569" s="306"/>
      <c r="N1569" s="307"/>
      <c r="O1569" s="307"/>
      <c r="P1569" s="307"/>
      <c r="Q1569" s="307"/>
      <c r="R1569" s="307"/>
      <c r="S1569" s="307"/>
      <c r="T1569" s="308"/>
      <c r="AT1569" s="303" t="s">
        <v>185</v>
      </c>
      <c r="AU1569" s="303" t="s">
        <v>77</v>
      </c>
      <c r="AV1569" s="302" t="s">
        <v>77</v>
      </c>
      <c r="AW1569" s="302" t="s">
        <v>31</v>
      </c>
      <c r="AX1569" s="302" t="s">
        <v>68</v>
      </c>
      <c r="AY1569" s="303" t="s">
        <v>177</v>
      </c>
    </row>
    <row r="1570" spans="2:65" s="310" customFormat="1">
      <c r="B1570" s="309"/>
      <c r="D1570" s="297" t="s">
        <v>185</v>
      </c>
      <c r="E1570" s="311" t="s">
        <v>5</v>
      </c>
      <c r="F1570" s="312" t="s">
        <v>2187</v>
      </c>
      <c r="H1570" s="311" t="s">
        <v>5</v>
      </c>
      <c r="L1570" s="309"/>
      <c r="M1570" s="313"/>
      <c r="N1570" s="314"/>
      <c r="O1570" s="314"/>
      <c r="P1570" s="314"/>
      <c r="Q1570" s="314"/>
      <c r="R1570" s="314"/>
      <c r="S1570" s="314"/>
      <c r="T1570" s="315"/>
      <c r="AT1570" s="311" t="s">
        <v>185</v>
      </c>
      <c r="AU1570" s="311" t="s">
        <v>77</v>
      </c>
      <c r="AV1570" s="310" t="s">
        <v>75</v>
      </c>
      <c r="AW1570" s="310" t="s">
        <v>31</v>
      </c>
      <c r="AX1570" s="310" t="s">
        <v>68</v>
      </c>
      <c r="AY1570" s="311" t="s">
        <v>177</v>
      </c>
    </row>
    <row r="1571" spans="2:65" s="317" customFormat="1">
      <c r="B1571" s="316"/>
      <c r="D1571" s="297" t="s">
        <v>185</v>
      </c>
      <c r="E1571" s="318" t="s">
        <v>5</v>
      </c>
      <c r="F1571" s="319" t="s">
        <v>186</v>
      </c>
      <c r="H1571" s="320">
        <v>155</v>
      </c>
      <c r="L1571" s="316"/>
      <c r="M1571" s="321"/>
      <c r="N1571" s="322"/>
      <c r="O1571" s="322"/>
      <c r="P1571" s="322"/>
      <c r="Q1571" s="322"/>
      <c r="R1571" s="322"/>
      <c r="S1571" s="322"/>
      <c r="T1571" s="323"/>
      <c r="AT1571" s="318" t="s">
        <v>185</v>
      </c>
      <c r="AU1571" s="318" t="s">
        <v>77</v>
      </c>
      <c r="AV1571" s="317" t="s">
        <v>182</v>
      </c>
      <c r="AW1571" s="317" t="s">
        <v>31</v>
      </c>
      <c r="AX1571" s="317" t="s">
        <v>75</v>
      </c>
      <c r="AY1571" s="318" t="s">
        <v>177</v>
      </c>
    </row>
    <row r="1572" spans="2:65" s="916" customFormat="1" ht="25.5" customHeight="1">
      <c r="B1572" s="207"/>
      <c r="C1572" s="324" t="s">
        <v>2188</v>
      </c>
      <c r="D1572" s="324" t="s">
        <v>425</v>
      </c>
      <c r="E1572" s="325" t="s">
        <v>2189</v>
      </c>
      <c r="F1572" s="326" t="s">
        <v>2190</v>
      </c>
      <c r="G1572" s="327" t="s">
        <v>2179</v>
      </c>
      <c r="H1572" s="328">
        <v>155</v>
      </c>
      <c r="I1572" s="923"/>
      <c r="J1572" s="329">
        <f>ROUND(I1572*H1572,2)</f>
        <v>0</v>
      </c>
      <c r="K1572" s="326" t="s">
        <v>5</v>
      </c>
      <c r="L1572" s="330"/>
      <c r="M1572" s="331" t="s">
        <v>5</v>
      </c>
      <c r="N1572" s="332" t="s">
        <v>39</v>
      </c>
      <c r="O1572" s="294">
        <v>0</v>
      </c>
      <c r="P1572" s="294">
        <f>O1572*H1572</f>
        <v>0</v>
      </c>
      <c r="Q1572" s="294">
        <v>3.5999999999999997E-2</v>
      </c>
      <c r="R1572" s="294">
        <f>Q1572*H1572</f>
        <v>5.5799999999999992</v>
      </c>
      <c r="S1572" s="294">
        <v>0</v>
      </c>
      <c r="T1572" s="295">
        <f>S1572*H1572</f>
        <v>0</v>
      </c>
      <c r="AR1572" s="196" t="s">
        <v>336</v>
      </c>
      <c r="AT1572" s="196" t="s">
        <v>425</v>
      </c>
      <c r="AU1572" s="196" t="s">
        <v>77</v>
      </c>
      <c r="AY1572" s="196" t="s">
        <v>177</v>
      </c>
      <c r="BE1572" s="296">
        <f>IF(N1572="základní",J1572,0)</f>
        <v>0</v>
      </c>
      <c r="BF1572" s="296">
        <f>IF(N1572="snížená",J1572,0)</f>
        <v>0</v>
      </c>
      <c r="BG1572" s="296">
        <f>IF(N1572="zákl. přenesená",J1572,0)</f>
        <v>0</v>
      </c>
      <c r="BH1572" s="296">
        <f>IF(N1572="sníž. přenesená",J1572,0)</f>
        <v>0</v>
      </c>
      <c r="BI1572" s="296">
        <f>IF(N1572="nulová",J1572,0)</f>
        <v>0</v>
      </c>
      <c r="BJ1572" s="196" t="s">
        <v>75</v>
      </c>
      <c r="BK1572" s="296">
        <f>ROUND(I1572*H1572,2)</f>
        <v>0</v>
      </c>
      <c r="BL1572" s="196" t="s">
        <v>263</v>
      </c>
      <c r="BM1572" s="196" t="s">
        <v>2191</v>
      </c>
    </row>
    <row r="1573" spans="2:65" s="916" customFormat="1" ht="25.5" customHeight="1">
      <c r="B1573" s="207"/>
      <c r="C1573" s="286" t="s">
        <v>2192</v>
      </c>
      <c r="D1573" s="286" t="s">
        <v>179</v>
      </c>
      <c r="E1573" s="287" t="s">
        <v>2193</v>
      </c>
      <c r="F1573" s="288" t="s">
        <v>2194</v>
      </c>
      <c r="G1573" s="289" t="s">
        <v>2179</v>
      </c>
      <c r="H1573" s="290">
        <v>7397.2550000000001</v>
      </c>
      <c r="I1573" s="921"/>
      <c r="J1573" s="291">
        <f>ROUND(I1573*H1573,2)</f>
        <v>0</v>
      </c>
      <c r="K1573" s="288" t="s">
        <v>181</v>
      </c>
      <c r="L1573" s="207"/>
      <c r="M1573" s="292" t="s">
        <v>5</v>
      </c>
      <c r="N1573" s="293" t="s">
        <v>39</v>
      </c>
      <c r="O1573" s="294">
        <v>4.4999999999999998E-2</v>
      </c>
      <c r="P1573" s="294">
        <f>O1573*H1573</f>
        <v>332.87647499999997</v>
      </c>
      <c r="Q1573" s="294">
        <v>5.0000000000000002E-5</v>
      </c>
      <c r="R1573" s="294">
        <f>Q1573*H1573</f>
        <v>0.36986275000000002</v>
      </c>
      <c r="S1573" s="294">
        <v>0</v>
      </c>
      <c r="T1573" s="295">
        <f>S1573*H1573</f>
        <v>0</v>
      </c>
      <c r="AR1573" s="196" t="s">
        <v>263</v>
      </c>
      <c r="AT1573" s="196" t="s">
        <v>179</v>
      </c>
      <c r="AU1573" s="196" t="s">
        <v>77</v>
      </c>
      <c r="AY1573" s="196" t="s">
        <v>177</v>
      </c>
      <c r="BE1573" s="296">
        <f>IF(N1573="základní",J1573,0)</f>
        <v>0</v>
      </c>
      <c r="BF1573" s="296">
        <f>IF(N1573="snížená",J1573,0)</f>
        <v>0</v>
      </c>
      <c r="BG1573" s="296">
        <f>IF(N1573="zákl. přenesená",J1573,0)</f>
        <v>0</v>
      </c>
      <c r="BH1573" s="296">
        <f>IF(N1573="sníž. přenesená",J1573,0)</f>
        <v>0</v>
      </c>
      <c r="BI1573" s="296">
        <f>IF(N1573="nulová",J1573,0)</f>
        <v>0</v>
      </c>
      <c r="BJ1573" s="196" t="s">
        <v>75</v>
      </c>
      <c r="BK1573" s="296">
        <f>ROUND(I1573*H1573,2)</f>
        <v>0</v>
      </c>
      <c r="BL1573" s="196" t="s">
        <v>263</v>
      </c>
      <c r="BM1573" s="196" t="s">
        <v>2195</v>
      </c>
    </row>
    <row r="1574" spans="2:65" s="916" customFormat="1" ht="27">
      <c r="B1574" s="207"/>
      <c r="D1574" s="297" t="s">
        <v>184</v>
      </c>
      <c r="F1574" s="298" t="s">
        <v>2181</v>
      </c>
      <c r="L1574" s="207"/>
      <c r="M1574" s="299"/>
      <c r="N1574" s="920"/>
      <c r="O1574" s="920"/>
      <c r="P1574" s="920"/>
      <c r="Q1574" s="920"/>
      <c r="R1574" s="920"/>
      <c r="S1574" s="920"/>
      <c r="T1574" s="300"/>
      <c r="AT1574" s="196" t="s">
        <v>184</v>
      </c>
      <c r="AU1574" s="196" t="s">
        <v>77</v>
      </c>
    </row>
    <row r="1575" spans="2:65" s="310" customFormat="1">
      <c r="B1575" s="309"/>
      <c r="D1575" s="297" t="s">
        <v>185</v>
      </c>
      <c r="E1575" s="311" t="s">
        <v>5</v>
      </c>
      <c r="F1575" s="312" t="s">
        <v>2196</v>
      </c>
      <c r="H1575" s="311" t="s">
        <v>5</v>
      </c>
      <c r="L1575" s="309"/>
      <c r="M1575" s="313"/>
      <c r="N1575" s="314"/>
      <c r="O1575" s="314"/>
      <c r="P1575" s="314"/>
      <c r="Q1575" s="314"/>
      <c r="R1575" s="314"/>
      <c r="S1575" s="314"/>
      <c r="T1575" s="315"/>
      <c r="AT1575" s="311" t="s">
        <v>185</v>
      </c>
      <c r="AU1575" s="311" t="s">
        <v>77</v>
      </c>
      <c r="AV1575" s="310" t="s">
        <v>75</v>
      </c>
      <c r="AW1575" s="310" t="s">
        <v>31</v>
      </c>
      <c r="AX1575" s="310" t="s">
        <v>68</v>
      </c>
      <c r="AY1575" s="311" t="s">
        <v>177</v>
      </c>
    </row>
    <row r="1576" spans="2:65" s="302" customFormat="1">
      <c r="B1576" s="301"/>
      <c r="D1576" s="297" t="s">
        <v>185</v>
      </c>
      <c r="E1576" s="303" t="s">
        <v>5</v>
      </c>
      <c r="F1576" s="304" t="s">
        <v>2197</v>
      </c>
      <c r="H1576" s="305">
        <v>1041.163</v>
      </c>
      <c r="L1576" s="301"/>
      <c r="M1576" s="306"/>
      <c r="N1576" s="307"/>
      <c r="O1576" s="307"/>
      <c r="P1576" s="307"/>
      <c r="Q1576" s="307"/>
      <c r="R1576" s="307"/>
      <c r="S1576" s="307"/>
      <c r="T1576" s="308"/>
      <c r="AT1576" s="303" t="s">
        <v>185</v>
      </c>
      <c r="AU1576" s="303" t="s">
        <v>77</v>
      </c>
      <c r="AV1576" s="302" t="s">
        <v>77</v>
      </c>
      <c r="AW1576" s="302" t="s">
        <v>31</v>
      </c>
      <c r="AX1576" s="302" t="s">
        <v>68</v>
      </c>
      <c r="AY1576" s="303" t="s">
        <v>177</v>
      </c>
    </row>
    <row r="1577" spans="2:65" s="302" customFormat="1">
      <c r="B1577" s="301"/>
      <c r="D1577" s="297" t="s">
        <v>185</v>
      </c>
      <c r="E1577" s="303" t="s">
        <v>5</v>
      </c>
      <c r="F1577" s="304" t="s">
        <v>2198</v>
      </c>
      <c r="H1577" s="305">
        <v>630.25699999999995</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02" customFormat="1">
      <c r="B1578" s="301"/>
      <c r="D1578" s="297" t="s">
        <v>185</v>
      </c>
      <c r="E1578" s="303" t="s">
        <v>5</v>
      </c>
      <c r="F1578" s="304" t="s">
        <v>2199</v>
      </c>
      <c r="H1578" s="305">
        <v>1773.02</v>
      </c>
      <c r="L1578" s="301"/>
      <c r="M1578" s="306"/>
      <c r="N1578" s="307"/>
      <c r="O1578" s="307"/>
      <c r="P1578" s="307"/>
      <c r="Q1578" s="307"/>
      <c r="R1578" s="307"/>
      <c r="S1578" s="307"/>
      <c r="T1578" s="308"/>
      <c r="AT1578" s="303" t="s">
        <v>185</v>
      </c>
      <c r="AU1578" s="303" t="s">
        <v>77</v>
      </c>
      <c r="AV1578" s="302" t="s">
        <v>77</v>
      </c>
      <c r="AW1578" s="302" t="s">
        <v>31</v>
      </c>
      <c r="AX1578" s="302" t="s">
        <v>68</v>
      </c>
      <c r="AY1578" s="303" t="s">
        <v>177</v>
      </c>
    </row>
    <row r="1579" spans="2:65" s="302" customFormat="1">
      <c r="B1579" s="301"/>
      <c r="D1579" s="297" t="s">
        <v>185</v>
      </c>
      <c r="E1579" s="303" t="s">
        <v>5</v>
      </c>
      <c r="F1579" s="304" t="s">
        <v>2200</v>
      </c>
      <c r="H1579" s="305">
        <v>1715.741</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02" customFormat="1">
      <c r="B1580" s="301"/>
      <c r="D1580" s="297" t="s">
        <v>185</v>
      </c>
      <c r="E1580" s="303" t="s">
        <v>5</v>
      </c>
      <c r="F1580" s="304" t="s">
        <v>2201</v>
      </c>
      <c r="H1580" s="305">
        <v>615.98400000000004</v>
      </c>
      <c r="L1580" s="301"/>
      <c r="M1580" s="306"/>
      <c r="N1580" s="307"/>
      <c r="O1580" s="307"/>
      <c r="P1580" s="307"/>
      <c r="Q1580" s="307"/>
      <c r="R1580" s="307"/>
      <c r="S1580" s="307"/>
      <c r="T1580" s="308"/>
      <c r="AT1580" s="303" t="s">
        <v>185</v>
      </c>
      <c r="AU1580" s="303" t="s">
        <v>77</v>
      </c>
      <c r="AV1580" s="302" t="s">
        <v>77</v>
      </c>
      <c r="AW1580" s="302" t="s">
        <v>31</v>
      </c>
      <c r="AX1580" s="302" t="s">
        <v>68</v>
      </c>
      <c r="AY1580" s="303" t="s">
        <v>177</v>
      </c>
    </row>
    <row r="1581" spans="2:65" s="302" customFormat="1">
      <c r="B1581" s="301"/>
      <c r="D1581" s="297" t="s">
        <v>185</v>
      </c>
      <c r="E1581" s="303" t="s">
        <v>5</v>
      </c>
      <c r="F1581" s="304" t="s">
        <v>2202</v>
      </c>
      <c r="H1581" s="305">
        <v>522.08399999999995</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02" customFormat="1">
      <c r="B1582" s="301"/>
      <c r="D1582" s="297" t="s">
        <v>185</v>
      </c>
      <c r="E1582" s="303" t="s">
        <v>5</v>
      </c>
      <c r="F1582" s="304" t="s">
        <v>2203</v>
      </c>
      <c r="H1582" s="305">
        <v>570.91200000000003</v>
      </c>
      <c r="L1582" s="301"/>
      <c r="M1582" s="306"/>
      <c r="N1582" s="307"/>
      <c r="O1582" s="307"/>
      <c r="P1582" s="307"/>
      <c r="Q1582" s="307"/>
      <c r="R1582" s="307"/>
      <c r="S1582" s="307"/>
      <c r="T1582" s="308"/>
      <c r="AT1582" s="303" t="s">
        <v>185</v>
      </c>
      <c r="AU1582" s="303" t="s">
        <v>77</v>
      </c>
      <c r="AV1582" s="302" t="s">
        <v>77</v>
      </c>
      <c r="AW1582" s="302" t="s">
        <v>31</v>
      </c>
      <c r="AX1582" s="302" t="s">
        <v>68</v>
      </c>
      <c r="AY1582" s="303" t="s">
        <v>177</v>
      </c>
    </row>
    <row r="1583" spans="2:65" s="302" customFormat="1">
      <c r="B1583" s="301"/>
      <c r="D1583" s="297" t="s">
        <v>185</v>
      </c>
      <c r="E1583" s="303" t="s">
        <v>5</v>
      </c>
      <c r="F1583" s="304" t="s">
        <v>2204</v>
      </c>
      <c r="H1583" s="305">
        <v>528.09400000000005</v>
      </c>
      <c r="L1583" s="301"/>
      <c r="M1583" s="306"/>
      <c r="N1583" s="307"/>
      <c r="O1583" s="307"/>
      <c r="P1583" s="307"/>
      <c r="Q1583" s="307"/>
      <c r="R1583" s="307"/>
      <c r="S1583" s="307"/>
      <c r="T1583" s="308"/>
      <c r="AT1583" s="303" t="s">
        <v>185</v>
      </c>
      <c r="AU1583" s="303" t="s">
        <v>77</v>
      </c>
      <c r="AV1583" s="302" t="s">
        <v>77</v>
      </c>
      <c r="AW1583" s="302" t="s">
        <v>31</v>
      </c>
      <c r="AX1583" s="302" t="s">
        <v>68</v>
      </c>
      <c r="AY1583" s="303" t="s">
        <v>177</v>
      </c>
    </row>
    <row r="1584" spans="2:65" s="302" customFormat="1">
      <c r="B1584" s="301"/>
      <c r="D1584" s="297" t="s">
        <v>185</v>
      </c>
      <c r="E1584" s="303" t="s">
        <v>5</v>
      </c>
      <c r="F1584" s="304" t="s">
        <v>5</v>
      </c>
      <c r="H1584" s="305">
        <v>0</v>
      </c>
      <c r="L1584" s="301"/>
      <c r="M1584" s="306"/>
      <c r="N1584" s="307"/>
      <c r="O1584" s="307"/>
      <c r="P1584" s="307"/>
      <c r="Q1584" s="307"/>
      <c r="R1584" s="307"/>
      <c r="S1584" s="307"/>
      <c r="T1584" s="308"/>
      <c r="AT1584" s="303" t="s">
        <v>185</v>
      </c>
      <c r="AU1584" s="303" t="s">
        <v>77</v>
      </c>
      <c r="AV1584" s="302" t="s">
        <v>77</v>
      </c>
      <c r="AW1584" s="302" t="s">
        <v>31</v>
      </c>
      <c r="AX1584" s="302" t="s">
        <v>68</v>
      </c>
      <c r="AY1584" s="303" t="s">
        <v>177</v>
      </c>
    </row>
    <row r="1585" spans="2:65" s="317" customFormat="1">
      <c r="B1585" s="316"/>
      <c r="D1585" s="297" t="s">
        <v>185</v>
      </c>
      <c r="E1585" s="318" t="s">
        <v>5</v>
      </c>
      <c r="F1585" s="319" t="s">
        <v>186</v>
      </c>
      <c r="H1585" s="320">
        <v>7397.2550000000001</v>
      </c>
      <c r="L1585" s="316"/>
      <c r="M1585" s="321"/>
      <c r="N1585" s="322"/>
      <c r="O1585" s="322"/>
      <c r="P1585" s="322"/>
      <c r="Q1585" s="322"/>
      <c r="R1585" s="322"/>
      <c r="S1585" s="322"/>
      <c r="T1585" s="323"/>
      <c r="AT1585" s="318" t="s">
        <v>185</v>
      </c>
      <c r="AU1585" s="318" t="s">
        <v>77</v>
      </c>
      <c r="AV1585" s="317" t="s">
        <v>182</v>
      </c>
      <c r="AW1585" s="317" t="s">
        <v>31</v>
      </c>
      <c r="AX1585" s="317" t="s">
        <v>75</v>
      </c>
      <c r="AY1585" s="318" t="s">
        <v>177</v>
      </c>
    </row>
    <row r="1586" spans="2:65" s="916" customFormat="1" ht="25.5" customHeight="1">
      <c r="B1586" s="207"/>
      <c r="C1586" s="324" t="s">
        <v>2205</v>
      </c>
      <c r="D1586" s="324" t="s">
        <v>425</v>
      </c>
      <c r="E1586" s="325" t="s">
        <v>2206</v>
      </c>
      <c r="F1586" s="326" t="s">
        <v>2207</v>
      </c>
      <c r="G1586" s="327" t="s">
        <v>407</v>
      </c>
      <c r="H1586" s="328">
        <v>7.3979999999999997</v>
      </c>
      <c r="I1586" s="923"/>
      <c r="J1586" s="329">
        <f>ROUND(I1586*H1586,2)</f>
        <v>0</v>
      </c>
      <c r="K1586" s="326" t="s">
        <v>5</v>
      </c>
      <c r="L1586" s="330"/>
      <c r="M1586" s="331" t="s">
        <v>5</v>
      </c>
      <c r="N1586" s="332" t="s">
        <v>39</v>
      </c>
      <c r="O1586" s="294">
        <v>0</v>
      </c>
      <c r="P1586" s="294">
        <f>O1586*H1586</f>
        <v>0</v>
      </c>
      <c r="Q1586" s="294">
        <v>1</v>
      </c>
      <c r="R1586" s="294">
        <f>Q1586*H1586</f>
        <v>7.3979999999999997</v>
      </c>
      <c r="S1586" s="294">
        <v>0</v>
      </c>
      <c r="T1586" s="295">
        <f>S1586*H1586</f>
        <v>0</v>
      </c>
      <c r="AR1586" s="196" t="s">
        <v>336</v>
      </c>
      <c r="AT1586" s="196" t="s">
        <v>425</v>
      </c>
      <c r="AU1586" s="196" t="s">
        <v>77</v>
      </c>
      <c r="AY1586" s="196" t="s">
        <v>177</v>
      </c>
      <c r="BE1586" s="296">
        <f>IF(N1586="základní",J1586,0)</f>
        <v>0</v>
      </c>
      <c r="BF1586" s="296">
        <f>IF(N1586="snížená",J1586,0)</f>
        <v>0</v>
      </c>
      <c r="BG1586" s="296">
        <f>IF(N1586="zákl. přenesená",J1586,0)</f>
        <v>0</v>
      </c>
      <c r="BH1586" s="296">
        <f>IF(N1586="sníž. přenesená",J1586,0)</f>
        <v>0</v>
      </c>
      <c r="BI1586" s="296">
        <f>IF(N1586="nulová",J1586,0)</f>
        <v>0</v>
      </c>
      <c r="BJ1586" s="196" t="s">
        <v>75</v>
      </c>
      <c r="BK1586" s="296">
        <f>ROUND(I1586*H1586,2)</f>
        <v>0</v>
      </c>
      <c r="BL1586" s="196" t="s">
        <v>263</v>
      </c>
      <c r="BM1586" s="196" t="s">
        <v>2208</v>
      </c>
    </row>
    <row r="1587" spans="2:65" s="916" customFormat="1" ht="38.25" customHeight="1">
      <c r="B1587" s="207"/>
      <c r="C1587" s="286" t="s">
        <v>2209</v>
      </c>
      <c r="D1587" s="286" t="s">
        <v>179</v>
      </c>
      <c r="E1587" s="287" t="s">
        <v>2210</v>
      </c>
      <c r="F1587" s="288" t="s">
        <v>2211</v>
      </c>
      <c r="G1587" s="289" t="s">
        <v>407</v>
      </c>
      <c r="H1587" s="290">
        <v>17.843</v>
      </c>
      <c r="I1587" s="921"/>
      <c r="J1587" s="291">
        <f>ROUND(I1587*H1587,2)</f>
        <v>0</v>
      </c>
      <c r="K1587" s="288" t="s">
        <v>181</v>
      </c>
      <c r="L1587" s="207"/>
      <c r="M1587" s="292" t="s">
        <v>5</v>
      </c>
      <c r="N1587" s="293" t="s">
        <v>39</v>
      </c>
      <c r="O1587" s="294">
        <v>3.016</v>
      </c>
      <c r="P1587" s="294">
        <f>O1587*H1587</f>
        <v>53.814487999999997</v>
      </c>
      <c r="Q1587" s="294">
        <v>0</v>
      </c>
      <c r="R1587" s="294">
        <f>Q1587*H1587</f>
        <v>0</v>
      </c>
      <c r="S1587" s="294">
        <v>0</v>
      </c>
      <c r="T1587" s="295">
        <f>S1587*H1587</f>
        <v>0</v>
      </c>
      <c r="AR1587" s="196" t="s">
        <v>263</v>
      </c>
      <c r="AT1587" s="196" t="s">
        <v>179</v>
      </c>
      <c r="AU1587" s="196" t="s">
        <v>77</v>
      </c>
      <c r="AY1587" s="196" t="s">
        <v>177</v>
      </c>
      <c r="BE1587" s="296">
        <f>IF(N1587="základní",J1587,0)</f>
        <v>0</v>
      </c>
      <c r="BF1587" s="296">
        <f>IF(N1587="snížená",J1587,0)</f>
        <v>0</v>
      </c>
      <c r="BG1587" s="296">
        <f>IF(N1587="zákl. přenesená",J1587,0)</f>
        <v>0</v>
      </c>
      <c r="BH1587" s="296">
        <f>IF(N1587="sníž. přenesená",J1587,0)</f>
        <v>0</v>
      </c>
      <c r="BI1587" s="296">
        <f>IF(N1587="nulová",J1587,0)</f>
        <v>0</v>
      </c>
      <c r="BJ1587" s="196" t="s">
        <v>75</v>
      </c>
      <c r="BK1587" s="296">
        <f>ROUND(I1587*H1587,2)</f>
        <v>0</v>
      </c>
      <c r="BL1587" s="196" t="s">
        <v>263</v>
      </c>
      <c r="BM1587" s="196" t="s">
        <v>2212</v>
      </c>
    </row>
    <row r="1588" spans="2:65" s="916" customFormat="1" ht="121.5">
      <c r="B1588" s="207"/>
      <c r="D1588" s="297" t="s">
        <v>184</v>
      </c>
      <c r="F1588" s="298" t="s">
        <v>2213</v>
      </c>
      <c r="L1588" s="207"/>
      <c r="M1588" s="299"/>
      <c r="N1588" s="920"/>
      <c r="O1588" s="920"/>
      <c r="P1588" s="920"/>
      <c r="Q1588" s="920"/>
      <c r="R1588" s="920"/>
      <c r="S1588" s="920"/>
      <c r="T1588" s="300"/>
      <c r="AT1588" s="196" t="s">
        <v>184</v>
      </c>
      <c r="AU1588" s="196" t="s">
        <v>77</v>
      </c>
    </row>
    <row r="1589" spans="2:65" s="274" customFormat="1" ht="29.85" customHeight="1">
      <c r="B1589" s="273"/>
      <c r="D1589" s="275" t="s">
        <v>67</v>
      </c>
      <c r="E1589" s="284" t="s">
        <v>2214</v>
      </c>
      <c r="F1589" s="284" t="s">
        <v>2215</v>
      </c>
      <c r="J1589" s="285">
        <f>BK1589</f>
        <v>0</v>
      </c>
      <c r="L1589" s="273"/>
      <c r="M1589" s="278"/>
      <c r="N1589" s="279"/>
      <c r="O1589" s="279"/>
      <c r="P1589" s="280">
        <f>SUM(P1590:P1666)</f>
        <v>400.37800500000003</v>
      </c>
      <c r="Q1589" s="279"/>
      <c r="R1589" s="280">
        <f>SUM(R1590:R1666)</f>
        <v>11.6888436</v>
      </c>
      <c r="S1589" s="279"/>
      <c r="T1589" s="281">
        <f>SUM(T1590:T1666)</f>
        <v>0</v>
      </c>
      <c r="AR1589" s="275" t="s">
        <v>77</v>
      </c>
      <c r="AT1589" s="282" t="s">
        <v>67</v>
      </c>
      <c r="AU1589" s="282" t="s">
        <v>75</v>
      </c>
      <c r="AY1589" s="275" t="s">
        <v>177</v>
      </c>
      <c r="BK1589" s="283">
        <f>SUM(BK1590:BK1666)</f>
        <v>0</v>
      </c>
    </row>
    <row r="1590" spans="2:65" s="916" customFormat="1" ht="25.5" customHeight="1">
      <c r="B1590" s="207"/>
      <c r="C1590" s="286" t="s">
        <v>2216</v>
      </c>
      <c r="D1590" s="286" t="s">
        <v>179</v>
      </c>
      <c r="E1590" s="287" t="s">
        <v>2217</v>
      </c>
      <c r="F1590" s="288" t="s">
        <v>2218</v>
      </c>
      <c r="G1590" s="289" t="s">
        <v>887</v>
      </c>
      <c r="H1590" s="290">
        <v>109.2</v>
      </c>
      <c r="I1590" s="921"/>
      <c r="J1590" s="291">
        <f>ROUND(I1590*H1590,2)</f>
        <v>0</v>
      </c>
      <c r="K1590" s="288" t="s">
        <v>181</v>
      </c>
      <c r="L1590" s="207"/>
      <c r="M1590" s="292" t="s">
        <v>5</v>
      </c>
      <c r="N1590" s="293" t="s">
        <v>39</v>
      </c>
      <c r="O1590" s="294">
        <v>0.89900000000000002</v>
      </c>
      <c r="P1590" s="294">
        <f>O1590*H1590</f>
        <v>98.1708</v>
      </c>
      <c r="Q1590" s="294">
        <v>1.2120000000000001E-2</v>
      </c>
      <c r="R1590" s="294">
        <f>Q1590*H1590</f>
        <v>1.323504</v>
      </c>
      <c r="S1590" s="294">
        <v>0</v>
      </c>
      <c r="T1590" s="295">
        <f>S1590*H1590</f>
        <v>0</v>
      </c>
      <c r="AR1590" s="196" t="s">
        <v>263</v>
      </c>
      <c r="AT1590" s="196" t="s">
        <v>179</v>
      </c>
      <c r="AU1590" s="196" t="s">
        <v>77</v>
      </c>
      <c r="AY1590" s="196" t="s">
        <v>177</v>
      </c>
      <c r="BE1590" s="296">
        <f>IF(N1590="základní",J1590,0)</f>
        <v>0</v>
      </c>
      <c r="BF1590" s="296">
        <f>IF(N1590="snížená",J1590,0)</f>
        <v>0</v>
      </c>
      <c r="BG1590" s="296">
        <f>IF(N1590="zákl. přenesená",J1590,0)</f>
        <v>0</v>
      </c>
      <c r="BH1590" s="296">
        <f>IF(N1590="sníž. přenesená",J1590,0)</f>
        <v>0</v>
      </c>
      <c r="BI1590" s="296">
        <f>IF(N1590="nulová",J1590,0)</f>
        <v>0</v>
      </c>
      <c r="BJ1590" s="196" t="s">
        <v>75</v>
      </c>
      <c r="BK1590" s="296">
        <f>ROUND(I1590*H1590,2)</f>
        <v>0</v>
      </c>
      <c r="BL1590" s="196" t="s">
        <v>263</v>
      </c>
      <c r="BM1590" s="196" t="s">
        <v>2219</v>
      </c>
    </row>
    <row r="1591" spans="2:65" s="916" customFormat="1" ht="54">
      <c r="B1591" s="207"/>
      <c r="D1591" s="297" t="s">
        <v>184</v>
      </c>
      <c r="F1591" s="298" t="s">
        <v>2220</v>
      </c>
      <c r="L1591" s="207"/>
      <c r="M1591" s="299"/>
      <c r="N1591" s="920"/>
      <c r="O1591" s="920"/>
      <c r="P1591" s="920"/>
      <c r="Q1591" s="920"/>
      <c r="R1591" s="920"/>
      <c r="S1591" s="920"/>
      <c r="T1591" s="300"/>
      <c r="AT1591" s="196" t="s">
        <v>184</v>
      </c>
      <c r="AU1591" s="196" t="s">
        <v>77</v>
      </c>
    </row>
    <row r="1592" spans="2:65" s="302" customFormat="1">
      <c r="B1592" s="301"/>
      <c r="D1592" s="297" t="s">
        <v>185</v>
      </c>
      <c r="E1592" s="303" t="s">
        <v>5</v>
      </c>
      <c r="F1592" s="304" t="s">
        <v>2221</v>
      </c>
      <c r="H1592" s="305">
        <v>75.599999999999994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10" customFormat="1">
      <c r="B1593" s="309"/>
      <c r="D1593" s="297" t="s">
        <v>185</v>
      </c>
      <c r="E1593" s="311" t="s">
        <v>5</v>
      </c>
      <c r="F1593" s="312" t="s">
        <v>717</v>
      </c>
      <c r="H1593" s="311" t="s">
        <v>5</v>
      </c>
      <c r="L1593" s="309"/>
      <c r="M1593" s="313"/>
      <c r="N1593" s="314"/>
      <c r="O1593" s="314"/>
      <c r="P1593" s="314"/>
      <c r="Q1593" s="314"/>
      <c r="R1593" s="314"/>
      <c r="S1593" s="314"/>
      <c r="T1593" s="315"/>
      <c r="AT1593" s="311" t="s">
        <v>185</v>
      </c>
      <c r="AU1593" s="311" t="s">
        <v>77</v>
      </c>
      <c r="AV1593" s="310" t="s">
        <v>75</v>
      </c>
      <c r="AW1593" s="310" t="s">
        <v>31</v>
      </c>
      <c r="AX1593" s="310" t="s">
        <v>68</v>
      </c>
      <c r="AY1593" s="311" t="s">
        <v>177</v>
      </c>
    </row>
    <row r="1594" spans="2:65" s="302" customFormat="1">
      <c r="B1594" s="301"/>
      <c r="D1594" s="297" t="s">
        <v>185</v>
      </c>
      <c r="E1594" s="303" t="s">
        <v>5</v>
      </c>
      <c r="F1594" s="304" t="s">
        <v>2222</v>
      </c>
      <c r="H1594" s="305">
        <v>33.6</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10" customFormat="1">
      <c r="B1595" s="309"/>
      <c r="D1595" s="297" t="s">
        <v>185</v>
      </c>
      <c r="E1595" s="311" t="s">
        <v>5</v>
      </c>
      <c r="F1595" s="312" t="s">
        <v>720</v>
      </c>
      <c r="H1595" s="311" t="s">
        <v>5</v>
      </c>
      <c r="L1595" s="309"/>
      <c r="M1595" s="313"/>
      <c r="N1595" s="314"/>
      <c r="O1595" s="314"/>
      <c r="P1595" s="314"/>
      <c r="Q1595" s="314"/>
      <c r="R1595" s="314"/>
      <c r="S1595" s="314"/>
      <c r="T1595" s="315"/>
      <c r="AT1595" s="311" t="s">
        <v>185</v>
      </c>
      <c r="AU1595" s="311" t="s">
        <v>77</v>
      </c>
      <c r="AV1595" s="310" t="s">
        <v>75</v>
      </c>
      <c r="AW1595" s="310" t="s">
        <v>31</v>
      </c>
      <c r="AX1595" s="310" t="s">
        <v>68</v>
      </c>
      <c r="AY1595" s="311" t="s">
        <v>177</v>
      </c>
    </row>
    <row r="1596" spans="2:65" s="317" customFormat="1">
      <c r="B1596" s="316"/>
      <c r="D1596" s="297" t="s">
        <v>185</v>
      </c>
      <c r="E1596" s="318" t="s">
        <v>5</v>
      </c>
      <c r="F1596" s="319" t="s">
        <v>186</v>
      </c>
      <c r="H1596" s="320">
        <v>109.2</v>
      </c>
      <c r="L1596" s="316"/>
      <c r="M1596" s="321"/>
      <c r="N1596" s="322"/>
      <c r="O1596" s="322"/>
      <c r="P1596" s="322"/>
      <c r="Q1596" s="322"/>
      <c r="R1596" s="322"/>
      <c r="S1596" s="322"/>
      <c r="T1596" s="323"/>
      <c r="AT1596" s="318" t="s">
        <v>185</v>
      </c>
      <c r="AU1596" s="318" t="s">
        <v>77</v>
      </c>
      <c r="AV1596" s="317" t="s">
        <v>182</v>
      </c>
      <c r="AW1596" s="317" t="s">
        <v>31</v>
      </c>
      <c r="AX1596" s="317" t="s">
        <v>75</v>
      </c>
      <c r="AY1596" s="318" t="s">
        <v>177</v>
      </c>
    </row>
    <row r="1597" spans="2:65" s="916" customFormat="1" ht="25.5" customHeight="1">
      <c r="B1597" s="207"/>
      <c r="C1597" s="286" t="s">
        <v>2223</v>
      </c>
      <c r="D1597" s="286" t="s">
        <v>179</v>
      </c>
      <c r="E1597" s="287" t="s">
        <v>2224</v>
      </c>
      <c r="F1597" s="288" t="s">
        <v>2225</v>
      </c>
      <c r="G1597" s="289" t="s">
        <v>887</v>
      </c>
      <c r="H1597" s="290">
        <v>109.2</v>
      </c>
      <c r="I1597" s="921"/>
      <c r="J1597" s="291">
        <f>ROUND(I1597*H1597,2)</f>
        <v>0</v>
      </c>
      <c r="K1597" s="288" t="s">
        <v>181</v>
      </c>
      <c r="L1597" s="207"/>
      <c r="M1597" s="292" t="s">
        <v>5</v>
      </c>
      <c r="N1597" s="293" t="s">
        <v>39</v>
      </c>
      <c r="O1597" s="294">
        <v>0.46100000000000002</v>
      </c>
      <c r="P1597" s="294">
        <f>O1597*H1597</f>
        <v>50.341200000000001</v>
      </c>
      <c r="Q1597" s="294">
        <v>6.4099999999999999E-3</v>
      </c>
      <c r="R1597" s="294">
        <f>Q1597*H1597</f>
        <v>0.69997200000000004</v>
      </c>
      <c r="S1597" s="294">
        <v>0</v>
      </c>
      <c r="T1597" s="295">
        <f>S1597*H1597</f>
        <v>0</v>
      </c>
      <c r="AR1597" s="196" t="s">
        <v>263</v>
      </c>
      <c r="AT1597" s="196" t="s">
        <v>179</v>
      </c>
      <c r="AU1597" s="196" t="s">
        <v>77</v>
      </c>
      <c r="AY1597" s="196" t="s">
        <v>177</v>
      </c>
      <c r="BE1597" s="296">
        <f>IF(N1597="základní",J1597,0)</f>
        <v>0</v>
      </c>
      <c r="BF1597" s="296">
        <f>IF(N1597="snížená",J1597,0)</f>
        <v>0</v>
      </c>
      <c r="BG1597" s="296">
        <f>IF(N1597="zákl. přenesená",J1597,0)</f>
        <v>0</v>
      </c>
      <c r="BH1597" s="296">
        <f>IF(N1597="sníž. přenesená",J1597,0)</f>
        <v>0</v>
      </c>
      <c r="BI1597" s="296">
        <f>IF(N1597="nulová",J1597,0)</f>
        <v>0</v>
      </c>
      <c r="BJ1597" s="196" t="s">
        <v>75</v>
      </c>
      <c r="BK1597" s="296">
        <f>ROUND(I1597*H1597,2)</f>
        <v>0</v>
      </c>
      <c r="BL1597" s="196" t="s">
        <v>263</v>
      </c>
      <c r="BM1597" s="196" t="s">
        <v>2226</v>
      </c>
    </row>
    <row r="1598" spans="2:65" s="916" customFormat="1" ht="54">
      <c r="B1598" s="207"/>
      <c r="D1598" s="297" t="s">
        <v>184</v>
      </c>
      <c r="F1598" s="298" t="s">
        <v>2220</v>
      </c>
      <c r="L1598" s="207"/>
      <c r="M1598" s="299"/>
      <c r="N1598" s="920"/>
      <c r="O1598" s="920"/>
      <c r="P1598" s="920"/>
      <c r="Q1598" s="920"/>
      <c r="R1598" s="920"/>
      <c r="S1598" s="920"/>
      <c r="T1598" s="300"/>
      <c r="AT1598" s="196" t="s">
        <v>184</v>
      </c>
      <c r="AU1598" s="196" t="s">
        <v>77</v>
      </c>
    </row>
    <row r="1599" spans="2:65" s="916" customFormat="1" ht="16.5" customHeight="1">
      <c r="B1599" s="207"/>
      <c r="C1599" s="324" t="s">
        <v>2227</v>
      </c>
      <c r="D1599" s="324" t="s">
        <v>425</v>
      </c>
      <c r="E1599" s="325" t="s">
        <v>2228</v>
      </c>
      <c r="F1599" s="326" t="s">
        <v>2229</v>
      </c>
      <c r="G1599" s="327" t="s">
        <v>180</v>
      </c>
      <c r="H1599" s="328">
        <v>72.072000000000003</v>
      </c>
      <c r="I1599" s="923"/>
      <c r="J1599" s="329">
        <f>ROUND(I1599*H1599,2)</f>
        <v>0</v>
      </c>
      <c r="K1599" s="326" t="s">
        <v>5</v>
      </c>
      <c r="L1599" s="330"/>
      <c r="M1599" s="331" t="s">
        <v>5</v>
      </c>
      <c r="N1599" s="332" t="s">
        <v>39</v>
      </c>
      <c r="O1599" s="294">
        <v>0</v>
      </c>
      <c r="P1599" s="294">
        <f>O1599*H1599</f>
        <v>0</v>
      </c>
      <c r="Q1599" s="294">
        <v>2.0199999999999999E-2</v>
      </c>
      <c r="R1599" s="294">
        <f>Q1599*H1599</f>
        <v>1.4558544</v>
      </c>
      <c r="S1599" s="294">
        <v>0</v>
      </c>
      <c r="T1599" s="295">
        <f>S1599*H1599</f>
        <v>0</v>
      </c>
      <c r="AR1599" s="196" t="s">
        <v>336</v>
      </c>
      <c r="AT1599" s="196" t="s">
        <v>425</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2230</v>
      </c>
    </row>
    <row r="1600" spans="2:65" s="302" customFormat="1">
      <c r="B1600" s="301"/>
      <c r="D1600" s="297" t="s">
        <v>185</v>
      </c>
      <c r="E1600" s="303" t="s">
        <v>5</v>
      </c>
      <c r="F1600" s="304" t="s">
        <v>2231</v>
      </c>
      <c r="H1600" s="305">
        <v>72.072000000000003</v>
      </c>
      <c r="L1600" s="301"/>
      <c r="M1600" s="306"/>
      <c r="N1600" s="307"/>
      <c r="O1600" s="307"/>
      <c r="P1600" s="307"/>
      <c r="Q1600" s="307"/>
      <c r="R1600" s="307"/>
      <c r="S1600" s="307"/>
      <c r="T1600" s="308"/>
      <c r="AT1600" s="303" t="s">
        <v>185</v>
      </c>
      <c r="AU1600" s="303" t="s">
        <v>77</v>
      </c>
      <c r="AV1600" s="302" t="s">
        <v>77</v>
      </c>
      <c r="AW1600" s="302" t="s">
        <v>31</v>
      </c>
      <c r="AX1600" s="302" t="s">
        <v>68</v>
      </c>
      <c r="AY1600" s="303" t="s">
        <v>177</v>
      </c>
    </row>
    <row r="1601" spans="2:65" s="317" customFormat="1">
      <c r="B1601" s="316"/>
      <c r="D1601" s="297" t="s">
        <v>185</v>
      </c>
      <c r="E1601" s="318" t="s">
        <v>5</v>
      </c>
      <c r="F1601" s="319" t="s">
        <v>186</v>
      </c>
      <c r="H1601" s="320">
        <v>72.072000000000003</v>
      </c>
      <c r="L1601" s="316"/>
      <c r="M1601" s="321"/>
      <c r="N1601" s="322"/>
      <c r="O1601" s="322"/>
      <c r="P1601" s="322"/>
      <c r="Q1601" s="322"/>
      <c r="R1601" s="322"/>
      <c r="S1601" s="322"/>
      <c r="T1601" s="323"/>
      <c r="AT1601" s="318" t="s">
        <v>185</v>
      </c>
      <c r="AU1601" s="318" t="s">
        <v>77</v>
      </c>
      <c r="AV1601" s="317" t="s">
        <v>182</v>
      </c>
      <c r="AW1601" s="317" t="s">
        <v>31</v>
      </c>
      <c r="AX1601" s="317" t="s">
        <v>75</v>
      </c>
      <c r="AY1601" s="318" t="s">
        <v>177</v>
      </c>
    </row>
    <row r="1602" spans="2:65" s="916" customFormat="1" ht="25.5" customHeight="1">
      <c r="B1602" s="207"/>
      <c r="C1602" s="286" t="s">
        <v>2232</v>
      </c>
      <c r="D1602" s="286" t="s">
        <v>179</v>
      </c>
      <c r="E1602" s="287" t="s">
        <v>2233</v>
      </c>
      <c r="F1602" s="288" t="s">
        <v>2234</v>
      </c>
      <c r="G1602" s="289" t="s">
        <v>887</v>
      </c>
      <c r="H1602" s="290">
        <v>156.75</v>
      </c>
      <c r="I1602" s="921"/>
      <c r="J1602" s="291">
        <f>ROUND(I1602*H1602,2)</f>
        <v>0</v>
      </c>
      <c r="K1602" s="288" t="s">
        <v>181</v>
      </c>
      <c r="L1602" s="207"/>
      <c r="M1602" s="292" t="s">
        <v>5</v>
      </c>
      <c r="N1602" s="293" t="s">
        <v>39</v>
      </c>
      <c r="O1602" s="294">
        <v>0.19</v>
      </c>
      <c r="P1602" s="294">
        <f>O1602*H1602</f>
        <v>29.782499999999999</v>
      </c>
      <c r="Q1602" s="294">
        <v>4.6000000000000001E-4</v>
      </c>
      <c r="R1602" s="294">
        <f>Q1602*H1602</f>
        <v>7.2105000000000002E-2</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2235</v>
      </c>
    </row>
    <row r="1603" spans="2:65" s="302" customFormat="1">
      <c r="B1603" s="301"/>
      <c r="D1603" s="297" t="s">
        <v>185</v>
      </c>
      <c r="E1603" s="303" t="s">
        <v>5</v>
      </c>
      <c r="F1603" s="304" t="s">
        <v>2236</v>
      </c>
      <c r="H1603" s="305">
        <v>12.3</v>
      </c>
      <c r="L1603" s="301"/>
      <c r="M1603" s="306"/>
      <c r="N1603" s="307"/>
      <c r="O1603" s="307"/>
      <c r="P1603" s="307"/>
      <c r="Q1603" s="307"/>
      <c r="R1603" s="307"/>
      <c r="S1603" s="307"/>
      <c r="T1603" s="308"/>
      <c r="AT1603" s="303" t="s">
        <v>185</v>
      </c>
      <c r="AU1603" s="303" t="s">
        <v>77</v>
      </c>
      <c r="AV1603" s="302" t="s">
        <v>77</v>
      </c>
      <c r="AW1603" s="302" t="s">
        <v>31</v>
      </c>
      <c r="AX1603" s="302" t="s">
        <v>68</v>
      </c>
      <c r="AY1603" s="303" t="s">
        <v>177</v>
      </c>
    </row>
    <row r="1604" spans="2:65" s="310" customFormat="1">
      <c r="B1604" s="309"/>
      <c r="D1604" s="297" t="s">
        <v>185</v>
      </c>
      <c r="E1604" s="311" t="s">
        <v>5</v>
      </c>
      <c r="F1604" s="312" t="s">
        <v>2237</v>
      </c>
      <c r="H1604" s="311" t="s">
        <v>5</v>
      </c>
      <c r="L1604" s="309"/>
      <c r="M1604" s="313"/>
      <c r="N1604" s="314"/>
      <c r="O1604" s="314"/>
      <c r="P1604" s="314"/>
      <c r="Q1604" s="314"/>
      <c r="R1604" s="314"/>
      <c r="S1604" s="314"/>
      <c r="T1604" s="315"/>
      <c r="AT1604" s="311" t="s">
        <v>185</v>
      </c>
      <c r="AU1604" s="311" t="s">
        <v>77</v>
      </c>
      <c r="AV1604" s="310" t="s">
        <v>75</v>
      </c>
      <c r="AW1604" s="310" t="s">
        <v>31</v>
      </c>
      <c r="AX1604" s="310" t="s">
        <v>68</v>
      </c>
      <c r="AY1604" s="311" t="s">
        <v>177</v>
      </c>
    </row>
    <row r="1605" spans="2:65" s="302" customFormat="1">
      <c r="B1605" s="301"/>
      <c r="D1605" s="297" t="s">
        <v>185</v>
      </c>
      <c r="E1605" s="303" t="s">
        <v>5</v>
      </c>
      <c r="F1605" s="304" t="s">
        <v>2238</v>
      </c>
      <c r="H1605" s="305">
        <v>27.3</v>
      </c>
      <c r="L1605" s="301"/>
      <c r="M1605" s="306"/>
      <c r="N1605" s="307"/>
      <c r="O1605" s="307"/>
      <c r="P1605" s="307"/>
      <c r="Q1605" s="307"/>
      <c r="R1605" s="307"/>
      <c r="S1605" s="307"/>
      <c r="T1605" s="308"/>
      <c r="AT1605" s="303" t="s">
        <v>185</v>
      </c>
      <c r="AU1605" s="303" t="s">
        <v>77</v>
      </c>
      <c r="AV1605" s="302" t="s">
        <v>77</v>
      </c>
      <c r="AW1605" s="302" t="s">
        <v>31</v>
      </c>
      <c r="AX1605" s="302" t="s">
        <v>68</v>
      </c>
      <c r="AY1605" s="303" t="s">
        <v>177</v>
      </c>
    </row>
    <row r="1606" spans="2:65" s="310" customFormat="1">
      <c r="B1606" s="309"/>
      <c r="D1606" s="297" t="s">
        <v>185</v>
      </c>
      <c r="E1606" s="311" t="s">
        <v>5</v>
      </c>
      <c r="F1606" s="312" t="s">
        <v>2239</v>
      </c>
      <c r="H1606" s="311" t="s">
        <v>5</v>
      </c>
      <c r="L1606" s="309"/>
      <c r="M1606" s="313"/>
      <c r="N1606" s="314"/>
      <c r="O1606" s="314"/>
      <c r="P1606" s="314"/>
      <c r="Q1606" s="314"/>
      <c r="R1606" s="314"/>
      <c r="S1606" s="314"/>
      <c r="T1606" s="315"/>
      <c r="AT1606" s="311" t="s">
        <v>185</v>
      </c>
      <c r="AU1606" s="311" t="s">
        <v>77</v>
      </c>
      <c r="AV1606" s="310" t="s">
        <v>75</v>
      </c>
      <c r="AW1606" s="310" t="s">
        <v>31</v>
      </c>
      <c r="AX1606" s="310" t="s">
        <v>68</v>
      </c>
      <c r="AY1606" s="311" t="s">
        <v>177</v>
      </c>
    </row>
    <row r="1607" spans="2:65" s="302" customFormat="1">
      <c r="B1607" s="301"/>
      <c r="D1607" s="297" t="s">
        <v>185</v>
      </c>
      <c r="E1607" s="303" t="s">
        <v>5</v>
      </c>
      <c r="F1607" s="304" t="s">
        <v>2240</v>
      </c>
      <c r="H1607" s="305">
        <v>11.6</v>
      </c>
      <c r="L1607" s="301"/>
      <c r="M1607" s="306"/>
      <c r="N1607" s="307"/>
      <c r="O1607" s="307"/>
      <c r="P1607" s="307"/>
      <c r="Q1607" s="307"/>
      <c r="R1607" s="307"/>
      <c r="S1607" s="307"/>
      <c r="T1607" s="308"/>
      <c r="AT1607" s="303" t="s">
        <v>185</v>
      </c>
      <c r="AU1607" s="303" t="s">
        <v>77</v>
      </c>
      <c r="AV1607" s="302" t="s">
        <v>77</v>
      </c>
      <c r="AW1607" s="302" t="s">
        <v>31</v>
      </c>
      <c r="AX1607" s="302" t="s">
        <v>68</v>
      </c>
      <c r="AY1607" s="303" t="s">
        <v>177</v>
      </c>
    </row>
    <row r="1608" spans="2:65" s="310" customFormat="1">
      <c r="B1608" s="309"/>
      <c r="D1608" s="297" t="s">
        <v>185</v>
      </c>
      <c r="E1608" s="311" t="s">
        <v>5</v>
      </c>
      <c r="F1608" s="312" t="s">
        <v>2241</v>
      </c>
      <c r="H1608" s="311" t="s">
        <v>5</v>
      </c>
      <c r="L1608" s="309"/>
      <c r="M1608" s="313"/>
      <c r="N1608" s="314"/>
      <c r="O1608" s="314"/>
      <c r="P1608" s="314"/>
      <c r="Q1608" s="314"/>
      <c r="R1608" s="314"/>
      <c r="S1608" s="314"/>
      <c r="T1608" s="315"/>
      <c r="AT1608" s="311" t="s">
        <v>185</v>
      </c>
      <c r="AU1608" s="311" t="s">
        <v>77</v>
      </c>
      <c r="AV1608" s="310" t="s">
        <v>75</v>
      </c>
      <c r="AW1608" s="310" t="s">
        <v>31</v>
      </c>
      <c r="AX1608" s="310" t="s">
        <v>68</v>
      </c>
      <c r="AY1608" s="311" t="s">
        <v>177</v>
      </c>
    </row>
    <row r="1609" spans="2:65" s="302" customFormat="1">
      <c r="B1609" s="301"/>
      <c r="D1609" s="297" t="s">
        <v>185</v>
      </c>
      <c r="E1609" s="303" t="s">
        <v>5</v>
      </c>
      <c r="F1609" s="304" t="s">
        <v>2242</v>
      </c>
      <c r="H1609" s="305">
        <v>33.9</v>
      </c>
      <c r="L1609" s="301"/>
      <c r="M1609" s="306"/>
      <c r="N1609" s="307"/>
      <c r="O1609" s="307"/>
      <c r="P1609" s="307"/>
      <c r="Q1609" s="307"/>
      <c r="R1609" s="307"/>
      <c r="S1609" s="307"/>
      <c r="T1609" s="308"/>
      <c r="AT1609" s="303" t="s">
        <v>185</v>
      </c>
      <c r="AU1609" s="303" t="s">
        <v>77</v>
      </c>
      <c r="AV1609" s="302" t="s">
        <v>77</v>
      </c>
      <c r="AW1609" s="302" t="s">
        <v>31</v>
      </c>
      <c r="AX1609" s="302" t="s">
        <v>68</v>
      </c>
      <c r="AY1609" s="303" t="s">
        <v>177</v>
      </c>
    </row>
    <row r="1610" spans="2:65" s="310" customFormat="1">
      <c r="B1610" s="309"/>
      <c r="D1610" s="297" t="s">
        <v>185</v>
      </c>
      <c r="E1610" s="311" t="s">
        <v>5</v>
      </c>
      <c r="F1610" s="312" t="s">
        <v>2243</v>
      </c>
      <c r="H1610" s="311" t="s">
        <v>5</v>
      </c>
      <c r="L1610" s="309"/>
      <c r="M1610" s="313"/>
      <c r="N1610" s="314"/>
      <c r="O1610" s="314"/>
      <c r="P1610" s="314"/>
      <c r="Q1610" s="314"/>
      <c r="R1610" s="314"/>
      <c r="S1610" s="314"/>
      <c r="T1610" s="315"/>
      <c r="AT1610" s="311" t="s">
        <v>185</v>
      </c>
      <c r="AU1610" s="311" t="s">
        <v>77</v>
      </c>
      <c r="AV1610" s="310" t="s">
        <v>75</v>
      </c>
      <c r="AW1610" s="310" t="s">
        <v>31</v>
      </c>
      <c r="AX1610" s="310" t="s">
        <v>68</v>
      </c>
      <c r="AY1610" s="311" t="s">
        <v>177</v>
      </c>
    </row>
    <row r="1611" spans="2:65" s="302" customFormat="1">
      <c r="B1611" s="301"/>
      <c r="D1611" s="297" t="s">
        <v>185</v>
      </c>
      <c r="E1611" s="303" t="s">
        <v>5</v>
      </c>
      <c r="F1611" s="304" t="s">
        <v>2244</v>
      </c>
      <c r="H1611" s="305">
        <v>36.1</v>
      </c>
      <c r="L1611" s="301"/>
      <c r="M1611" s="306"/>
      <c r="N1611" s="307"/>
      <c r="O1611" s="307"/>
      <c r="P1611" s="307"/>
      <c r="Q1611" s="307"/>
      <c r="R1611" s="307"/>
      <c r="S1611" s="307"/>
      <c r="T1611" s="308"/>
      <c r="AT1611" s="303" t="s">
        <v>185</v>
      </c>
      <c r="AU1611" s="303" t="s">
        <v>77</v>
      </c>
      <c r="AV1611" s="302" t="s">
        <v>77</v>
      </c>
      <c r="AW1611" s="302" t="s">
        <v>31</v>
      </c>
      <c r="AX1611" s="302" t="s">
        <v>68</v>
      </c>
      <c r="AY1611" s="303" t="s">
        <v>177</v>
      </c>
    </row>
    <row r="1612" spans="2:65" s="310" customFormat="1">
      <c r="B1612" s="309"/>
      <c r="D1612" s="297" t="s">
        <v>185</v>
      </c>
      <c r="E1612" s="311" t="s">
        <v>5</v>
      </c>
      <c r="F1612" s="312" t="s">
        <v>2245</v>
      </c>
      <c r="H1612" s="311" t="s">
        <v>5</v>
      </c>
      <c r="L1612" s="309"/>
      <c r="M1612" s="313"/>
      <c r="N1612" s="314"/>
      <c r="O1612" s="314"/>
      <c r="P1612" s="314"/>
      <c r="Q1612" s="314"/>
      <c r="R1612" s="314"/>
      <c r="S1612" s="314"/>
      <c r="T1612" s="315"/>
      <c r="AT1612" s="311" t="s">
        <v>185</v>
      </c>
      <c r="AU1612" s="311" t="s">
        <v>77</v>
      </c>
      <c r="AV1612" s="310" t="s">
        <v>75</v>
      </c>
      <c r="AW1612" s="310" t="s">
        <v>31</v>
      </c>
      <c r="AX1612" s="310" t="s">
        <v>68</v>
      </c>
      <c r="AY1612" s="311" t="s">
        <v>177</v>
      </c>
    </row>
    <row r="1613" spans="2:65" s="302" customFormat="1">
      <c r="B1613" s="301"/>
      <c r="D1613" s="297" t="s">
        <v>185</v>
      </c>
      <c r="E1613" s="303" t="s">
        <v>5</v>
      </c>
      <c r="F1613" s="304" t="s">
        <v>2246</v>
      </c>
      <c r="H1613" s="305">
        <v>13.95</v>
      </c>
      <c r="L1613" s="301"/>
      <c r="M1613" s="306"/>
      <c r="N1613" s="307"/>
      <c r="O1613" s="307"/>
      <c r="P1613" s="307"/>
      <c r="Q1613" s="307"/>
      <c r="R1613" s="307"/>
      <c r="S1613" s="307"/>
      <c r="T1613" s="308"/>
      <c r="AT1613" s="303" t="s">
        <v>185</v>
      </c>
      <c r="AU1613" s="303" t="s">
        <v>77</v>
      </c>
      <c r="AV1613" s="302" t="s">
        <v>77</v>
      </c>
      <c r="AW1613" s="302" t="s">
        <v>31</v>
      </c>
      <c r="AX1613" s="302" t="s">
        <v>68</v>
      </c>
      <c r="AY1613" s="303" t="s">
        <v>177</v>
      </c>
    </row>
    <row r="1614" spans="2:65" s="310" customFormat="1">
      <c r="B1614" s="309"/>
      <c r="D1614" s="297" t="s">
        <v>185</v>
      </c>
      <c r="E1614" s="311" t="s">
        <v>5</v>
      </c>
      <c r="F1614" s="312" t="s">
        <v>2247</v>
      </c>
      <c r="H1614" s="311" t="s">
        <v>5</v>
      </c>
      <c r="L1614" s="309"/>
      <c r="M1614" s="313"/>
      <c r="N1614" s="314"/>
      <c r="O1614" s="314"/>
      <c r="P1614" s="314"/>
      <c r="Q1614" s="314"/>
      <c r="R1614" s="314"/>
      <c r="S1614" s="314"/>
      <c r="T1614" s="315"/>
      <c r="AT1614" s="311" t="s">
        <v>185</v>
      </c>
      <c r="AU1614" s="311" t="s">
        <v>77</v>
      </c>
      <c r="AV1614" s="310" t="s">
        <v>75</v>
      </c>
      <c r="AW1614" s="310" t="s">
        <v>31</v>
      </c>
      <c r="AX1614" s="310" t="s">
        <v>68</v>
      </c>
      <c r="AY1614" s="311" t="s">
        <v>177</v>
      </c>
    </row>
    <row r="1615" spans="2:65" s="302" customFormat="1">
      <c r="B1615" s="301"/>
      <c r="D1615" s="297" t="s">
        <v>185</v>
      </c>
      <c r="E1615" s="303" t="s">
        <v>5</v>
      </c>
      <c r="F1615" s="304" t="s">
        <v>2248</v>
      </c>
      <c r="H1615" s="305">
        <v>21.6</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2249</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17" customFormat="1">
      <c r="B1617" s="316"/>
      <c r="D1617" s="297" t="s">
        <v>185</v>
      </c>
      <c r="E1617" s="318" t="s">
        <v>5</v>
      </c>
      <c r="F1617" s="319" t="s">
        <v>186</v>
      </c>
      <c r="H1617" s="320">
        <v>156.75</v>
      </c>
      <c r="L1617" s="316"/>
      <c r="M1617" s="321"/>
      <c r="N1617" s="322"/>
      <c r="O1617" s="322"/>
      <c r="P1617" s="322"/>
      <c r="Q1617" s="322"/>
      <c r="R1617" s="322"/>
      <c r="S1617" s="322"/>
      <c r="T1617" s="323"/>
      <c r="AT1617" s="318" t="s">
        <v>185</v>
      </c>
      <c r="AU1617" s="318" t="s">
        <v>77</v>
      </c>
      <c r="AV1617" s="317" t="s">
        <v>182</v>
      </c>
      <c r="AW1617" s="317" t="s">
        <v>31</v>
      </c>
      <c r="AX1617" s="317" t="s">
        <v>75</v>
      </c>
      <c r="AY1617" s="318" t="s">
        <v>177</v>
      </c>
    </row>
    <row r="1618" spans="2:65" s="916" customFormat="1" ht="16.5" customHeight="1">
      <c r="B1618" s="207"/>
      <c r="C1618" s="324" t="s">
        <v>2250</v>
      </c>
      <c r="D1618" s="324" t="s">
        <v>425</v>
      </c>
      <c r="E1618" s="325" t="s">
        <v>2251</v>
      </c>
      <c r="F1618" s="326" t="s">
        <v>2252</v>
      </c>
      <c r="G1618" s="327" t="s">
        <v>180</v>
      </c>
      <c r="H1618" s="328">
        <v>18.809999999999999</v>
      </c>
      <c r="I1618" s="923"/>
      <c r="J1618" s="329">
        <f>ROUND(I1618*H1618,2)</f>
        <v>0</v>
      </c>
      <c r="K1618" s="326" t="s">
        <v>5</v>
      </c>
      <c r="L1618" s="330"/>
      <c r="M1618" s="331" t="s">
        <v>5</v>
      </c>
      <c r="N1618" s="332" t="s">
        <v>39</v>
      </c>
      <c r="O1618" s="294">
        <v>0</v>
      </c>
      <c r="P1618" s="294">
        <f>O1618*H1618</f>
        <v>0</v>
      </c>
      <c r="Q1618" s="294">
        <v>1.9199999999999998E-2</v>
      </c>
      <c r="R1618" s="294">
        <f>Q1618*H1618</f>
        <v>0.36115199999999992</v>
      </c>
      <c r="S1618" s="294">
        <v>0</v>
      </c>
      <c r="T1618" s="295">
        <f>S1618*H1618</f>
        <v>0</v>
      </c>
      <c r="AR1618" s="196" t="s">
        <v>336</v>
      </c>
      <c r="AT1618" s="196" t="s">
        <v>425</v>
      </c>
      <c r="AU1618" s="196" t="s">
        <v>77</v>
      </c>
      <c r="AY1618" s="196" t="s">
        <v>177</v>
      </c>
      <c r="BE1618" s="296">
        <f>IF(N1618="základní",J1618,0)</f>
        <v>0</v>
      </c>
      <c r="BF1618" s="296">
        <f>IF(N1618="snížená",J1618,0)</f>
        <v>0</v>
      </c>
      <c r="BG1618" s="296">
        <f>IF(N1618="zákl. přenesená",J1618,0)</f>
        <v>0</v>
      </c>
      <c r="BH1618" s="296">
        <f>IF(N1618="sníž. přenesená",J1618,0)</f>
        <v>0</v>
      </c>
      <c r="BI1618" s="296">
        <f>IF(N1618="nulová",J1618,0)</f>
        <v>0</v>
      </c>
      <c r="BJ1618" s="196" t="s">
        <v>75</v>
      </c>
      <c r="BK1618" s="296">
        <f>ROUND(I1618*H1618,2)</f>
        <v>0</v>
      </c>
      <c r="BL1618" s="196" t="s">
        <v>263</v>
      </c>
      <c r="BM1618" s="196" t="s">
        <v>2253</v>
      </c>
    </row>
    <row r="1619" spans="2:65" s="302" customFormat="1">
      <c r="B1619" s="301"/>
      <c r="D1619" s="297" t="s">
        <v>185</v>
      </c>
      <c r="E1619" s="303" t="s">
        <v>5</v>
      </c>
      <c r="F1619" s="304" t="s">
        <v>2254</v>
      </c>
      <c r="H1619" s="305">
        <v>18.809999999999999</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7" customFormat="1">
      <c r="B1620" s="316"/>
      <c r="D1620" s="297" t="s">
        <v>185</v>
      </c>
      <c r="E1620" s="318" t="s">
        <v>5</v>
      </c>
      <c r="F1620" s="319" t="s">
        <v>186</v>
      </c>
      <c r="H1620" s="320">
        <v>18.809999999999999</v>
      </c>
      <c r="L1620" s="316"/>
      <c r="M1620" s="321"/>
      <c r="N1620" s="322"/>
      <c r="O1620" s="322"/>
      <c r="P1620" s="322"/>
      <c r="Q1620" s="322"/>
      <c r="R1620" s="322"/>
      <c r="S1620" s="322"/>
      <c r="T1620" s="323"/>
      <c r="AT1620" s="318" t="s">
        <v>185</v>
      </c>
      <c r="AU1620" s="318" t="s">
        <v>77</v>
      </c>
      <c r="AV1620" s="317" t="s">
        <v>182</v>
      </c>
      <c r="AW1620" s="317" t="s">
        <v>31</v>
      </c>
      <c r="AX1620" s="317" t="s">
        <v>75</v>
      </c>
      <c r="AY1620" s="318" t="s">
        <v>177</v>
      </c>
    </row>
    <row r="1621" spans="2:65" s="916" customFormat="1" ht="25.5" customHeight="1">
      <c r="B1621" s="207"/>
      <c r="C1621" s="286" t="s">
        <v>2255</v>
      </c>
      <c r="D1621" s="286" t="s">
        <v>179</v>
      </c>
      <c r="E1621" s="287" t="s">
        <v>2256</v>
      </c>
      <c r="F1621" s="288" t="s">
        <v>2257</v>
      </c>
      <c r="G1621" s="289" t="s">
        <v>887</v>
      </c>
      <c r="H1621" s="290">
        <v>85.8</v>
      </c>
      <c r="I1621" s="921"/>
      <c r="J1621" s="291">
        <f>ROUND(I1621*H1621,2)</f>
        <v>0</v>
      </c>
      <c r="K1621" s="288" t="s">
        <v>181</v>
      </c>
      <c r="L1621" s="207"/>
      <c r="M1621" s="292" t="s">
        <v>5</v>
      </c>
      <c r="N1621" s="293" t="s">
        <v>39</v>
      </c>
      <c r="O1621" s="294">
        <v>0.26900000000000002</v>
      </c>
      <c r="P1621" s="294">
        <f>O1621*H1621</f>
        <v>23.080200000000001</v>
      </c>
      <c r="Q1621" s="294">
        <v>4.6000000000000001E-4</v>
      </c>
      <c r="R1621" s="294">
        <f>Q1621*H1621</f>
        <v>3.9468000000000003E-2</v>
      </c>
      <c r="S1621" s="294">
        <v>0</v>
      </c>
      <c r="T1621" s="295">
        <f>S1621*H1621</f>
        <v>0</v>
      </c>
      <c r="AR1621" s="196" t="s">
        <v>263</v>
      </c>
      <c r="AT1621" s="196" t="s">
        <v>179</v>
      </c>
      <c r="AU1621" s="196" t="s">
        <v>77</v>
      </c>
      <c r="AY1621" s="196" t="s">
        <v>177</v>
      </c>
      <c r="BE1621" s="296">
        <f>IF(N1621="základní",J1621,0)</f>
        <v>0</v>
      </c>
      <c r="BF1621" s="296">
        <f>IF(N1621="snížená",J1621,0)</f>
        <v>0</v>
      </c>
      <c r="BG1621" s="296">
        <f>IF(N1621="zákl. přenesená",J1621,0)</f>
        <v>0</v>
      </c>
      <c r="BH1621" s="296">
        <f>IF(N1621="sníž. přenesená",J1621,0)</f>
        <v>0</v>
      </c>
      <c r="BI1621" s="296">
        <f>IF(N1621="nulová",J1621,0)</f>
        <v>0</v>
      </c>
      <c r="BJ1621" s="196" t="s">
        <v>75</v>
      </c>
      <c r="BK1621" s="296">
        <f>ROUND(I1621*H1621,2)</f>
        <v>0</v>
      </c>
      <c r="BL1621" s="196" t="s">
        <v>263</v>
      </c>
      <c r="BM1621" s="196" t="s">
        <v>2258</v>
      </c>
    </row>
    <row r="1622" spans="2:65" s="302" customFormat="1">
      <c r="B1622" s="301"/>
      <c r="D1622" s="297" t="s">
        <v>185</v>
      </c>
      <c r="E1622" s="303" t="s">
        <v>5</v>
      </c>
      <c r="F1622" s="304" t="s">
        <v>2259</v>
      </c>
      <c r="H1622" s="305">
        <v>59.4</v>
      </c>
      <c r="L1622" s="301"/>
      <c r="M1622" s="306"/>
      <c r="N1622" s="307"/>
      <c r="O1622" s="307"/>
      <c r="P1622" s="307"/>
      <c r="Q1622" s="307"/>
      <c r="R1622" s="307"/>
      <c r="S1622" s="307"/>
      <c r="T1622" s="308"/>
      <c r="AT1622" s="303" t="s">
        <v>185</v>
      </c>
      <c r="AU1622" s="303" t="s">
        <v>77</v>
      </c>
      <c r="AV1622" s="302" t="s">
        <v>77</v>
      </c>
      <c r="AW1622" s="302" t="s">
        <v>31</v>
      </c>
      <c r="AX1622" s="302" t="s">
        <v>68</v>
      </c>
      <c r="AY1622" s="303" t="s">
        <v>177</v>
      </c>
    </row>
    <row r="1623" spans="2:65" s="302" customFormat="1">
      <c r="B1623" s="301"/>
      <c r="D1623" s="297" t="s">
        <v>185</v>
      </c>
      <c r="E1623" s="303" t="s">
        <v>5</v>
      </c>
      <c r="F1623" s="304" t="s">
        <v>2260</v>
      </c>
      <c r="H1623" s="305">
        <v>26.4</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7" customFormat="1">
      <c r="B1624" s="316"/>
      <c r="D1624" s="297" t="s">
        <v>185</v>
      </c>
      <c r="E1624" s="318" t="s">
        <v>5</v>
      </c>
      <c r="F1624" s="319" t="s">
        <v>186</v>
      </c>
      <c r="H1624" s="320">
        <v>85.8</v>
      </c>
      <c r="L1624" s="316"/>
      <c r="M1624" s="321"/>
      <c r="N1624" s="322"/>
      <c r="O1624" s="322"/>
      <c r="P1624" s="322"/>
      <c r="Q1624" s="322"/>
      <c r="R1624" s="322"/>
      <c r="S1624" s="322"/>
      <c r="T1624" s="323"/>
      <c r="AT1624" s="318" t="s">
        <v>185</v>
      </c>
      <c r="AU1624" s="318" t="s">
        <v>77</v>
      </c>
      <c r="AV1624" s="317" t="s">
        <v>182</v>
      </c>
      <c r="AW1624" s="317" t="s">
        <v>31</v>
      </c>
      <c r="AX1624" s="317" t="s">
        <v>75</v>
      </c>
      <c r="AY1624" s="318" t="s">
        <v>177</v>
      </c>
    </row>
    <row r="1625" spans="2:65" s="916" customFormat="1" ht="16.5" customHeight="1">
      <c r="B1625" s="207"/>
      <c r="C1625" s="324" t="s">
        <v>2261</v>
      </c>
      <c r="D1625" s="324" t="s">
        <v>425</v>
      </c>
      <c r="E1625" s="325" t="s">
        <v>2262</v>
      </c>
      <c r="F1625" s="326" t="s">
        <v>2263</v>
      </c>
      <c r="G1625" s="327" t="s">
        <v>180</v>
      </c>
      <c r="H1625" s="328">
        <v>10.295999999999999</v>
      </c>
      <c r="I1625" s="923"/>
      <c r="J1625" s="329">
        <f>ROUND(I1625*H1625,2)</f>
        <v>0</v>
      </c>
      <c r="K1625" s="326" t="s">
        <v>181</v>
      </c>
      <c r="L1625" s="330"/>
      <c r="M1625" s="331" t="s">
        <v>5</v>
      </c>
      <c r="N1625" s="332" t="s">
        <v>39</v>
      </c>
      <c r="O1625" s="294">
        <v>0</v>
      </c>
      <c r="P1625" s="294">
        <f>O1625*H1625</f>
        <v>0</v>
      </c>
      <c r="Q1625" s="294">
        <v>1.9199999999999998E-2</v>
      </c>
      <c r="R1625" s="294">
        <f>Q1625*H1625</f>
        <v>0.19768319999999998</v>
      </c>
      <c r="S1625" s="294">
        <v>0</v>
      </c>
      <c r="T1625" s="295">
        <f>S1625*H1625</f>
        <v>0</v>
      </c>
      <c r="AR1625" s="196" t="s">
        <v>336</v>
      </c>
      <c r="AT1625" s="196" t="s">
        <v>425</v>
      </c>
      <c r="AU1625" s="196" t="s">
        <v>77</v>
      </c>
      <c r="AY1625" s="196" t="s">
        <v>177</v>
      </c>
      <c r="BE1625" s="296">
        <f>IF(N1625="základní",J1625,0)</f>
        <v>0</v>
      </c>
      <c r="BF1625" s="296">
        <f>IF(N1625="snížená",J1625,0)</f>
        <v>0</v>
      </c>
      <c r="BG1625" s="296">
        <f>IF(N1625="zákl. přenesená",J1625,0)</f>
        <v>0</v>
      </c>
      <c r="BH1625" s="296">
        <f>IF(N1625="sníž. přenesená",J1625,0)</f>
        <v>0</v>
      </c>
      <c r="BI1625" s="296">
        <f>IF(N1625="nulová",J1625,0)</f>
        <v>0</v>
      </c>
      <c r="BJ1625" s="196" t="s">
        <v>75</v>
      </c>
      <c r="BK1625" s="296">
        <f>ROUND(I1625*H1625,2)</f>
        <v>0</v>
      </c>
      <c r="BL1625" s="196" t="s">
        <v>263</v>
      </c>
      <c r="BM1625" s="196" t="s">
        <v>2264</v>
      </c>
    </row>
    <row r="1626" spans="2:65" s="302" customFormat="1">
      <c r="B1626" s="301"/>
      <c r="D1626" s="297" t="s">
        <v>185</v>
      </c>
      <c r="E1626" s="303" t="s">
        <v>5</v>
      </c>
      <c r="F1626" s="304" t="s">
        <v>2265</v>
      </c>
      <c r="H1626" s="305">
        <v>10.295999999999999</v>
      </c>
      <c r="L1626" s="301"/>
      <c r="M1626" s="306"/>
      <c r="N1626" s="307"/>
      <c r="O1626" s="307"/>
      <c r="P1626" s="307"/>
      <c r="Q1626" s="307"/>
      <c r="R1626" s="307"/>
      <c r="S1626" s="307"/>
      <c r="T1626" s="308"/>
      <c r="AT1626" s="303" t="s">
        <v>185</v>
      </c>
      <c r="AU1626" s="303" t="s">
        <v>77</v>
      </c>
      <c r="AV1626" s="302" t="s">
        <v>77</v>
      </c>
      <c r="AW1626" s="302" t="s">
        <v>31</v>
      </c>
      <c r="AX1626" s="302" t="s">
        <v>68</v>
      </c>
      <c r="AY1626" s="303" t="s">
        <v>177</v>
      </c>
    </row>
    <row r="1627" spans="2:65" s="317" customFormat="1">
      <c r="B1627" s="316"/>
      <c r="D1627" s="297" t="s">
        <v>185</v>
      </c>
      <c r="E1627" s="318" t="s">
        <v>5</v>
      </c>
      <c r="F1627" s="319" t="s">
        <v>186</v>
      </c>
      <c r="H1627" s="320">
        <v>10.295999999999999</v>
      </c>
      <c r="L1627" s="316"/>
      <c r="M1627" s="321"/>
      <c r="N1627" s="322"/>
      <c r="O1627" s="322"/>
      <c r="P1627" s="322"/>
      <c r="Q1627" s="322"/>
      <c r="R1627" s="322"/>
      <c r="S1627" s="322"/>
      <c r="T1627" s="323"/>
      <c r="AT1627" s="318" t="s">
        <v>185</v>
      </c>
      <c r="AU1627" s="318" t="s">
        <v>77</v>
      </c>
      <c r="AV1627" s="317" t="s">
        <v>182</v>
      </c>
      <c r="AW1627" s="317" t="s">
        <v>31</v>
      </c>
      <c r="AX1627" s="317" t="s">
        <v>75</v>
      </c>
      <c r="AY1627" s="318" t="s">
        <v>177</v>
      </c>
    </row>
    <row r="1628" spans="2:65" s="916" customFormat="1" ht="25.5" customHeight="1">
      <c r="B1628" s="207"/>
      <c r="C1628" s="286" t="s">
        <v>2266</v>
      </c>
      <c r="D1628" s="286" t="s">
        <v>179</v>
      </c>
      <c r="E1628" s="287" t="s">
        <v>2267</v>
      </c>
      <c r="F1628" s="288" t="s">
        <v>2268</v>
      </c>
      <c r="G1628" s="289" t="s">
        <v>180</v>
      </c>
      <c r="H1628" s="290">
        <v>299.38</v>
      </c>
      <c r="I1628" s="921"/>
      <c r="J1628" s="291">
        <f>ROUND(I1628*H1628,2)</f>
        <v>0</v>
      </c>
      <c r="K1628" s="288" t="s">
        <v>181</v>
      </c>
      <c r="L1628" s="207"/>
      <c r="M1628" s="292" t="s">
        <v>5</v>
      </c>
      <c r="N1628" s="293" t="s">
        <v>39</v>
      </c>
      <c r="O1628" s="294">
        <v>0.55000000000000004</v>
      </c>
      <c r="P1628" s="294">
        <f>O1628*H1628</f>
        <v>164.65900000000002</v>
      </c>
      <c r="Q1628" s="294">
        <v>3.6700000000000001E-3</v>
      </c>
      <c r="R1628" s="294">
        <f>Q1628*H1628</f>
        <v>1.0987245999999999</v>
      </c>
      <c r="S1628" s="294">
        <v>0</v>
      </c>
      <c r="T1628" s="295">
        <f>S1628*H1628</f>
        <v>0</v>
      </c>
      <c r="AR1628" s="196" t="s">
        <v>263</v>
      </c>
      <c r="AT1628" s="196" t="s">
        <v>179</v>
      </c>
      <c r="AU1628" s="196" t="s">
        <v>77</v>
      </c>
      <c r="AY1628" s="196" t="s">
        <v>177</v>
      </c>
      <c r="BE1628" s="296">
        <f>IF(N1628="základní",J1628,0)</f>
        <v>0</v>
      </c>
      <c r="BF1628" s="296">
        <f>IF(N1628="snížená",J1628,0)</f>
        <v>0</v>
      </c>
      <c r="BG1628" s="296">
        <f>IF(N1628="zákl. přenesená",J1628,0)</f>
        <v>0</v>
      </c>
      <c r="BH1628" s="296">
        <f>IF(N1628="sníž. přenesená",J1628,0)</f>
        <v>0</v>
      </c>
      <c r="BI1628" s="296">
        <f>IF(N1628="nulová",J1628,0)</f>
        <v>0</v>
      </c>
      <c r="BJ1628" s="196" t="s">
        <v>75</v>
      </c>
      <c r="BK1628" s="296">
        <f>ROUND(I1628*H1628,2)</f>
        <v>0</v>
      </c>
      <c r="BL1628" s="196" t="s">
        <v>263</v>
      </c>
      <c r="BM1628" s="196" t="s">
        <v>2269</v>
      </c>
    </row>
    <row r="1629" spans="2:65" s="302" customFormat="1">
      <c r="B1629" s="301"/>
      <c r="D1629" s="297" t="s">
        <v>185</v>
      </c>
      <c r="E1629" s="303" t="s">
        <v>5</v>
      </c>
      <c r="F1629" s="304" t="s">
        <v>2270</v>
      </c>
      <c r="H1629" s="305">
        <v>88.56</v>
      </c>
      <c r="L1629" s="301"/>
      <c r="M1629" s="306"/>
      <c r="N1629" s="307"/>
      <c r="O1629" s="307"/>
      <c r="P1629" s="307"/>
      <c r="Q1629" s="307"/>
      <c r="R1629" s="307"/>
      <c r="S1629" s="307"/>
      <c r="T1629" s="308"/>
      <c r="AT1629" s="303" t="s">
        <v>185</v>
      </c>
      <c r="AU1629" s="303" t="s">
        <v>77</v>
      </c>
      <c r="AV1629" s="302" t="s">
        <v>77</v>
      </c>
      <c r="AW1629" s="302" t="s">
        <v>31</v>
      </c>
      <c r="AX1629" s="302" t="s">
        <v>68</v>
      </c>
      <c r="AY1629" s="303" t="s">
        <v>177</v>
      </c>
    </row>
    <row r="1630" spans="2:65" s="310" customFormat="1">
      <c r="B1630" s="309"/>
      <c r="D1630" s="297" t="s">
        <v>185</v>
      </c>
      <c r="E1630" s="311" t="s">
        <v>5</v>
      </c>
      <c r="F1630" s="312" t="s">
        <v>717</v>
      </c>
      <c r="H1630" s="311" t="s">
        <v>5</v>
      </c>
      <c r="L1630" s="309"/>
      <c r="M1630" s="313"/>
      <c r="N1630" s="314"/>
      <c r="O1630" s="314"/>
      <c r="P1630" s="314"/>
      <c r="Q1630" s="314"/>
      <c r="R1630" s="314"/>
      <c r="S1630" s="314"/>
      <c r="T1630" s="315"/>
      <c r="AT1630" s="311" t="s">
        <v>185</v>
      </c>
      <c r="AU1630" s="311" t="s">
        <v>77</v>
      </c>
      <c r="AV1630" s="310" t="s">
        <v>75</v>
      </c>
      <c r="AW1630" s="310" t="s">
        <v>31</v>
      </c>
      <c r="AX1630" s="310" t="s">
        <v>68</v>
      </c>
      <c r="AY1630" s="311" t="s">
        <v>177</v>
      </c>
    </row>
    <row r="1631" spans="2:65" s="302" customFormat="1">
      <c r="B1631" s="301"/>
      <c r="D1631" s="297" t="s">
        <v>185</v>
      </c>
      <c r="E1631" s="303" t="s">
        <v>5</v>
      </c>
      <c r="F1631" s="304" t="s">
        <v>2271</v>
      </c>
      <c r="H1631" s="305">
        <v>137.88</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0" customFormat="1">
      <c r="B1632" s="309"/>
      <c r="D1632" s="297" t="s">
        <v>185</v>
      </c>
      <c r="E1632" s="311" t="s">
        <v>5</v>
      </c>
      <c r="F1632" s="312" t="s">
        <v>720</v>
      </c>
      <c r="H1632" s="311" t="s">
        <v>5</v>
      </c>
      <c r="L1632" s="309"/>
      <c r="M1632" s="313"/>
      <c r="N1632" s="314"/>
      <c r="O1632" s="314"/>
      <c r="P1632" s="314"/>
      <c r="Q1632" s="314"/>
      <c r="R1632" s="314"/>
      <c r="S1632" s="314"/>
      <c r="T1632" s="315"/>
      <c r="AT1632" s="311" t="s">
        <v>185</v>
      </c>
      <c r="AU1632" s="311" t="s">
        <v>77</v>
      </c>
      <c r="AV1632" s="310" t="s">
        <v>75</v>
      </c>
      <c r="AW1632" s="310" t="s">
        <v>31</v>
      </c>
      <c r="AX1632" s="310" t="s">
        <v>68</v>
      </c>
      <c r="AY1632" s="311" t="s">
        <v>177</v>
      </c>
    </row>
    <row r="1633" spans="2:65" s="302" customFormat="1">
      <c r="B1633" s="301"/>
      <c r="D1633" s="297" t="s">
        <v>185</v>
      </c>
      <c r="E1633" s="303" t="s">
        <v>5</v>
      </c>
      <c r="F1633" s="304" t="s">
        <v>2272</v>
      </c>
      <c r="H1633" s="305">
        <v>72.94</v>
      </c>
      <c r="L1633" s="301"/>
      <c r="M1633" s="306"/>
      <c r="N1633" s="307"/>
      <c r="O1633" s="307"/>
      <c r="P1633" s="307"/>
      <c r="Q1633" s="307"/>
      <c r="R1633" s="307"/>
      <c r="S1633" s="307"/>
      <c r="T1633" s="308"/>
      <c r="AT1633" s="303" t="s">
        <v>185</v>
      </c>
      <c r="AU1633" s="303" t="s">
        <v>77</v>
      </c>
      <c r="AV1633" s="302" t="s">
        <v>77</v>
      </c>
      <c r="AW1633" s="302" t="s">
        <v>31</v>
      </c>
      <c r="AX1633" s="302" t="s">
        <v>68</v>
      </c>
      <c r="AY1633" s="303" t="s">
        <v>177</v>
      </c>
    </row>
    <row r="1634" spans="2:65" s="310" customFormat="1">
      <c r="B1634" s="309"/>
      <c r="D1634" s="297" t="s">
        <v>185</v>
      </c>
      <c r="E1634" s="311" t="s">
        <v>5</v>
      </c>
      <c r="F1634" s="312" t="s">
        <v>593</v>
      </c>
      <c r="H1634" s="311" t="s">
        <v>5</v>
      </c>
      <c r="L1634" s="309"/>
      <c r="M1634" s="313"/>
      <c r="N1634" s="314"/>
      <c r="O1634" s="314"/>
      <c r="P1634" s="314"/>
      <c r="Q1634" s="314"/>
      <c r="R1634" s="314"/>
      <c r="S1634" s="314"/>
      <c r="T1634" s="315"/>
      <c r="AT1634" s="311" t="s">
        <v>185</v>
      </c>
      <c r="AU1634" s="311" t="s">
        <v>77</v>
      </c>
      <c r="AV1634" s="310" t="s">
        <v>75</v>
      </c>
      <c r="AW1634" s="310" t="s">
        <v>31</v>
      </c>
      <c r="AX1634" s="310" t="s">
        <v>68</v>
      </c>
      <c r="AY1634" s="311" t="s">
        <v>177</v>
      </c>
    </row>
    <row r="1635" spans="2:65" s="317" customFormat="1">
      <c r="B1635" s="316"/>
      <c r="D1635" s="297" t="s">
        <v>185</v>
      </c>
      <c r="E1635" s="318" t="s">
        <v>5</v>
      </c>
      <c r="F1635" s="319" t="s">
        <v>186</v>
      </c>
      <c r="H1635" s="320">
        <v>299.38</v>
      </c>
      <c r="L1635" s="316"/>
      <c r="M1635" s="321"/>
      <c r="N1635" s="322"/>
      <c r="O1635" s="322"/>
      <c r="P1635" s="322"/>
      <c r="Q1635" s="322"/>
      <c r="R1635" s="322"/>
      <c r="S1635" s="322"/>
      <c r="T1635" s="323"/>
      <c r="AT1635" s="318" t="s">
        <v>185</v>
      </c>
      <c r="AU1635" s="318" t="s">
        <v>77</v>
      </c>
      <c r="AV1635" s="317" t="s">
        <v>182</v>
      </c>
      <c r="AW1635" s="317" t="s">
        <v>31</v>
      </c>
      <c r="AX1635" s="317" t="s">
        <v>75</v>
      </c>
      <c r="AY1635" s="318" t="s">
        <v>177</v>
      </c>
    </row>
    <row r="1636" spans="2:65" s="916" customFormat="1" ht="16.5" customHeight="1">
      <c r="B1636" s="207"/>
      <c r="C1636" s="324" t="s">
        <v>2273</v>
      </c>
      <c r="D1636" s="324" t="s">
        <v>425</v>
      </c>
      <c r="E1636" s="325" t="s">
        <v>2251</v>
      </c>
      <c r="F1636" s="326" t="s">
        <v>2252</v>
      </c>
      <c r="G1636" s="327" t="s">
        <v>180</v>
      </c>
      <c r="H1636" s="328">
        <v>329.31799999999998</v>
      </c>
      <c r="I1636" s="923"/>
      <c r="J1636" s="329">
        <f>ROUND(I1636*H1636,2)</f>
        <v>0</v>
      </c>
      <c r="K1636" s="326" t="s">
        <v>5</v>
      </c>
      <c r="L1636" s="330"/>
      <c r="M1636" s="331" t="s">
        <v>5</v>
      </c>
      <c r="N1636" s="332" t="s">
        <v>39</v>
      </c>
      <c r="O1636" s="294">
        <v>0</v>
      </c>
      <c r="P1636" s="294">
        <f>O1636*H1636</f>
        <v>0</v>
      </c>
      <c r="Q1636" s="294">
        <v>1.9199999999999998E-2</v>
      </c>
      <c r="R1636" s="294">
        <f>Q1636*H1636</f>
        <v>6.3229055999999995</v>
      </c>
      <c r="S1636" s="294">
        <v>0</v>
      </c>
      <c r="T1636" s="295">
        <f>S1636*H1636</f>
        <v>0</v>
      </c>
      <c r="AR1636" s="196" t="s">
        <v>336</v>
      </c>
      <c r="AT1636" s="196" t="s">
        <v>425</v>
      </c>
      <c r="AU1636" s="196" t="s">
        <v>77</v>
      </c>
      <c r="AY1636" s="196" t="s">
        <v>177</v>
      </c>
      <c r="BE1636" s="296">
        <f>IF(N1636="základní",J1636,0)</f>
        <v>0</v>
      </c>
      <c r="BF1636" s="296">
        <f>IF(N1636="snížená",J1636,0)</f>
        <v>0</v>
      </c>
      <c r="BG1636" s="296">
        <f>IF(N1636="zákl. přenesená",J1636,0)</f>
        <v>0</v>
      </c>
      <c r="BH1636" s="296">
        <f>IF(N1636="sníž. přenesená",J1636,0)</f>
        <v>0</v>
      </c>
      <c r="BI1636" s="296">
        <f>IF(N1636="nulová",J1636,0)</f>
        <v>0</v>
      </c>
      <c r="BJ1636" s="196" t="s">
        <v>75</v>
      </c>
      <c r="BK1636" s="296">
        <f>ROUND(I1636*H1636,2)</f>
        <v>0</v>
      </c>
      <c r="BL1636" s="196" t="s">
        <v>263</v>
      </c>
      <c r="BM1636" s="196" t="s">
        <v>2274</v>
      </c>
    </row>
    <row r="1637" spans="2:65" s="302" customFormat="1">
      <c r="B1637" s="301"/>
      <c r="D1637" s="297" t="s">
        <v>185</v>
      </c>
      <c r="F1637" s="304" t="s">
        <v>2275</v>
      </c>
      <c r="H1637" s="305">
        <v>329.31799999999998</v>
      </c>
      <c r="L1637" s="301"/>
      <c r="M1637" s="306"/>
      <c r="N1637" s="307"/>
      <c r="O1637" s="307"/>
      <c r="P1637" s="307"/>
      <c r="Q1637" s="307"/>
      <c r="R1637" s="307"/>
      <c r="S1637" s="307"/>
      <c r="T1637" s="308"/>
      <c r="AT1637" s="303" t="s">
        <v>185</v>
      </c>
      <c r="AU1637" s="303" t="s">
        <v>77</v>
      </c>
      <c r="AV1637" s="302" t="s">
        <v>77</v>
      </c>
      <c r="AW1637" s="302" t="s">
        <v>6</v>
      </c>
      <c r="AX1637" s="302" t="s">
        <v>75</v>
      </c>
      <c r="AY1637" s="303" t="s">
        <v>177</v>
      </c>
    </row>
    <row r="1638" spans="2:65" s="916" customFormat="1" ht="25.5" customHeight="1">
      <c r="B1638" s="207"/>
      <c r="C1638" s="286" t="s">
        <v>2276</v>
      </c>
      <c r="D1638" s="286" t="s">
        <v>179</v>
      </c>
      <c r="E1638" s="287" t="s">
        <v>2277</v>
      </c>
      <c r="F1638" s="288" t="s">
        <v>2278</v>
      </c>
      <c r="G1638" s="289" t="s">
        <v>180</v>
      </c>
      <c r="H1638" s="290">
        <v>39.5</v>
      </c>
      <c r="I1638" s="921"/>
      <c r="J1638" s="291">
        <f>ROUND(I1638*H1638,2)</f>
        <v>0</v>
      </c>
      <c r="K1638" s="288" t="s">
        <v>181</v>
      </c>
      <c r="L1638" s="207"/>
      <c r="M1638" s="292" t="s">
        <v>5</v>
      </c>
      <c r="N1638" s="293" t="s">
        <v>39</v>
      </c>
      <c r="O1638" s="294">
        <v>0.03</v>
      </c>
      <c r="P1638" s="294">
        <f>O1638*H1638</f>
        <v>1.1850000000000001</v>
      </c>
      <c r="Q1638" s="294">
        <v>0</v>
      </c>
      <c r="R1638" s="294">
        <f>Q1638*H1638</f>
        <v>0</v>
      </c>
      <c r="S1638" s="294">
        <v>0</v>
      </c>
      <c r="T1638" s="295">
        <f>S1638*H1638</f>
        <v>0</v>
      </c>
      <c r="AR1638" s="196" t="s">
        <v>263</v>
      </c>
      <c r="AT1638" s="196" t="s">
        <v>179</v>
      </c>
      <c r="AU1638" s="196" t="s">
        <v>77</v>
      </c>
      <c r="AY1638" s="196" t="s">
        <v>177</v>
      </c>
      <c r="BE1638" s="296">
        <f>IF(N1638="základní",J1638,0)</f>
        <v>0</v>
      </c>
      <c r="BF1638" s="296">
        <f>IF(N1638="snížená",J1638,0)</f>
        <v>0</v>
      </c>
      <c r="BG1638" s="296">
        <f>IF(N1638="zákl. přenesená",J1638,0)</f>
        <v>0</v>
      </c>
      <c r="BH1638" s="296">
        <f>IF(N1638="sníž. přenesená",J1638,0)</f>
        <v>0</v>
      </c>
      <c r="BI1638" s="296">
        <f>IF(N1638="nulová",J1638,0)</f>
        <v>0</v>
      </c>
      <c r="BJ1638" s="196" t="s">
        <v>75</v>
      </c>
      <c r="BK1638" s="296">
        <f>ROUND(I1638*H1638,2)</f>
        <v>0</v>
      </c>
      <c r="BL1638" s="196" t="s">
        <v>263</v>
      </c>
      <c r="BM1638" s="196" t="s">
        <v>2279</v>
      </c>
    </row>
    <row r="1639" spans="2:65" s="302" customFormat="1">
      <c r="B1639" s="301"/>
      <c r="D1639" s="297" t="s">
        <v>185</v>
      </c>
      <c r="E1639" s="303" t="s">
        <v>5</v>
      </c>
      <c r="F1639" s="304" t="s">
        <v>2280</v>
      </c>
      <c r="H1639" s="305">
        <v>13.38</v>
      </c>
      <c r="L1639" s="301"/>
      <c r="M1639" s="306"/>
      <c r="N1639" s="307"/>
      <c r="O1639" s="307"/>
      <c r="P1639" s="307"/>
      <c r="Q1639" s="307"/>
      <c r="R1639" s="307"/>
      <c r="S1639" s="307"/>
      <c r="T1639" s="308"/>
      <c r="AT1639" s="303" t="s">
        <v>185</v>
      </c>
      <c r="AU1639" s="303" t="s">
        <v>77</v>
      </c>
      <c r="AV1639" s="302" t="s">
        <v>77</v>
      </c>
      <c r="AW1639" s="302" t="s">
        <v>31</v>
      </c>
      <c r="AX1639" s="302" t="s">
        <v>68</v>
      </c>
      <c r="AY1639" s="303" t="s">
        <v>177</v>
      </c>
    </row>
    <row r="1640" spans="2:65" s="310" customFormat="1">
      <c r="B1640" s="309"/>
      <c r="D1640" s="297" t="s">
        <v>185</v>
      </c>
      <c r="E1640" s="311" t="s">
        <v>5</v>
      </c>
      <c r="F1640" s="312" t="s">
        <v>717</v>
      </c>
      <c r="H1640" s="311" t="s">
        <v>5</v>
      </c>
      <c r="L1640" s="309"/>
      <c r="M1640" s="313"/>
      <c r="N1640" s="314"/>
      <c r="O1640" s="314"/>
      <c r="P1640" s="314"/>
      <c r="Q1640" s="314"/>
      <c r="R1640" s="314"/>
      <c r="S1640" s="314"/>
      <c r="T1640" s="315"/>
      <c r="AT1640" s="311" t="s">
        <v>185</v>
      </c>
      <c r="AU1640" s="311" t="s">
        <v>77</v>
      </c>
      <c r="AV1640" s="310" t="s">
        <v>75</v>
      </c>
      <c r="AW1640" s="310" t="s">
        <v>31</v>
      </c>
      <c r="AX1640" s="310" t="s">
        <v>68</v>
      </c>
      <c r="AY1640" s="311" t="s">
        <v>177</v>
      </c>
    </row>
    <row r="1641" spans="2:65" s="302" customFormat="1">
      <c r="B1641" s="301"/>
      <c r="D1641" s="297" t="s">
        <v>185</v>
      </c>
      <c r="E1641" s="303" t="s">
        <v>5</v>
      </c>
      <c r="F1641" s="304" t="s">
        <v>2281</v>
      </c>
      <c r="H1641" s="305">
        <v>19.84</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720</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1259</v>
      </c>
      <c r="H1643" s="305">
        <v>6.28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593</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17" customFormat="1">
      <c r="B1645" s="316"/>
      <c r="D1645" s="297" t="s">
        <v>185</v>
      </c>
      <c r="E1645" s="318" t="s">
        <v>5</v>
      </c>
      <c r="F1645" s="319" t="s">
        <v>186</v>
      </c>
      <c r="H1645" s="320">
        <v>39.5</v>
      </c>
      <c r="L1645" s="316"/>
      <c r="M1645" s="321"/>
      <c r="N1645" s="322"/>
      <c r="O1645" s="322"/>
      <c r="P1645" s="322"/>
      <c r="Q1645" s="322"/>
      <c r="R1645" s="322"/>
      <c r="S1645" s="322"/>
      <c r="T1645" s="323"/>
      <c r="AT1645" s="318" t="s">
        <v>185</v>
      </c>
      <c r="AU1645" s="318" t="s">
        <v>77</v>
      </c>
      <c r="AV1645" s="317" t="s">
        <v>182</v>
      </c>
      <c r="AW1645" s="317" t="s">
        <v>31</v>
      </c>
      <c r="AX1645" s="317" t="s">
        <v>75</v>
      </c>
      <c r="AY1645" s="318" t="s">
        <v>177</v>
      </c>
    </row>
    <row r="1646" spans="2:65" s="916" customFormat="1" ht="16.5" customHeight="1">
      <c r="B1646" s="207"/>
      <c r="C1646" s="286" t="s">
        <v>2282</v>
      </c>
      <c r="D1646" s="286" t="s">
        <v>179</v>
      </c>
      <c r="E1646" s="287" t="s">
        <v>2283</v>
      </c>
      <c r="F1646" s="288" t="s">
        <v>2284</v>
      </c>
      <c r="G1646" s="289" t="s">
        <v>180</v>
      </c>
      <c r="H1646" s="290">
        <v>299.38</v>
      </c>
      <c r="I1646" s="921"/>
      <c r="J1646" s="291">
        <f>ROUND(I1646*H1646,2)</f>
        <v>0</v>
      </c>
      <c r="K1646" s="288" t="s">
        <v>181</v>
      </c>
      <c r="L1646" s="207"/>
      <c r="M1646" s="292" t="s">
        <v>5</v>
      </c>
      <c r="N1646" s="293" t="s">
        <v>39</v>
      </c>
      <c r="O1646" s="294">
        <v>4.3999999999999997E-2</v>
      </c>
      <c r="P1646" s="294">
        <f>O1646*H1646</f>
        <v>13.172719999999998</v>
      </c>
      <c r="Q1646" s="294">
        <v>2.9999999999999997E-4</v>
      </c>
      <c r="R1646" s="294">
        <f>Q1646*H1646</f>
        <v>8.9813999999999991E-2</v>
      </c>
      <c r="S1646" s="294">
        <v>0</v>
      </c>
      <c r="T1646" s="295">
        <f>S1646*H1646</f>
        <v>0</v>
      </c>
      <c r="AR1646" s="196" t="s">
        <v>263</v>
      </c>
      <c r="AT1646" s="196" t="s">
        <v>179</v>
      </c>
      <c r="AU1646" s="196" t="s">
        <v>77</v>
      </c>
      <c r="AY1646" s="196" t="s">
        <v>177</v>
      </c>
      <c r="BE1646" s="296">
        <f>IF(N1646="základní",J1646,0)</f>
        <v>0</v>
      </c>
      <c r="BF1646" s="296">
        <f>IF(N1646="snížená",J1646,0)</f>
        <v>0</v>
      </c>
      <c r="BG1646" s="296">
        <f>IF(N1646="zákl. přenesená",J1646,0)</f>
        <v>0</v>
      </c>
      <c r="BH1646" s="296">
        <f>IF(N1646="sníž. přenesená",J1646,0)</f>
        <v>0</v>
      </c>
      <c r="BI1646" s="296">
        <f>IF(N1646="nulová",J1646,0)</f>
        <v>0</v>
      </c>
      <c r="BJ1646" s="196" t="s">
        <v>75</v>
      </c>
      <c r="BK1646" s="296">
        <f>ROUND(I1646*H1646,2)</f>
        <v>0</v>
      </c>
      <c r="BL1646" s="196" t="s">
        <v>263</v>
      </c>
      <c r="BM1646" s="196" t="s">
        <v>2285</v>
      </c>
    </row>
    <row r="1647" spans="2:65" s="916" customFormat="1" ht="40.5">
      <c r="B1647" s="207"/>
      <c r="D1647" s="297" t="s">
        <v>184</v>
      </c>
      <c r="F1647" s="298" t="s">
        <v>2286</v>
      </c>
      <c r="L1647" s="207"/>
      <c r="M1647" s="299"/>
      <c r="N1647" s="920"/>
      <c r="O1647" s="920"/>
      <c r="P1647" s="920"/>
      <c r="Q1647" s="920"/>
      <c r="R1647" s="920"/>
      <c r="S1647" s="920"/>
      <c r="T1647" s="300"/>
      <c r="AT1647" s="196" t="s">
        <v>184</v>
      </c>
      <c r="AU1647" s="196" t="s">
        <v>77</v>
      </c>
    </row>
    <row r="1648" spans="2:65" s="916" customFormat="1" ht="16.5" customHeight="1">
      <c r="B1648" s="207"/>
      <c r="C1648" s="286" t="s">
        <v>2287</v>
      </c>
      <c r="D1648" s="286" t="s">
        <v>179</v>
      </c>
      <c r="E1648" s="287" t="s">
        <v>2288</v>
      </c>
      <c r="F1648" s="288" t="s">
        <v>2289</v>
      </c>
      <c r="G1648" s="289" t="s">
        <v>887</v>
      </c>
      <c r="H1648" s="290">
        <v>21.6</v>
      </c>
      <c r="I1648" s="921"/>
      <c r="J1648" s="291">
        <f>ROUND(I1648*H1648,2)</f>
        <v>0</v>
      </c>
      <c r="K1648" s="288" t="s">
        <v>5</v>
      </c>
      <c r="L1648" s="207"/>
      <c r="M1648" s="292" t="s">
        <v>5</v>
      </c>
      <c r="N1648" s="293" t="s">
        <v>39</v>
      </c>
      <c r="O1648" s="294">
        <v>6.5000000000000002E-2</v>
      </c>
      <c r="P1648" s="294">
        <f>O1648*H1648</f>
        <v>1.4040000000000001</v>
      </c>
      <c r="Q1648" s="294">
        <v>5.0000000000000002E-5</v>
      </c>
      <c r="R1648" s="294">
        <f>Q1648*H1648</f>
        <v>1.0800000000000002E-3</v>
      </c>
      <c r="S1648" s="294">
        <v>0</v>
      </c>
      <c r="T1648" s="295">
        <f>S1648*H1648</f>
        <v>0</v>
      </c>
      <c r="AR1648" s="196" t="s">
        <v>263</v>
      </c>
      <c r="AT1648" s="196" t="s">
        <v>179</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2290</v>
      </c>
    </row>
    <row r="1649" spans="2:65" s="916" customFormat="1" ht="40.5">
      <c r="B1649" s="207"/>
      <c r="D1649" s="297" t="s">
        <v>184</v>
      </c>
      <c r="F1649" s="298" t="s">
        <v>2286</v>
      </c>
      <c r="L1649" s="207"/>
      <c r="M1649" s="299"/>
      <c r="N1649" s="920"/>
      <c r="O1649" s="920"/>
      <c r="P1649" s="920"/>
      <c r="Q1649" s="920"/>
      <c r="R1649" s="920"/>
      <c r="S1649" s="920"/>
      <c r="T1649" s="300"/>
      <c r="AT1649" s="196" t="s">
        <v>184</v>
      </c>
      <c r="AU1649" s="196" t="s">
        <v>77</v>
      </c>
    </row>
    <row r="1650" spans="2:65" s="302" customFormat="1">
      <c r="B1650" s="301"/>
      <c r="D1650" s="297" t="s">
        <v>185</v>
      </c>
      <c r="E1650" s="303" t="s">
        <v>5</v>
      </c>
      <c r="F1650" s="304" t="s">
        <v>2291</v>
      </c>
      <c r="H1650" s="305">
        <v>21.6</v>
      </c>
      <c r="L1650" s="301"/>
      <c r="M1650" s="306"/>
      <c r="N1650" s="307"/>
      <c r="O1650" s="307"/>
      <c r="P1650" s="307"/>
      <c r="Q1650" s="307"/>
      <c r="R1650" s="307"/>
      <c r="S1650" s="307"/>
      <c r="T1650" s="308"/>
      <c r="AT1650" s="303" t="s">
        <v>185</v>
      </c>
      <c r="AU1650" s="303" t="s">
        <v>77</v>
      </c>
      <c r="AV1650" s="302" t="s">
        <v>77</v>
      </c>
      <c r="AW1650" s="302" t="s">
        <v>31</v>
      </c>
      <c r="AX1650" s="302" t="s">
        <v>68</v>
      </c>
      <c r="AY1650" s="303" t="s">
        <v>177</v>
      </c>
    </row>
    <row r="1651" spans="2:65" s="310" customFormat="1">
      <c r="B1651" s="309"/>
      <c r="D1651" s="297" t="s">
        <v>185</v>
      </c>
      <c r="E1651" s="311" t="s">
        <v>5</v>
      </c>
      <c r="F1651" s="312" t="s">
        <v>2292</v>
      </c>
      <c r="H1651" s="311" t="s">
        <v>5</v>
      </c>
      <c r="L1651" s="309"/>
      <c r="M1651" s="313"/>
      <c r="N1651" s="314"/>
      <c r="O1651" s="314"/>
      <c r="P1651" s="314"/>
      <c r="Q1651" s="314"/>
      <c r="R1651" s="314"/>
      <c r="S1651" s="314"/>
      <c r="T1651" s="315"/>
      <c r="AT1651" s="311" t="s">
        <v>185</v>
      </c>
      <c r="AU1651" s="311" t="s">
        <v>77</v>
      </c>
      <c r="AV1651" s="310" t="s">
        <v>75</v>
      </c>
      <c r="AW1651" s="310" t="s">
        <v>31</v>
      </c>
      <c r="AX1651" s="310" t="s">
        <v>68</v>
      </c>
      <c r="AY1651" s="311" t="s">
        <v>177</v>
      </c>
    </row>
    <row r="1652" spans="2:65" s="317" customFormat="1">
      <c r="B1652" s="316"/>
      <c r="D1652" s="297" t="s">
        <v>185</v>
      </c>
      <c r="E1652" s="318" t="s">
        <v>5</v>
      </c>
      <c r="F1652" s="319" t="s">
        <v>186</v>
      </c>
      <c r="H1652" s="320">
        <v>21.6</v>
      </c>
      <c r="L1652" s="316"/>
      <c r="M1652" s="321"/>
      <c r="N1652" s="322"/>
      <c r="O1652" s="322"/>
      <c r="P1652" s="322"/>
      <c r="Q1652" s="322"/>
      <c r="R1652" s="322"/>
      <c r="S1652" s="322"/>
      <c r="T1652" s="323"/>
      <c r="AT1652" s="318" t="s">
        <v>185</v>
      </c>
      <c r="AU1652" s="318" t="s">
        <v>77</v>
      </c>
      <c r="AV1652" s="317" t="s">
        <v>182</v>
      </c>
      <c r="AW1652" s="317" t="s">
        <v>31</v>
      </c>
      <c r="AX1652" s="317" t="s">
        <v>75</v>
      </c>
      <c r="AY1652" s="318" t="s">
        <v>177</v>
      </c>
    </row>
    <row r="1653" spans="2:65" s="916" customFormat="1" ht="25.5" customHeight="1">
      <c r="B1653" s="207"/>
      <c r="C1653" s="286" t="s">
        <v>2293</v>
      </c>
      <c r="D1653" s="286" t="s">
        <v>179</v>
      </c>
      <c r="E1653" s="287" t="s">
        <v>2294</v>
      </c>
      <c r="F1653" s="288" t="s">
        <v>2295</v>
      </c>
      <c r="G1653" s="289" t="s">
        <v>887</v>
      </c>
      <c r="H1653" s="290">
        <v>78.8</v>
      </c>
      <c r="I1653" s="921"/>
      <c r="J1653" s="291">
        <f>ROUND(I1653*H1653,2)</f>
        <v>0</v>
      </c>
      <c r="K1653" s="288" t="s">
        <v>181</v>
      </c>
      <c r="L1653" s="207"/>
      <c r="M1653" s="292" t="s">
        <v>5</v>
      </c>
      <c r="N1653" s="293" t="s">
        <v>39</v>
      </c>
      <c r="O1653" s="294">
        <v>4.4999999999999998E-2</v>
      </c>
      <c r="P1653" s="294">
        <f>O1653*H1653</f>
        <v>3.5459999999999998</v>
      </c>
      <c r="Q1653" s="294">
        <v>2.0000000000000001E-4</v>
      </c>
      <c r="R1653" s="294">
        <f>Q1653*H1653</f>
        <v>1.576E-2</v>
      </c>
      <c r="S1653" s="294">
        <v>0</v>
      </c>
      <c r="T1653" s="295">
        <f>S1653*H1653</f>
        <v>0</v>
      </c>
      <c r="AR1653" s="196" t="s">
        <v>263</v>
      </c>
      <c r="AT1653" s="196" t="s">
        <v>179</v>
      </c>
      <c r="AU1653" s="196" t="s">
        <v>77</v>
      </c>
      <c r="AY1653" s="196" t="s">
        <v>177</v>
      </c>
      <c r="BE1653" s="296">
        <f>IF(N1653="základní",J1653,0)</f>
        <v>0</v>
      </c>
      <c r="BF1653" s="296">
        <f>IF(N1653="snížená",J1653,0)</f>
        <v>0</v>
      </c>
      <c r="BG1653" s="296">
        <f>IF(N1653="zákl. přenesená",J1653,0)</f>
        <v>0</v>
      </c>
      <c r="BH1653" s="296">
        <f>IF(N1653="sníž. přenesená",J1653,0)</f>
        <v>0</v>
      </c>
      <c r="BI1653" s="296">
        <f>IF(N1653="nulová",J1653,0)</f>
        <v>0</v>
      </c>
      <c r="BJ1653" s="196" t="s">
        <v>75</v>
      </c>
      <c r="BK1653" s="296">
        <f>ROUND(I1653*H1653,2)</f>
        <v>0</v>
      </c>
      <c r="BL1653" s="196" t="s">
        <v>263</v>
      </c>
      <c r="BM1653" s="196" t="s">
        <v>2296</v>
      </c>
    </row>
    <row r="1654" spans="2:65" s="916" customFormat="1" ht="40.5">
      <c r="B1654" s="207"/>
      <c r="D1654" s="297" t="s">
        <v>184</v>
      </c>
      <c r="F1654" s="298" t="s">
        <v>2286</v>
      </c>
      <c r="L1654" s="207"/>
      <c r="M1654" s="299"/>
      <c r="N1654" s="920"/>
      <c r="O1654" s="920"/>
      <c r="P1654" s="920"/>
      <c r="Q1654" s="920"/>
      <c r="R1654" s="920"/>
      <c r="S1654" s="920"/>
      <c r="T1654" s="300"/>
      <c r="AT1654" s="196" t="s">
        <v>184</v>
      </c>
      <c r="AU1654" s="196" t="s">
        <v>77</v>
      </c>
    </row>
    <row r="1655" spans="2:65" s="302" customFormat="1">
      <c r="B1655" s="301"/>
      <c r="D1655" s="297" t="s">
        <v>185</v>
      </c>
      <c r="E1655" s="303" t="s">
        <v>5</v>
      </c>
      <c r="F1655" s="304" t="s">
        <v>2297</v>
      </c>
      <c r="H1655" s="305">
        <v>9.8000000000000007</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02" customFormat="1">
      <c r="B1656" s="301"/>
      <c r="D1656" s="297" t="s">
        <v>185</v>
      </c>
      <c r="E1656" s="303" t="s">
        <v>5</v>
      </c>
      <c r="F1656" s="304" t="s">
        <v>2298</v>
      </c>
      <c r="H1656" s="305">
        <v>9.6</v>
      </c>
      <c r="L1656" s="301"/>
      <c r="M1656" s="306"/>
      <c r="N1656" s="307"/>
      <c r="O1656" s="307"/>
      <c r="P1656" s="307"/>
      <c r="Q1656" s="307"/>
      <c r="R1656" s="307"/>
      <c r="S1656" s="307"/>
      <c r="T1656" s="308"/>
      <c r="AT1656" s="303" t="s">
        <v>185</v>
      </c>
      <c r="AU1656" s="303" t="s">
        <v>77</v>
      </c>
      <c r="AV1656" s="302" t="s">
        <v>77</v>
      </c>
      <c r="AW1656" s="302" t="s">
        <v>31</v>
      </c>
      <c r="AX1656" s="302" t="s">
        <v>68</v>
      </c>
      <c r="AY1656" s="303" t="s">
        <v>177</v>
      </c>
    </row>
    <row r="1657" spans="2:65" s="302" customFormat="1">
      <c r="B1657" s="301"/>
      <c r="D1657" s="297" t="s">
        <v>185</v>
      </c>
      <c r="E1657" s="303" t="s">
        <v>5</v>
      </c>
      <c r="F1657" s="304" t="s">
        <v>2299</v>
      </c>
      <c r="H1657" s="305">
        <v>59.4</v>
      </c>
      <c r="L1657" s="301"/>
      <c r="M1657" s="306"/>
      <c r="N1657" s="307"/>
      <c r="O1657" s="307"/>
      <c r="P1657" s="307"/>
      <c r="Q1657" s="307"/>
      <c r="R1657" s="307"/>
      <c r="S1657" s="307"/>
      <c r="T1657" s="308"/>
      <c r="AT1657" s="303" t="s">
        <v>185</v>
      </c>
      <c r="AU1657" s="303" t="s">
        <v>77</v>
      </c>
      <c r="AV1657" s="302" t="s">
        <v>77</v>
      </c>
      <c r="AW1657" s="302" t="s">
        <v>31</v>
      </c>
      <c r="AX1657" s="302" t="s">
        <v>68</v>
      </c>
      <c r="AY1657" s="303" t="s">
        <v>177</v>
      </c>
    </row>
    <row r="1658" spans="2:65" s="317" customFormat="1">
      <c r="B1658" s="316"/>
      <c r="D1658" s="297" t="s">
        <v>185</v>
      </c>
      <c r="E1658" s="318" t="s">
        <v>5</v>
      </c>
      <c r="F1658" s="319" t="s">
        <v>186</v>
      </c>
      <c r="H1658" s="320">
        <v>78.8</v>
      </c>
      <c r="L1658" s="316"/>
      <c r="M1658" s="321"/>
      <c r="N1658" s="322"/>
      <c r="O1658" s="322"/>
      <c r="P1658" s="322"/>
      <c r="Q1658" s="322"/>
      <c r="R1658" s="322"/>
      <c r="S1658" s="322"/>
      <c r="T1658" s="323"/>
      <c r="AT1658" s="318" t="s">
        <v>185</v>
      </c>
      <c r="AU1658" s="318" t="s">
        <v>77</v>
      </c>
      <c r="AV1658" s="317" t="s">
        <v>182</v>
      </c>
      <c r="AW1658" s="317" t="s">
        <v>31</v>
      </c>
      <c r="AX1658" s="317" t="s">
        <v>75</v>
      </c>
      <c r="AY1658" s="318" t="s">
        <v>177</v>
      </c>
    </row>
    <row r="1659" spans="2:65" s="916" customFormat="1" ht="16.5" customHeight="1">
      <c r="B1659" s="207"/>
      <c r="C1659" s="324" t="s">
        <v>2300</v>
      </c>
      <c r="D1659" s="324" t="s">
        <v>425</v>
      </c>
      <c r="E1659" s="325" t="s">
        <v>2301</v>
      </c>
      <c r="F1659" s="326" t="s">
        <v>2302</v>
      </c>
      <c r="G1659" s="327" t="s">
        <v>887</v>
      </c>
      <c r="H1659" s="328">
        <v>86.68</v>
      </c>
      <c r="I1659" s="923"/>
      <c r="J1659" s="329">
        <f>ROUND(I1659*H1659,2)</f>
        <v>0</v>
      </c>
      <c r="K1659" s="326" t="s">
        <v>181</v>
      </c>
      <c r="L1659" s="330"/>
      <c r="M1659" s="331" t="s">
        <v>5</v>
      </c>
      <c r="N1659" s="332" t="s">
        <v>39</v>
      </c>
      <c r="O1659" s="294">
        <v>0</v>
      </c>
      <c r="P1659" s="294">
        <f>O1659*H1659</f>
        <v>0</v>
      </c>
      <c r="Q1659" s="294">
        <v>6.0000000000000002E-5</v>
      </c>
      <c r="R1659" s="294">
        <f>Q1659*H1659</f>
        <v>5.2008000000000002E-3</v>
      </c>
      <c r="S1659" s="294">
        <v>0</v>
      </c>
      <c r="T1659" s="295">
        <f>S1659*H1659</f>
        <v>0</v>
      </c>
      <c r="AR1659" s="196" t="s">
        <v>336</v>
      </c>
      <c r="AT1659" s="196" t="s">
        <v>425</v>
      </c>
      <c r="AU1659" s="196" t="s">
        <v>77</v>
      </c>
      <c r="AY1659" s="196" t="s">
        <v>177</v>
      </c>
      <c r="BE1659" s="296">
        <f>IF(N1659="základní",J1659,0)</f>
        <v>0</v>
      </c>
      <c r="BF1659" s="296">
        <f>IF(N1659="snížená",J1659,0)</f>
        <v>0</v>
      </c>
      <c r="BG1659" s="296">
        <f>IF(N1659="zákl. přenesená",J1659,0)</f>
        <v>0</v>
      </c>
      <c r="BH1659" s="296">
        <f>IF(N1659="sníž. přenesená",J1659,0)</f>
        <v>0</v>
      </c>
      <c r="BI1659" s="296">
        <f>IF(N1659="nulová",J1659,0)</f>
        <v>0</v>
      </c>
      <c r="BJ1659" s="196" t="s">
        <v>75</v>
      </c>
      <c r="BK1659" s="296">
        <f>ROUND(I1659*H1659,2)</f>
        <v>0</v>
      </c>
      <c r="BL1659" s="196" t="s">
        <v>263</v>
      </c>
      <c r="BM1659" s="196" t="s">
        <v>2303</v>
      </c>
    </row>
    <row r="1660" spans="2:65" s="302" customFormat="1">
      <c r="B1660" s="301"/>
      <c r="D1660" s="297" t="s">
        <v>185</v>
      </c>
      <c r="F1660" s="304" t="s">
        <v>2304</v>
      </c>
      <c r="H1660" s="305">
        <v>86.68</v>
      </c>
      <c r="L1660" s="301"/>
      <c r="M1660" s="306"/>
      <c r="N1660" s="307"/>
      <c r="O1660" s="307"/>
      <c r="P1660" s="307"/>
      <c r="Q1660" s="307"/>
      <c r="R1660" s="307"/>
      <c r="S1660" s="307"/>
      <c r="T1660" s="308"/>
      <c r="AT1660" s="303" t="s">
        <v>185</v>
      </c>
      <c r="AU1660" s="303" t="s">
        <v>77</v>
      </c>
      <c r="AV1660" s="302" t="s">
        <v>77</v>
      </c>
      <c r="AW1660" s="302" t="s">
        <v>6</v>
      </c>
      <c r="AX1660" s="302" t="s">
        <v>75</v>
      </c>
      <c r="AY1660" s="303" t="s">
        <v>177</v>
      </c>
    </row>
    <row r="1661" spans="2:65" s="916" customFormat="1" ht="38.25" customHeight="1">
      <c r="B1661" s="207"/>
      <c r="C1661" s="286" t="s">
        <v>2305</v>
      </c>
      <c r="D1661" s="286" t="s">
        <v>179</v>
      </c>
      <c r="E1661" s="287" t="s">
        <v>2306</v>
      </c>
      <c r="F1661" s="288" t="s">
        <v>2307</v>
      </c>
      <c r="G1661" s="289" t="s">
        <v>187</v>
      </c>
      <c r="H1661" s="290">
        <v>1</v>
      </c>
      <c r="I1661" s="921"/>
      <c r="J1661" s="291">
        <f>ROUND(I1661*H1661,2)</f>
        <v>0</v>
      </c>
      <c r="K1661" s="288" t="s">
        <v>181</v>
      </c>
      <c r="L1661" s="207"/>
      <c r="M1661" s="292" t="s">
        <v>5</v>
      </c>
      <c r="N1661" s="293" t="s">
        <v>39</v>
      </c>
      <c r="O1661" s="294">
        <v>0.25</v>
      </c>
      <c r="P1661" s="294">
        <f>O1661*H1661</f>
        <v>0.25</v>
      </c>
      <c r="Q1661" s="294">
        <v>5.62E-3</v>
      </c>
      <c r="R1661" s="294">
        <f>Q1661*H1661</f>
        <v>5.62E-3</v>
      </c>
      <c r="S1661" s="294">
        <v>0</v>
      </c>
      <c r="T1661" s="295">
        <f>S1661*H1661</f>
        <v>0</v>
      </c>
      <c r="AR1661" s="196" t="s">
        <v>263</v>
      </c>
      <c r="AT1661" s="196" t="s">
        <v>179</v>
      </c>
      <c r="AU1661" s="196" t="s">
        <v>77</v>
      </c>
      <c r="AY1661" s="196" t="s">
        <v>177</v>
      </c>
      <c r="BE1661" s="296">
        <f>IF(N1661="základní",J1661,0)</f>
        <v>0</v>
      </c>
      <c r="BF1661" s="296">
        <f>IF(N1661="snížená",J1661,0)</f>
        <v>0</v>
      </c>
      <c r="BG1661" s="296">
        <f>IF(N1661="zákl. přenesená",J1661,0)</f>
        <v>0</v>
      </c>
      <c r="BH1661" s="296">
        <f>IF(N1661="sníž. přenesená",J1661,0)</f>
        <v>0</v>
      </c>
      <c r="BI1661" s="296">
        <f>IF(N1661="nulová",J1661,0)</f>
        <v>0</v>
      </c>
      <c r="BJ1661" s="196" t="s">
        <v>75</v>
      </c>
      <c r="BK1661" s="296">
        <f>ROUND(I1661*H1661,2)</f>
        <v>0</v>
      </c>
      <c r="BL1661" s="196" t="s">
        <v>263</v>
      </c>
      <c r="BM1661" s="196" t="s">
        <v>2308</v>
      </c>
    </row>
    <row r="1662" spans="2:65" s="302" customFormat="1">
      <c r="B1662" s="301"/>
      <c r="D1662" s="297" t="s">
        <v>185</v>
      </c>
      <c r="E1662" s="303" t="s">
        <v>5</v>
      </c>
      <c r="F1662" s="304" t="s">
        <v>75</v>
      </c>
      <c r="H1662" s="305">
        <v>1</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593</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1</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16" customFormat="1" ht="38.25" customHeight="1">
      <c r="B1665" s="207"/>
      <c r="C1665" s="286" t="s">
        <v>2309</v>
      </c>
      <c r="D1665" s="286" t="s">
        <v>179</v>
      </c>
      <c r="E1665" s="287" t="s">
        <v>2310</v>
      </c>
      <c r="F1665" s="288" t="s">
        <v>2311</v>
      </c>
      <c r="G1665" s="289" t="s">
        <v>407</v>
      </c>
      <c r="H1665" s="290">
        <v>11.689</v>
      </c>
      <c r="I1665" s="921"/>
      <c r="J1665" s="291">
        <f>ROUND(I1665*H1665,2)</f>
        <v>0</v>
      </c>
      <c r="K1665" s="288" t="s">
        <v>181</v>
      </c>
      <c r="L1665" s="207"/>
      <c r="M1665" s="292" t="s">
        <v>5</v>
      </c>
      <c r="N1665" s="293" t="s">
        <v>39</v>
      </c>
      <c r="O1665" s="294">
        <v>1.2649999999999999</v>
      </c>
      <c r="P1665" s="294">
        <f>O1665*H1665</f>
        <v>14.786584999999999</v>
      </c>
      <c r="Q1665" s="294">
        <v>0</v>
      </c>
      <c r="R1665" s="294">
        <f>Q1665*H1665</f>
        <v>0</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2312</v>
      </c>
    </row>
    <row r="1666" spans="2:65" s="916" customFormat="1" ht="121.5">
      <c r="B1666" s="207"/>
      <c r="D1666" s="297" t="s">
        <v>184</v>
      </c>
      <c r="F1666" s="298" t="s">
        <v>1322</v>
      </c>
      <c r="L1666" s="207"/>
      <c r="M1666" s="299"/>
      <c r="N1666" s="920"/>
      <c r="O1666" s="920"/>
      <c r="P1666" s="920"/>
      <c r="Q1666" s="920"/>
      <c r="R1666" s="920"/>
      <c r="S1666" s="920"/>
      <c r="T1666" s="300"/>
      <c r="AT1666" s="196" t="s">
        <v>184</v>
      </c>
      <c r="AU1666" s="196" t="s">
        <v>77</v>
      </c>
    </row>
    <row r="1667" spans="2:65" s="274" customFormat="1" ht="29.85" customHeight="1">
      <c r="B1667" s="273"/>
      <c r="D1667" s="275" t="s">
        <v>67</v>
      </c>
      <c r="E1667" s="284" t="s">
        <v>2313</v>
      </c>
      <c r="F1667" s="284" t="s">
        <v>2314</v>
      </c>
      <c r="J1667" s="285">
        <f>BK1667</f>
        <v>0</v>
      </c>
      <c r="L1667" s="273"/>
      <c r="M1667" s="278"/>
      <c r="N1667" s="279"/>
      <c r="O1667" s="279"/>
      <c r="P1667" s="280">
        <f>SUM(P1668:P1730)</f>
        <v>321.82367400000004</v>
      </c>
      <c r="Q1667" s="279"/>
      <c r="R1667" s="280">
        <f>SUM(R1668:R1730)</f>
        <v>3.6614314700000001</v>
      </c>
      <c r="S1667" s="279"/>
      <c r="T1667" s="281">
        <f>SUM(T1668:T1730)</f>
        <v>0</v>
      </c>
      <c r="AR1667" s="275" t="s">
        <v>77</v>
      </c>
      <c r="AT1667" s="282" t="s">
        <v>67</v>
      </c>
      <c r="AU1667" s="282" t="s">
        <v>75</v>
      </c>
      <c r="AY1667" s="275" t="s">
        <v>177</v>
      </c>
      <c r="BK1667" s="283">
        <f>SUM(BK1668:BK1730)</f>
        <v>0</v>
      </c>
    </row>
    <row r="1668" spans="2:65" s="916" customFormat="1" ht="16.5" customHeight="1">
      <c r="B1668" s="207"/>
      <c r="C1668" s="286" t="s">
        <v>2315</v>
      </c>
      <c r="D1668" s="286" t="s">
        <v>179</v>
      </c>
      <c r="E1668" s="287" t="s">
        <v>2316</v>
      </c>
      <c r="F1668" s="288" t="s">
        <v>2317</v>
      </c>
      <c r="G1668" s="289" t="s">
        <v>180</v>
      </c>
      <c r="H1668" s="290">
        <v>467.84</v>
      </c>
      <c r="I1668" s="921"/>
      <c r="J1668" s="291">
        <f>ROUND(I1668*H1668,2)</f>
        <v>0</v>
      </c>
      <c r="K1668" s="288" t="s">
        <v>181</v>
      </c>
      <c r="L1668" s="207"/>
      <c r="M1668" s="292" t="s">
        <v>5</v>
      </c>
      <c r="N1668" s="293" t="s">
        <v>39</v>
      </c>
      <c r="O1668" s="294">
        <v>3.5000000000000003E-2</v>
      </c>
      <c r="P1668" s="294">
        <f>O1668*H1668</f>
        <v>16.374400000000001</v>
      </c>
      <c r="Q1668" s="294">
        <v>0</v>
      </c>
      <c r="R1668" s="294">
        <f>Q1668*H1668</f>
        <v>0</v>
      </c>
      <c r="S1668" s="294">
        <v>0</v>
      </c>
      <c r="T1668" s="295">
        <f>S1668*H1668</f>
        <v>0</v>
      </c>
      <c r="AR1668" s="196" t="s">
        <v>263</v>
      </c>
      <c r="AT1668" s="196" t="s">
        <v>179</v>
      </c>
      <c r="AU1668" s="196" t="s">
        <v>77</v>
      </c>
      <c r="AY1668" s="196" t="s">
        <v>177</v>
      </c>
      <c r="BE1668" s="296">
        <f>IF(N1668="základní",J1668,0)</f>
        <v>0</v>
      </c>
      <c r="BF1668" s="296">
        <f>IF(N1668="snížená",J1668,0)</f>
        <v>0</v>
      </c>
      <c r="BG1668" s="296">
        <f>IF(N1668="zákl. přenesená",J1668,0)</f>
        <v>0</v>
      </c>
      <c r="BH1668" s="296">
        <f>IF(N1668="sníž. přenesená",J1668,0)</f>
        <v>0</v>
      </c>
      <c r="BI1668" s="296">
        <f>IF(N1668="nulová",J1668,0)</f>
        <v>0</v>
      </c>
      <c r="BJ1668" s="196" t="s">
        <v>75</v>
      </c>
      <c r="BK1668" s="296">
        <f>ROUND(I1668*H1668,2)</f>
        <v>0</v>
      </c>
      <c r="BL1668" s="196" t="s">
        <v>263</v>
      </c>
      <c r="BM1668" s="196" t="s">
        <v>2318</v>
      </c>
    </row>
    <row r="1669" spans="2:65" s="916" customFormat="1" ht="67.5">
      <c r="B1669" s="207"/>
      <c r="D1669" s="297" t="s">
        <v>184</v>
      </c>
      <c r="F1669" s="298" t="s">
        <v>2319</v>
      </c>
      <c r="L1669" s="207"/>
      <c r="M1669" s="299"/>
      <c r="N1669" s="920"/>
      <c r="O1669" s="920"/>
      <c r="P1669" s="920"/>
      <c r="Q1669" s="920"/>
      <c r="R1669" s="920"/>
      <c r="S1669" s="920"/>
      <c r="T1669" s="300"/>
      <c r="AT1669" s="196" t="s">
        <v>184</v>
      </c>
      <c r="AU1669" s="196" t="s">
        <v>77</v>
      </c>
    </row>
    <row r="1670" spans="2:65" s="916" customFormat="1" ht="16.5" customHeight="1">
      <c r="B1670" s="207"/>
      <c r="C1670" s="286" t="s">
        <v>2320</v>
      </c>
      <c r="D1670" s="286" t="s">
        <v>179</v>
      </c>
      <c r="E1670" s="287" t="s">
        <v>2321</v>
      </c>
      <c r="F1670" s="288" t="s">
        <v>2322</v>
      </c>
      <c r="G1670" s="289" t="s">
        <v>180</v>
      </c>
      <c r="H1670" s="290">
        <v>461.66</v>
      </c>
      <c r="I1670" s="921"/>
      <c r="J1670" s="291">
        <f>ROUND(I1670*H1670,2)</f>
        <v>0</v>
      </c>
      <c r="K1670" s="288" t="s">
        <v>181</v>
      </c>
      <c r="L1670" s="207"/>
      <c r="M1670" s="292" t="s">
        <v>5</v>
      </c>
      <c r="N1670" s="293" t="s">
        <v>39</v>
      </c>
      <c r="O1670" s="294">
        <v>2.4E-2</v>
      </c>
      <c r="P1670" s="294">
        <f>O1670*H1670</f>
        <v>11.079840000000001</v>
      </c>
      <c r="Q1670" s="294">
        <v>0</v>
      </c>
      <c r="R1670" s="294">
        <f>Q1670*H1670</f>
        <v>0</v>
      </c>
      <c r="S1670" s="294">
        <v>0</v>
      </c>
      <c r="T1670" s="295">
        <f>S1670*H1670</f>
        <v>0</v>
      </c>
      <c r="AR1670" s="196" t="s">
        <v>263</v>
      </c>
      <c r="AT1670" s="196" t="s">
        <v>179</v>
      </c>
      <c r="AU1670" s="196" t="s">
        <v>77</v>
      </c>
      <c r="AY1670" s="196" t="s">
        <v>177</v>
      </c>
      <c r="BE1670" s="296">
        <f>IF(N1670="základní",J1670,0)</f>
        <v>0</v>
      </c>
      <c r="BF1670" s="296">
        <f>IF(N1670="snížená",J1670,0)</f>
        <v>0</v>
      </c>
      <c r="BG1670" s="296">
        <f>IF(N1670="zákl. přenesená",J1670,0)</f>
        <v>0</v>
      </c>
      <c r="BH1670" s="296">
        <f>IF(N1670="sníž. přenesená",J1670,0)</f>
        <v>0</v>
      </c>
      <c r="BI1670" s="296">
        <f>IF(N1670="nulová",J1670,0)</f>
        <v>0</v>
      </c>
      <c r="BJ1670" s="196" t="s">
        <v>75</v>
      </c>
      <c r="BK1670" s="296">
        <f>ROUND(I1670*H1670,2)</f>
        <v>0</v>
      </c>
      <c r="BL1670" s="196" t="s">
        <v>263</v>
      </c>
      <c r="BM1670" s="196" t="s">
        <v>2323</v>
      </c>
    </row>
    <row r="1671" spans="2:65" s="916" customFormat="1" ht="67.5">
      <c r="B1671" s="207"/>
      <c r="D1671" s="297" t="s">
        <v>184</v>
      </c>
      <c r="F1671" s="298" t="s">
        <v>2319</v>
      </c>
      <c r="L1671" s="207"/>
      <c r="M1671" s="299"/>
      <c r="N1671" s="920"/>
      <c r="O1671" s="920"/>
      <c r="P1671" s="920"/>
      <c r="Q1671" s="920"/>
      <c r="R1671" s="920"/>
      <c r="S1671" s="920"/>
      <c r="T1671" s="300"/>
      <c r="AT1671" s="196" t="s">
        <v>184</v>
      </c>
      <c r="AU1671" s="196" t="s">
        <v>77</v>
      </c>
    </row>
    <row r="1672" spans="2:65" s="302" customFormat="1">
      <c r="B1672" s="301"/>
      <c r="D1672" s="297" t="s">
        <v>185</v>
      </c>
      <c r="E1672" s="303" t="s">
        <v>5</v>
      </c>
      <c r="F1672" s="304" t="s">
        <v>2324</v>
      </c>
      <c r="H1672" s="305">
        <v>461.66</v>
      </c>
      <c r="L1672" s="301"/>
      <c r="M1672" s="306"/>
      <c r="N1672" s="307"/>
      <c r="O1672" s="307"/>
      <c r="P1672" s="307"/>
      <c r="Q1672" s="307"/>
      <c r="R1672" s="307"/>
      <c r="S1672" s="307"/>
      <c r="T1672" s="308"/>
      <c r="AT1672" s="303" t="s">
        <v>185</v>
      </c>
      <c r="AU1672" s="303" t="s">
        <v>77</v>
      </c>
      <c r="AV1672" s="302" t="s">
        <v>77</v>
      </c>
      <c r="AW1672" s="302" t="s">
        <v>31</v>
      </c>
      <c r="AX1672" s="302" t="s">
        <v>68</v>
      </c>
      <c r="AY1672" s="303" t="s">
        <v>177</v>
      </c>
    </row>
    <row r="1673" spans="2:65" s="317" customFormat="1">
      <c r="B1673" s="316"/>
      <c r="D1673" s="297" t="s">
        <v>185</v>
      </c>
      <c r="E1673" s="318" t="s">
        <v>5</v>
      </c>
      <c r="F1673" s="319" t="s">
        <v>186</v>
      </c>
      <c r="H1673" s="320">
        <v>461.66</v>
      </c>
      <c r="L1673" s="316"/>
      <c r="M1673" s="321"/>
      <c r="N1673" s="322"/>
      <c r="O1673" s="322"/>
      <c r="P1673" s="322"/>
      <c r="Q1673" s="322"/>
      <c r="R1673" s="322"/>
      <c r="S1673" s="322"/>
      <c r="T1673" s="323"/>
      <c r="AT1673" s="318" t="s">
        <v>185</v>
      </c>
      <c r="AU1673" s="318" t="s">
        <v>77</v>
      </c>
      <c r="AV1673" s="317" t="s">
        <v>182</v>
      </c>
      <c r="AW1673" s="317" t="s">
        <v>31</v>
      </c>
      <c r="AX1673" s="317" t="s">
        <v>75</v>
      </c>
      <c r="AY1673" s="318" t="s">
        <v>177</v>
      </c>
    </row>
    <row r="1674" spans="2:65" s="916" customFormat="1" ht="25.5" customHeight="1">
      <c r="B1674" s="207"/>
      <c r="C1674" s="286" t="s">
        <v>2325</v>
      </c>
      <c r="D1674" s="286" t="s">
        <v>179</v>
      </c>
      <c r="E1674" s="287" t="s">
        <v>2326</v>
      </c>
      <c r="F1674" s="288" t="s">
        <v>2327</v>
      </c>
      <c r="G1674" s="289" t="s">
        <v>180</v>
      </c>
      <c r="H1674" s="290">
        <v>461.66</v>
      </c>
      <c r="I1674" s="921"/>
      <c r="J1674" s="291">
        <f>ROUND(I1674*H1674,2)</f>
        <v>0</v>
      </c>
      <c r="K1674" s="288" t="s">
        <v>181</v>
      </c>
      <c r="L1674" s="207"/>
      <c r="M1674" s="292" t="s">
        <v>5</v>
      </c>
      <c r="N1674" s="293" t="s">
        <v>39</v>
      </c>
      <c r="O1674" s="294">
        <v>5.8000000000000003E-2</v>
      </c>
      <c r="P1674" s="294">
        <f>O1674*H1674</f>
        <v>26.776280000000003</v>
      </c>
      <c r="Q1674" s="294">
        <v>3.0000000000000001E-5</v>
      </c>
      <c r="R1674" s="294">
        <f>Q1674*H1674</f>
        <v>1.3849800000000001E-2</v>
      </c>
      <c r="S1674" s="294">
        <v>0</v>
      </c>
      <c r="T1674" s="295">
        <f>S1674*H1674</f>
        <v>0</v>
      </c>
      <c r="AR1674" s="196" t="s">
        <v>263</v>
      </c>
      <c r="AT1674" s="196" t="s">
        <v>179</v>
      </c>
      <c r="AU1674" s="196" t="s">
        <v>77</v>
      </c>
      <c r="AY1674" s="196" t="s">
        <v>177</v>
      </c>
      <c r="BE1674" s="296">
        <f>IF(N1674="základní",J1674,0)</f>
        <v>0</v>
      </c>
      <c r="BF1674" s="296">
        <f>IF(N1674="snížená",J1674,0)</f>
        <v>0</v>
      </c>
      <c r="BG1674" s="296">
        <f>IF(N1674="zákl. přenesená",J1674,0)</f>
        <v>0</v>
      </c>
      <c r="BH1674" s="296">
        <f>IF(N1674="sníž. přenesená",J1674,0)</f>
        <v>0</v>
      </c>
      <c r="BI1674" s="296">
        <f>IF(N1674="nulová",J1674,0)</f>
        <v>0</v>
      </c>
      <c r="BJ1674" s="196" t="s">
        <v>75</v>
      </c>
      <c r="BK1674" s="296">
        <f>ROUND(I1674*H1674,2)</f>
        <v>0</v>
      </c>
      <c r="BL1674" s="196" t="s">
        <v>263</v>
      </c>
      <c r="BM1674" s="196" t="s">
        <v>2328</v>
      </c>
    </row>
    <row r="1675" spans="2:65" s="916" customFormat="1" ht="67.5">
      <c r="B1675" s="207"/>
      <c r="D1675" s="297" t="s">
        <v>184</v>
      </c>
      <c r="F1675" s="298" t="s">
        <v>2319</v>
      </c>
      <c r="L1675" s="207"/>
      <c r="M1675" s="299"/>
      <c r="N1675" s="920"/>
      <c r="O1675" s="920"/>
      <c r="P1675" s="920"/>
      <c r="Q1675" s="920"/>
      <c r="R1675" s="920"/>
      <c r="S1675" s="920"/>
      <c r="T1675" s="300"/>
      <c r="AT1675" s="196" t="s">
        <v>184</v>
      </c>
      <c r="AU1675" s="196" t="s">
        <v>77</v>
      </c>
    </row>
    <row r="1676" spans="2:65" s="916" customFormat="1" ht="25.5" customHeight="1">
      <c r="B1676" s="207"/>
      <c r="C1676" s="286" t="s">
        <v>2329</v>
      </c>
      <c r="D1676" s="286" t="s">
        <v>179</v>
      </c>
      <c r="E1676" s="287" t="s">
        <v>2330</v>
      </c>
      <c r="F1676" s="288" t="s">
        <v>2331</v>
      </c>
      <c r="G1676" s="289" t="s">
        <v>180</v>
      </c>
      <c r="H1676" s="290">
        <v>461.66</v>
      </c>
      <c r="I1676" s="921"/>
      <c r="J1676" s="291">
        <f>ROUND(I1676*H1676,2)</f>
        <v>0</v>
      </c>
      <c r="K1676" s="288" t="s">
        <v>181</v>
      </c>
      <c r="L1676" s="207"/>
      <c r="M1676" s="292" t="s">
        <v>5</v>
      </c>
      <c r="N1676" s="293" t="s">
        <v>39</v>
      </c>
      <c r="O1676" s="294">
        <v>0.192</v>
      </c>
      <c r="P1676" s="294">
        <f>O1676*H1676</f>
        <v>88.638720000000006</v>
      </c>
      <c r="Q1676" s="294">
        <v>4.4999999999999997E-3</v>
      </c>
      <c r="R1676" s="294">
        <f>Q1676*H1676</f>
        <v>2.0774699999999999</v>
      </c>
      <c r="S1676" s="294">
        <v>0</v>
      </c>
      <c r="T1676" s="295">
        <f>S1676*H1676</f>
        <v>0</v>
      </c>
      <c r="AR1676" s="196" t="s">
        <v>263</v>
      </c>
      <c r="AT1676" s="196" t="s">
        <v>179</v>
      </c>
      <c r="AU1676" s="196" t="s">
        <v>77</v>
      </c>
      <c r="AY1676" s="196" t="s">
        <v>177</v>
      </c>
      <c r="BE1676" s="296">
        <f>IF(N1676="základní",J1676,0)</f>
        <v>0</v>
      </c>
      <c r="BF1676" s="296">
        <f>IF(N1676="snížená",J1676,0)</f>
        <v>0</v>
      </c>
      <c r="BG1676" s="296">
        <f>IF(N1676="zákl. přenesená",J1676,0)</f>
        <v>0</v>
      </c>
      <c r="BH1676" s="296">
        <f>IF(N1676="sníž. přenesená",J1676,0)</f>
        <v>0</v>
      </c>
      <c r="BI1676" s="296">
        <f>IF(N1676="nulová",J1676,0)</f>
        <v>0</v>
      </c>
      <c r="BJ1676" s="196" t="s">
        <v>75</v>
      </c>
      <c r="BK1676" s="296">
        <f>ROUND(I1676*H1676,2)</f>
        <v>0</v>
      </c>
      <c r="BL1676" s="196" t="s">
        <v>263</v>
      </c>
      <c r="BM1676" s="196" t="s">
        <v>2332</v>
      </c>
    </row>
    <row r="1677" spans="2:65" s="916" customFormat="1" ht="67.5">
      <c r="B1677" s="207"/>
      <c r="D1677" s="297" t="s">
        <v>184</v>
      </c>
      <c r="F1677" s="298" t="s">
        <v>2319</v>
      </c>
      <c r="L1677" s="207"/>
      <c r="M1677" s="299"/>
      <c r="N1677" s="920"/>
      <c r="O1677" s="920"/>
      <c r="P1677" s="920"/>
      <c r="Q1677" s="920"/>
      <c r="R1677" s="920"/>
      <c r="S1677" s="920"/>
      <c r="T1677" s="300"/>
      <c r="AT1677" s="196" t="s">
        <v>184</v>
      </c>
      <c r="AU1677" s="196" t="s">
        <v>77</v>
      </c>
    </row>
    <row r="1678" spans="2:65" s="916" customFormat="1" ht="16.5" customHeight="1">
      <c r="B1678" s="207"/>
      <c r="C1678" s="286" t="s">
        <v>2333</v>
      </c>
      <c r="D1678" s="286" t="s">
        <v>179</v>
      </c>
      <c r="E1678" s="287" t="s">
        <v>2334</v>
      </c>
      <c r="F1678" s="288" t="s">
        <v>2335</v>
      </c>
      <c r="G1678" s="289" t="s">
        <v>180</v>
      </c>
      <c r="H1678" s="290">
        <v>348.69</v>
      </c>
      <c r="I1678" s="921"/>
      <c r="J1678" s="291">
        <f>ROUND(I1678*H1678,2)</f>
        <v>0</v>
      </c>
      <c r="K1678" s="288" t="s">
        <v>181</v>
      </c>
      <c r="L1678" s="207"/>
      <c r="M1678" s="292" t="s">
        <v>5</v>
      </c>
      <c r="N1678" s="293" t="s">
        <v>39</v>
      </c>
      <c r="O1678" s="294">
        <v>0.219</v>
      </c>
      <c r="P1678" s="294">
        <f>O1678*H1678</f>
        <v>76.363110000000006</v>
      </c>
      <c r="Q1678" s="294">
        <v>5.0000000000000001E-4</v>
      </c>
      <c r="R1678" s="294">
        <f>Q1678*H1678</f>
        <v>0.174345</v>
      </c>
      <c r="S1678" s="294">
        <v>0</v>
      </c>
      <c r="T1678" s="295">
        <f>S1678*H1678</f>
        <v>0</v>
      </c>
      <c r="AR1678" s="196" t="s">
        <v>263</v>
      </c>
      <c r="AT1678" s="196" t="s">
        <v>179</v>
      </c>
      <c r="AU1678" s="196" t="s">
        <v>77</v>
      </c>
      <c r="AY1678" s="196" t="s">
        <v>177</v>
      </c>
      <c r="BE1678" s="296">
        <f>IF(N1678="základní",J1678,0)</f>
        <v>0</v>
      </c>
      <c r="BF1678" s="296">
        <f>IF(N1678="snížená",J1678,0)</f>
        <v>0</v>
      </c>
      <c r="BG1678" s="296">
        <f>IF(N1678="zákl. přenesená",J1678,0)</f>
        <v>0</v>
      </c>
      <c r="BH1678" s="296">
        <f>IF(N1678="sníž. přenesená",J1678,0)</f>
        <v>0</v>
      </c>
      <c r="BI1678" s="296">
        <f>IF(N1678="nulová",J1678,0)</f>
        <v>0</v>
      </c>
      <c r="BJ1678" s="196" t="s">
        <v>75</v>
      </c>
      <c r="BK1678" s="296">
        <f>ROUND(I1678*H1678,2)</f>
        <v>0</v>
      </c>
      <c r="BL1678" s="196" t="s">
        <v>263</v>
      </c>
      <c r="BM1678" s="196" t="s">
        <v>2336</v>
      </c>
    </row>
    <row r="1679" spans="2:65" s="916" customFormat="1" ht="40.5">
      <c r="B1679" s="207"/>
      <c r="D1679" s="297" t="s">
        <v>184</v>
      </c>
      <c r="F1679" s="298" t="s">
        <v>2337</v>
      </c>
      <c r="L1679" s="207"/>
      <c r="M1679" s="299"/>
      <c r="N1679" s="920"/>
      <c r="O1679" s="920"/>
      <c r="P1679" s="920"/>
      <c r="Q1679" s="920"/>
      <c r="R1679" s="920"/>
      <c r="S1679" s="920"/>
      <c r="T1679" s="300"/>
      <c r="AT1679" s="196" t="s">
        <v>184</v>
      </c>
      <c r="AU1679" s="196" t="s">
        <v>77</v>
      </c>
    </row>
    <row r="1680" spans="2:65" s="302" customFormat="1">
      <c r="B1680" s="301"/>
      <c r="D1680" s="297" t="s">
        <v>185</v>
      </c>
      <c r="E1680" s="303" t="s">
        <v>5</v>
      </c>
      <c r="F1680" s="304" t="s">
        <v>2338</v>
      </c>
      <c r="H1680" s="305">
        <v>246.54</v>
      </c>
      <c r="L1680" s="301"/>
      <c r="M1680" s="306"/>
      <c r="N1680" s="307"/>
      <c r="O1680" s="307"/>
      <c r="P1680" s="307"/>
      <c r="Q1680" s="307"/>
      <c r="R1680" s="307"/>
      <c r="S1680" s="307"/>
      <c r="T1680" s="308"/>
      <c r="AT1680" s="303" t="s">
        <v>185</v>
      </c>
      <c r="AU1680" s="303" t="s">
        <v>77</v>
      </c>
      <c r="AV1680" s="302" t="s">
        <v>77</v>
      </c>
      <c r="AW1680" s="302" t="s">
        <v>31</v>
      </c>
      <c r="AX1680" s="302" t="s">
        <v>68</v>
      </c>
      <c r="AY1680" s="303" t="s">
        <v>177</v>
      </c>
    </row>
    <row r="1681" spans="2:65" s="310" customFormat="1">
      <c r="B1681" s="309"/>
      <c r="D1681" s="297" t="s">
        <v>185</v>
      </c>
      <c r="E1681" s="311" t="s">
        <v>5</v>
      </c>
      <c r="F1681" s="312" t="s">
        <v>2339</v>
      </c>
      <c r="H1681" s="311" t="s">
        <v>5</v>
      </c>
      <c r="L1681" s="309"/>
      <c r="M1681" s="313"/>
      <c r="N1681" s="314"/>
      <c r="O1681" s="314"/>
      <c r="P1681" s="314"/>
      <c r="Q1681" s="314"/>
      <c r="R1681" s="314"/>
      <c r="S1681" s="314"/>
      <c r="T1681" s="315"/>
      <c r="AT1681" s="311" t="s">
        <v>185</v>
      </c>
      <c r="AU1681" s="311" t="s">
        <v>77</v>
      </c>
      <c r="AV1681" s="310" t="s">
        <v>75</v>
      </c>
      <c r="AW1681" s="310" t="s">
        <v>31</v>
      </c>
      <c r="AX1681" s="310" t="s">
        <v>68</v>
      </c>
      <c r="AY1681" s="311" t="s">
        <v>177</v>
      </c>
    </row>
    <row r="1682" spans="2:65" s="302" customFormat="1">
      <c r="B1682" s="301"/>
      <c r="D1682" s="297" t="s">
        <v>185</v>
      </c>
      <c r="E1682" s="303" t="s">
        <v>5</v>
      </c>
      <c r="F1682" s="304" t="s">
        <v>2340</v>
      </c>
      <c r="H1682" s="305">
        <v>102.15</v>
      </c>
      <c r="L1682" s="301"/>
      <c r="M1682" s="306"/>
      <c r="N1682" s="307"/>
      <c r="O1682" s="307"/>
      <c r="P1682" s="307"/>
      <c r="Q1682" s="307"/>
      <c r="R1682" s="307"/>
      <c r="S1682" s="307"/>
      <c r="T1682" s="308"/>
      <c r="AT1682" s="303" t="s">
        <v>185</v>
      </c>
      <c r="AU1682" s="303" t="s">
        <v>77</v>
      </c>
      <c r="AV1682" s="302" t="s">
        <v>77</v>
      </c>
      <c r="AW1682" s="302" t="s">
        <v>31</v>
      </c>
      <c r="AX1682" s="302" t="s">
        <v>68</v>
      </c>
      <c r="AY1682" s="303" t="s">
        <v>177</v>
      </c>
    </row>
    <row r="1683" spans="2:65" s="310" customFormat="1">
      <c r="B1683" s="309"/>
      <c r="D1683" s="297" t="s">
        <v>185</v>
      </c>
      <c r="E1683" s="311" t="s">
        <v>5</v>
      </c>
      <c r="F1683" s="312" t="s">
        <v>2341</v>
      </c>
      <c r="H1683" s="311" t="s">
        <v>5</v>
      </c>
      <c r="L1683" s="309"/>
      <c r="M1683" s="313"/>
      <c r="N1683" s="314"/>
      <c r="O1683" s="314"/>
      <c r="P1683" s="314"/>
      <c r="Q1683" s="314"/>
      <c r="R1683" s="314"/>
      <c r="S1683" s="314"/>
      <c r="T1683" s="315"/>
      <c r="AT1683" s="311" t="s">
        <v>185</v>
      </c>
      <c r="AU1683" s="311" t="s">
        <v>77</v>
      </c>
      <c r="AV1683" s="310" t="s">
        <v>75</v>
      </c>
      <c r="AW1683" s="310" t="s">
        <v>31</v>
      </c>
      <c r="AX1683" s="310" t="s">
        <v>68</v>
      </c>
      <c r="AY1683" s="311" t="s">
        <v>177</v>
      </c>
    </row>
    <row r="1684" spans="2:65" s="317" customFormat="1">
      <c r="B1684" s="316"/>
      <c r="D1684" s="297" t="s">
        <v>185</v>
      </c>
      <c r="E1684" s="318" t="s">
        <v>5</v>
      </c>
      <c r="F1684" s="319" t="s">
        <v>186</v>
      </c>
      <c r="H1684" s="320">
        <v>348.69</v>
      </c>
      <c r="L1684" s="316"/>
      <c r="M1684" s="321"/>
      <c r="N1684" s="322"/>
      <c r="O1684" s="322"/>
      <c r="P1684" s="322"/>
      <c r="Q1684" s="322"/>
      <c r="R1684" s="322"/>
      <c r="S1684" s="322"/>
      <c r="T1684" s="323"/>
      <c r="AT1684" s="318" t="s">
        <v>185</v>
      </c>
      <c r="AU1684" s="318" t="s">
        <v>77</v>
      </c>
      <c r="AV1684" s="317" t="s">
        <v>182</v>
      </c>
      <c r="AW1684" s="317" t="s">
        <v>31</v>
      </c>
      <c r="AX1684" s="317" t="s">
        <v>75</v>
      </c>
      <c r="AY1684" s="318" t="s">
        <v>177</v>
      </c>
    </row>
    <row r="1685" spans="2:65" s="916" customFormat="1" ht="16.5" customHeight="1">
      <c r="B1685" s="207"/>
      <c r="C1685" s="324" t="s">
        <v>2342</v>
      </c>
      <c r="D1685" s="324" t="s">
        <v>425</v>
      </c>
      <c r="E1685" s="325" t="s">
        <v>2343</v>
      </c>
      <c r="F1685" s="326" t="s">
        <v>2344</v>
      </c>
      <c r="G1685" s="327" t="s">
        <v>180</v>
      </c>
      <c r="H1685" s="328">
        <v>383.55900000000003</v>
      </c>
      <c r="I1685" s="923"/>
      <c r="J1685" s="329">
        <f>ROUND(I1685*H1685,2)</f>
        <v>0</v>
      </c>
      <c r="K1685" s="326" t="s">
        <v>181</v>
      </c>
      <c r="L1685" s="330"/>
      <c r="M1685" s="331" t="s">
        <v>5</v>
      </c>
      <c r="N1685" s="332" t="s">
        <v>39</v>
      </c>
      <c r="O1685" s="294">
        <v>0</v>
      </c>
      <c r="P1685" s="294">
        <f>O1685*H1685</f>
        <v>0</v>
      </c>
      <c r="Q1685" s="294">
        <v>2.3500000000000001E-3</v>
      </c>
      <c r="R1685" s="294">
        <f>Q1685*H1685</f>
        <v>0.90136365000000007</v>
      </c>
      <c r="S1685" s="294">
        <v>0</v>
      </c>
      <c r="T1685" s="295">
        <f>S1685*H1685</f>
        <v>0</v>
      </c>
      <c r="AR1685" s="196" t="s">
        <v>336</v>
      </c>
      <c r="AT1685" s="196" t="s">
        <v>425</v>
      </c>
      <c r="AU1685" s="196" t="s">
        <v>77</v>
      </c>
      <c r="AY1685" s="196" t="s">
        <v>177</v>
      </c>
      <c r="BE1685" s="296">
        <f>IF(N1685="základní",J1685,0)</f>
        <v>0</v>
      </c>
      <c r="BF1685" s="296">
        <f>IF(N1685="snížená",J1685,0)</f>
        <v>0</v>
      </c>
      <c r="BG1685" s="296">
        <f>IF(N1685="zákl. přenesená",J1685,0)</f>
        <v>0</v>
      </c>
      <c r="BH1685" s="296">
        <f>IF(N1685="sníž. přenesená",J1685,0)</f>
        <v>0</v>
      </c>
      <c r="BI1685" s="296">
        <f>IF(N1685="nulová",J1685,0)</f>
        <v>0</v>
      </c>
      <c r="BJ1685" s="196" t="s">
        <v>75</v>
      </c>
      <c r="BK1685" s="296">
        <f>ROUND(I1685*H1685,2)</f>
        <v>0</v>
      </c>
      <c r="BL1685" s="196" t="s">
        <v>263</v>
      </c>
      <c r="BM1685" s="196" t="s">
        <v>2345</v>
      </c>
    </row>
    <row r="1686" spans="2:65" s="302" customFormat="1">
      <c r="B1686" s="301"/>
      <c r="D1686" s="297" t="s">
        <v>185</v>
      </c>
      <c r="F1686" s="304" t="s">
        <v>2346</v>
      </c>
      <c r="H1686" s="305">
        <v>383.55900000000003</v>
      </c>
      <c r="L1686" s="301"/>
      <c r="M1686" s="306"/>
      <c r="N1686" s="307"/>
      <c r="O1686" s="307"/>
      <c r="P1686" s="307"/>
      <c r="Q1686" s="307"/>
      <c r="R1686" s="307"/>
      <c r="S1686" s="307"/>
      <c r="T1686" s="308"/>
      <c r="AT1686" s="303" t="s">
        <v>185</v>
      </c>
      <c r="AU1686" s="303" t="s">
        <v>77</v>
      </c>
      <c r="AV1686" s="302" t="s">
        <v>77</v>
      </c>
      <c r="AW1686" s="302" t="s">
        <v>6</v>
      </c>
      <c r="AX1686" s="302" t="s">
        <v>75</v>
      </c>
      <c r="AY1686" s="303" t="s">
        <v>177</v>
      </c>
    </row>
    <row r="1687" spans="2:65" s="916" customFormat="1" ht="16.5" customHeight="1">
      <c r="B1687" s="207"/>
      <c r="C1687" s="286" t="s">
        <v>2347</v>
      </c>
      <c r="D1687" s="286" t="s">
        <v>179</v>
      </c>
      <c r="E1687" s="287" t="s">
        <v>2348</v>
      </c>
      <c r="F1687" s="288" t="s">
        <v>2349</v>
      </c>
      <c r="G1687" s="289" t="s">
        <v>180</v>
      </c>
      <c r="H1687" s="290">
        <v>112.97</v>
      </c>
      <c r="I1687" s="921"/>
      <c r="J1687" s="291">
        <f>ROUND(I1687*H1687,2)</f>
        <v>0</v>
      </c>
      <c r="K1687" s="288" t="s">
        <v>181</v>
      </c>
      <c r="L1687" s="207"/>
      <c r="M1687" s="292" t="s">
        <v>5</v>
      </c>
      <c r="N1687" s="293" t="s">
        <v>39</v>
      </c>
      <c r="O1687" s="294">
        <v>0.23300000000000001</v>
      </c>
      <c r="P1687" s="294">
        <f>O1687*H1687</f>
        <v>26.322010000000002</v>
      </c>
      <c r="Q1687" s="294">
        <v>2.9999999999999997E-4</v>
      </c>
      <c r="R1687" s="294">
        <f>Q1687*H1687</f>
        <v>3.3890999999999998E-2</v>
      </c>
      <c r="S1687" s="294">
        <v>0</v>
      </c>
      <c r="T1687" s="295">
        <f>S1687*H1687</f>
        <v>0</v>
      </c>
      <c r="AR1687" s="196" t="s">
        <v>263</v>
      </c>
      <c r="AT1687" s="196" t="s">
        <v>179</v>
      </c>
      <c r="AU1687" s="196" t="s">
        <v>77</v>
      </c>
      <c r="AY1687" s="196" t="s">
        <v>177</v>
      </c>
      <c r="BE1687" s="296">
        <f>IF(N1687="základní",J1687,0)</f>
        <v>0</v>
      </c>
      <c r="BF1687" s="296">
        <f>IF(N1687="snížená",J1687,0)</f>
        <v>0</v>
      </c>
      <c r="BG1687" s="296">
        <f>IF(N1687="zákl. přenesená",J1687,0)</f>
        <v>0</v>
      </c>
      <c r="BH1687" s="296">
        <f>IF(N1687="sníž. přenesená",J1687,0)</f>
        <v>0</v>
      </c>
      <c r="BI1687" s="296">
        <f>IF(N1687="nulová",J1687,0)</f>
        <v>0</v>
      </c>
      <c r="BJ1687" s="196" t="s">
        <v>75</v>
      </c>
      <c r="BK1687" s="296">
        <f>ROUND(I1687*H1687,2)</f>
        <v>0</v>
      </c>
      <c r="BL1687" s="196" t="s">
        <v>263</v>
      </c>
      <c r="BM1687" s="196" t="s">
        <v>2350</v>
      </c>
    </row>
    <row r="1688" spans="2:65" s="302" customFormat="1">
      <c r="B1688" s="301"/>
      <c r="D1688" s="297" t="s">
        <v>185</v>
      </c>
      <c r="E1688" s="303" t="s">
        <v>5</v>
      </c>
      <c r="F1688" s="304" t="s">
        <v>2351</v>
      </c>
      <c r="H1688" s="305">
        <v>14.4</v>
      </c>
      <c r="L1688" s="301"/>
      <c r="M1688" s="306"/>
      <c r="N1688" s="307"/>
      <c r="O1688" s="307"/>
      <c r="P1688" s="307"/>
      <c r="Q1688" s="307"/>
      <c r="R1688" s="307"/>
      <c r="S1688" s="307"/>
      <c r="T1688" s="308"/>
      <c r="AT1688" s="303" t="s">
        <v>185</v>
      </c>
      <c r="AU1688" s="303" t="s">
        <v>77</v>
      </c>
      <c r="AV1688" s="302" t="s">
        <v>77</v>
      </c>
      <c r="AW1688" s="302" t="s">
        <v>31</v>
      </c>
      <c r="AX1688" s="302" t="s">
        <v>68</v>
      </c>
      <c r="AY1688" s="303" t="s">
        <v>177</v>
      </c>
    </row>
    <row r="1689" spans="2:65" s="310" customFormat="1">
      <c r="B1689" s="309"/>
      <c r="D1689" s="297" t="s">
        <v>185</v>
      </c>
      <c r="E1689" s="311" t="s">
        <v>5</v>
      </c>
      <c r="F1689" s="312" t="s">
        <v>2352</v>
      </c>
      <c r="H1689" s="311" t="s">
        <v>5</v>
      </c>
      <c r="L1689" s="309"/>
      <c r="M1689" s="313"/>
      <c r="N1689" s="314"/>
      <c r="O1689" s="314"/>
      <c r="P1689" s="314"/>
      <c r="Q1689" s="314"/>
      <c r="R1689" s="314"/>
      <c r="S1689" s="314"/>
      <c r="T1689" s="315"/>
      <c r="AT1689" s="311" t="s">
        <v>185</v>
      </c>
      <c r="AU1689" s="311" t="s">
        <v>77</v>
      </c>
      <c r="AV1689" s="310" t="s">
        <v>75</v>
      </c>
      <c r="AW1689" s="310" t="s">
        <v>31</v>
      </c>
      <c r="AX1689" s="310" t="s">
        <v>68</v>
      </c>
      <c r="AY1689" s="311" t="s">
        <v>177</v>
      </c>
    </row>
    <row r="1690" spans="2:65" s="302" customFormat="1">
      <c r="B1690" s="301"/>
      <c r="D1690" s="297" t="s">
        <v>185</v>
      </c>
      <c r="E1690" s="303" t="s">
        <v>5</v>
      </c>
      <c r="F1690" s="304" t="s">
        <v>2353</v>
      </c>
      <c r="H1690" s="305">
        <v>66.41</v>
      </c>
      <c r="L1690" s="301"/>
      <c r="M1690" s="306"/>
      <c r="N1690" s="307"/>
      <c r="O1690" s="307"/>
      <c r="P1690" s="307"/>
      <c r="Q1690" s="307"/>
      <c r="R1690" s="307"/>
      <c r="S1690" s="307"/>
      <c r="T1690" s="308"/>
      <c r="AT1690" s="303" t="s">
        <v>185</v>
      </c>
      <c r="AU1690" s="303" t="s">
        <v>77</v>
      </c>
      <c r="AV1690" s="302" t="s">
        <v>77</v>
      </c>
      <c r="AW1690" s="302" t="s">
        <v>31</v>
      </c>
      <c r="AX1690" s="302" t="s">
        <v>68</v>
      </c>
      <c r="AY1690" s="303" t="s">
        <v>177</v>
      </c>
    </row>
    <row r="1691" spans="2:65" s="310" customFormat="1">
      <c r="B1691" s="309"/>
      <c r="D1691" s="297" t="s">
        <v>185</v>
      </c>
      <c r="E1691" s="311" t="s">
        <v>5</v>
      </c>
      <c r="F1691" s="312" t="s">
        <v>2354</v>
      </c>
      <c r="H1691" s="311" t="s">
        <v>5</v>
      </c>
      <c r="L1691" s="309"/>
      <c r="M1691" s="313"/>
      <c r="N1691" s="314"/>
      <c r="O1691" s="314"/>
      <c r="P1691" s="314"/>
      <c r="Q1691" s="314"/>
      <c r="R1691" s="314"/>
      <c r="S1691" s="314"/>
      <c r="T1691" s="315"/>
      <c r="AT1691" s="311" t="s">
        <v>185</v>
      </c>
      <c r="AU1691" s="311" t="s">
        <v>77</v>
      </c>
      <c r="AV1691" s="310" t="s">
        <v>75</v>
      </c>
      <c r="AW1691" s="310" t="s">
        <v>31</v>
      </c>
      <c r="AX1691" s="310" t="s">
        <v>68</v>
      </c>
      <c r="AY1691" s="311" t="s">
        <v>177</v>
      </c>
    </row>
    <row r="1692" spans="2:65" s="302" customFormat="1">
      <c r="B1692" s="301"/>
      <c r="D1692" s="297" t="s">
        <v>185</v>
      </c>
      <c r="E1692" s="303" t="s">
        <v>5</v>
      </c>
      <c r="F1692" s="304" t="s">
        <v>2355</v>
      </c>
      <c r="H1692" s="305">
        <v>32.159999999999997</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2356</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17" customFormat="1">
      <c r="B1694" s="316"/>
      <c r="D1694" s="297" t="s">
        <v>185</v>
      </c>
      <c r="E1694" s="318" t="s">
        <v>5</v>
      </c>
      <c r="F1694" s="319" t="s">
        <v>186</v>
      </c>
      <c r="H1694" s="320">
        <v>112.97</v>
      </c>
      <c r="L1694" s="316"/>
      <c r="M1694" s="321"/>
      <c r="N1694" s="322"/>
      <c r="O1694" s="322"/>
      <c r="P1694" s="322"/>
      <c r="Q1694" s="322"/>
      <c r="R1694" s="322"/>
      <c r="S1694" s="322"/>
      <c r="T1694" s="323"/>
      <c r="AT1694" s="318" t="s">
        <v>185</v>
      </c>
      <c r="AU1694" s="318" t="s">
        <v>77</v>
      </c>
      <c r="AV1694" s="317" t="s">
        <v>182</v>
      </c>
      <c r="AW1694" s="317" t="s">
        <v>31</v>
      </c>
      <c r="AX1694" s="317" t="s">
        <v>75</v>
      </c>
      <c r="AY1694" s="318" t="s">
        <v>177</v>
      </c>
    </row>
    <row r="1695" spans="2:65" s="916" customFormat="1" ht="25.5" customHeight="1">
      <c r="B1695" s="207"/>
      <c r="C1695" s="324" t="s">
        <v>2357</v>
      </c>
      <c r="D1695" s="324" t="s">
        <v>425</v>
      </c>
      <c r="E1695" s="325" t="s">
        <v>2358</v>
      </c>
      <c r="F1695" s="326" t="s">
        <v>2359</v>
      </c>
      <c r="G1695" s="327" t="s">
        <v>180</v>
      </c>
      <c r="H1695" s="328">
        <v>124.267</v>
      </c>
      <c r="I1695" s="923"/>
      <c r="J1695" s="329">
        <f>ROUND(I1695*H1695,2)</f>
        <v>0</v>
      </c>
      <c r="K1695" s="326" t="s">
        <v>181</v>
      </c>
      <c r="L1695" s="330"/>
      <c r="M1695" s="331" t="s">
        <v>5</v>
      </c>
      <c r="N1695" s="332" t="s">
        <v>39</v>
      </c>
      <c r="O1695" s="294">
        <v>0</v>
      </c>
      <c r="P1695" s="294">
        <f>O1695*H1695</f>
        <v>0</v>
      </c>
      <c r="Q1695" s="294">
        <v>2.8700000000000002E-3</v>
      </c>
      <c r="R1695" s="294">
        <f>Q1695*H1695</f>
        <v>0.35664629000000003</v>
      </c>
      <c r="S1695" s="294">
        <v>0</v>
      </c>
      <c r="T1695" s="295">
        <f>S1695*H1695</f>
        <v>0</v>
      </c>
      <c r="AR1695" s="196" t="s">
        <v>336</v>
      </c>
      <c r="AT1695" s="196" t="s">
        <v>425</v>
      </c>
      <c r="AU1695" s="196" t="s">
        <v>77</v>
      </c>
      <c r="AY1695" s="196" t="s">
        <v>177</v>
      </c>
      <c r="BE1695" s="296">
        <f>IF(N1695="základní",J1695,0)</f>
        <v>0</v>
      </c>
      <c r="BF1695" s="296">
        <f>IF(N1695="snížená",J1695,0)</f>
        <v>0</v>
      </c>
      <c r="BG1695" s="296">
        <f>IF(N1695="zákl. přenesená",J1695,0)</f>
        <v>0</v>
      </c>
      <c r="BH1695" s="296">
        <f>IF(N1695="sníž. přenesená",J1695,0)</f>
        <v>0</v>
      </c>
      <c r="BI1695" s="296">
        <f>IF(N1695="nulová",J1695,0)</f>
        <v>0</v>
      </c>
      <c r="BJ1695" s="196" t="s">
        <v>75</v>
      </c>
      <c r="BK1695" s="296">
        <f>ROUND(I1695*H1695,2)</f>
        <v>0</v>
      </c>
      <c r="BL1695" s="196" t="s">
        <v>263</v>
      </c>
      <c r="BM1695" s="196" t="s">
        <v>2360</v>
      </c>
    </row>
    <row r="1696" spans="2:65" s="302" customFormat="1">
      <c r="B1696" s="301"/>
      <c r="D1696" s="297" t="s">
        <v>185</v>
      </c>
      <c r="F1696" s="304" t="s">
        <v>2361</v>
      </c>
      <c r="H1696" s="305">
        <v>124.267</v>
      </c>
      <c r="L1696" s="301"/>
      <c r="M1696" s="306"/>
      <c r="N1696" s="307"/>
      <c r="O1696" s="307"/>
      <c r="P1696" s="307"/>
      <c r="Q1696" s="307"/>
      <c r="R1696" s="307"/>
      <c r="S1696" s="307"/>
      <c r="T1696" s="308"/>
      <c r="AT1696" s="303" t="s">
        <v>185</v>
      </c>
      <c r="AU1696" s="303" t="s">
        <v>77</v>
      </c>
      <c r="AV1696" s="302" t="s">
        <v>77</v>
      </c>
      <c r="AW1696" s="302" t="s">
        <v>6</v>
      </c>
      <c r="AX1696" s="302" t="s">
        <v>75</v>
      </c>
      <c r="AY1696" s="303" t="s">
        <v>177</v>
      </c>
    </row>
    <row r="1697" spans="2:65" s="916" customFormat="1" ht="16.5" customHeight="1">
      <c r="B1697" s="207"/>
      <c r="C1697" s="286" t="s">
        <v>2362</v>
      </c>
      <c r="D1697" s="286" t="s">
        <v>179</v>
      </c>
      <c r="E1697" s="287" t="s">
        <v>2363</v>
      </c>
      <c r="F1697" s="288" t="s">
        <v>2364</v>
      </c>
      <c r="G1697" s="289" t="s">
        <v>887</v>
      </c>
      <c r="H1697" s="290">
        <v>91.72</v>
      </c>
      <c r="I1697" s="921"/>
      <c r="J1697" s="291">
        <f>ROUND(I1697*H1697,2)</f>
        <v>0</v>
      </c>
      <c r="K1697" s="288" t="s">
        <v>181</v>
      </c>
      <c r="L1697" s="207"/>
      <c r="M1697" s="292" t="s">
        <v>5</v>
      </c>
      <c r="N1697" s="293" t="s">
        <v>39</v>
      </c>
      <c r="O1697" s="294">
        <v>0.25</v>
      </c>
      <c r="P1697" s="294">
        <f>O1697*H1697</f>
        <v>22.93</v>
      </c>
      <c r="Q1697" s="294">
        <v>2.0000000000000002E-5</v>
      </c>
      <c r="R1697" s="294">
        <f>Q1697*H1697</f>
        <v>1.8344000000000001E-3</v>
      </c>
      <c r="S1697" s="294">
        <v>0</v>
      </c>
      <c r="T1697" s="295">
        <f>S1697*H1697</f>
        <v>0</v>
      </c>
      <c r="AR1697" s="196" t="s">
        <v>263</v>
      </c>
      <c r="AT1697" s="196" t="s">
        <v>179</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2365</v>
      </c>
    </row>
    <row r="1698" spans="2:65" s="302" customFormat="1">
      <c r="B1698" s="301"/>
      <c r="D1698" s="297" t="s">
        <v>185</v>
      </c>
      <c r="E1698" s="303" t="s">
        <v>5</v>
      </c>
      <c r="F1698" s="304" t="s">
        <v>2366</v>
      </c>
      <c r="H1698" s="305">
        <v>5.6</v>
      </c>
      <c r="L1698" s="301"/>
      <c r="M1698" s="306"/>
      <c r="N1698" s="307"/>
      <c r="O1698" s="307"/>
      <c r="P1698" s="307"/>
      <c r="Q1698" s="307"/>
      <c r="R1698" s="307"/>
      <c r="S1698" s="307"/>
      <c r="T1698" s="308"/>
      <c r="AT1698" s="303" t="s">
        <v>185</v>
      </c>
      <c r="AU1698" s="303" t="s">
        <v>77</v>
      </c>
      <c r="AV1698" s="302" t="s">
        <v>77</v>
      </c>
      <c r="AW1698" s="302" t="s">
        <v>31</v>
      </c>
      <c r="AX1698" s="302" t="s">
        <v>68</v>
      </c>
      <c r="AY1698" s="303" t="s">
        <v>177</v>
      </c>
    </row>
    <row r="1699" spans="2:65" s="302" customFormat="1">
      <c r="B1699" s="301"/>
      <c r="D1699" s="297" t="s">
        <v>185</v>
      </c>
      <c r="E1699" s="303" t="s">
        <v>5</v>
      </c>
      <c r="F1699" s="304" t="s">
        <v>2367</v>
      </c>
      <c r="H1699" s="305">
        <v>7.7</v>
      </c>
      <c r="L1699" s="301"/>
      <c r="M1699" s="306"/>
      <c r="N1699" s="307"/>
      <c r="O1699" s="307"/>
      <c r="P1699" s="307"/>
      <c r="Q1699" s="307"/>
      <c r="R1699" s="307"/>
      <c r="S1699" s="307"/>
      <c r="T1699" s="308"/>
      <c r="AT1699" s="303" t="s">
        <v>185</v>
      </c>
      <c r="AU1699" s="303" t="s">
        <v>77</v>
      </c>
      <c r="AV1699" s="302" t="s">
        <v>77</v>
      </c>
      <c r="AW1699" s="302" t="s">
        <v>31</v>
      </c>
      <c r="AX1699" s="302" t="s">
        <v>68</v>
      </c>
      <c r="AY1699" s="303" t="s">
        <v>177</v>
      </c>
    </row>
    <row r="1700" spans="2:65" s="302" customFormat="1">
      <c r="B1700" s="301"/>
      <c r="D1700" s="297" t="s">
        <v>185</v>
      </c>
      <c r="E1700" s="303" t="s">
        <v>5</v>
      </c>
      <c r="F1700" s="304" t="s">
        <v>2368</v>
      </c>
      <c r="H1700" s="305">
        <v>7.7</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717</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2369</v>
      </c>
      <c r="H1702" s="305">
        <v>23.5</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02" customFormat="1">
      <c r="B1703" s="301"/>
      <c r="D1703" s="297" t="s">
        <v>185</v>
      </c>
      <c r="E1703" s="303" t="s">
        <v>5</v>
      </c>
      <c r="F1703" s="304" t="s">
        <v>2370</v>
      </c>
      <c r="H1703" s="305">
        <v>23.55</v>
      </c>
      <c r="L1703" s="301"/>
      <c r="M1703" s="306"/>
      <c r="N1703" s="307"/>
      <c r="O1703" s="307"/>
      <c r="P1703" s="307"/>
      <c r="Q1703" s="307"/>
      <c r="R1703" s="307"/>
      <c r="S1703" s="307"/>
      <c r="T1703" s="308"/>
      <c r="AT1703" s="303" t="s">
        <v>185</v>
      </c>
      <c r="AU1703" s="303" t="s">
        <v>77</v>
      </c>
      <c r="AV1703" s="302" t="s">
        <v>77</v>
      </c>
      <c r="AW1703" s="302" t="s">
        <v>31</v>
      </c>
      <c r="AX1703" s="302" t="s">
        <v>68</v>
      </c>
      <c r="AY1703" s="303" t="s">
        <v>177</v>
      </c>
    </row>
    <row r="1704" spans="2:65" s="310" customFormat="1">
      <c r="B1704" s="309"/>
      <c r="D1704" s="297" t="s">
        <v>185</v>
      </c>
      <c r="E1704" s="311" t="s">
        <v>5</v>
      </c>
      <c r="F1704" s="312" t="s">
        <v>720</v>
      </c>
      <c r="H1704" s="311" t="s">
        <v>5</v>
      </c>
      <c r="L1704" s="309"/>
      <c r="M1704" s="313"/>
      <c r="N1704" s="314"/>
      <c r="O1704" s="314"/>
      <c r="P1704" s="314"/>
      <c r="Q1704" s="314"/>
      <c r="R1704" s="314"/>
      <c r="S1704" s="314"/>
      <c r="T1704" s="315"/>
      <c r="AT1704" s="311" t="s">
        <v>185</v>
      </c>
      <c r="AU1704" s="311" t="s">
        <v>77</v>
      </c>
      <c r="AV1704" s="310" t="s">
        <v>75</v>
      </c>
      <c r="AW1704" s="310" t="s">
        <v>31</v>
      </c>
      <c r="AX1704" s="310" t="s">
        <v>68</v>
      </c>
      <c r="AY1704" s="311" t="s">
        <v>177</v>
      </c>
    </row>
    <row r="1705" spans="2:65" s="302" customFormat="1">
      <c r="B1705" s="301"/>
      <c r="D1705" s="297" t="s">
        <v>185</v>
      </c>
      <c r="E1705" s="303" t="s">
        <v>5</v>
      </c>
      <c r="F1705" s="304" t="s">
        <v>2371</v>
      </c>
      <c r="H1705" s="305">
        <v>23.67</v>
      </c>
      <c r="L1705" s="301"/>
      <c r="M1705" s="306"/>
      <c r="N1705" s="307"/>
      <c r="O1705" s="307"/>
      <c r="P1705" s="307"/>
      <c r="Q1705" s="307"/>
      <c r="R1705" s="307"/>
      <c r="S1705" s="307"/>
      <c r="T1705" s="308"/>
      <c r="AT1705" s="303" t="s">
        <v>185</v>
      </c>
      <c r="AU1705" s="303" t="s">
        <v>77</v>
      </c>
      <c r="AV1705" s="302" t="s">
        <v>77</v>
      </c>
      <c r="AW1705" s="302" t="s">
        <v>31</v>
      </c>
      <c r="AX1705" s="302" t="s">
        <v>68</v>
      </c>
      <c r="AY1705" s="303" t="s">
        <v>177</v>
      </c>
    </row>
    <row r="1706" spans="2:65" s="310" customFormat="1">
      <c r="B1706" s="309"/>
      <c r="D1706" s="297" t="s">
        <v>185</v>
      </c>
      <c r="E1706" s="311" t="s">
        <v>5</v>
      </c>
      <c r="F1706" s="312" t="s">
        <v>593</v>
      </c>
      <c r="H1706" s="311" t="s">
        <v>5</v>
      </c>
      <c r="L1706" s="309"/>
      <c r="M1706" s="313"/>
      <c r="N1706" s="314"/>
      <c r="O1706" s="314"/>
      <c r="P1706" s="314"/>
      <c r="Q1706" s="314"/>
      <c r="R1706" s="314"/>
      <c r="S1706" s="314"/>
      <c r="T1706" s="315"/>
      <c r="AT1706" s="311" t="s">
        <v>185</v>
      </c>
      <c r="AU1706" s="311" t="s">
        <v>77</v>
      </c>
      <c r="AV1706" s="310" t="s">
        <v>75</v>
      </c>
      <c r="AW1706" s="310" t="s">
        <v>31</v>
      </c>
      <c r="AX1706" s="310" t="s">
        <v>68</v>
      </c>
      <c r="AY1706" s="311" t="s">
        <v>177</v>
      </c>
    </row>
    <row r="1707" spans="2:65" s="317" customFormat="1">
      <c r="B1707" s="316"/>
      <c r="D1707" s="297" t="s">
        <v>185</v>
      </c>
      <c r="E1707" s="318" t="s">
        <v>5</v>
      </c>
      <c r="F1707" s="319" t="s">
        <v>186</v>
      </c>
      <c r="H1707" s="320">
        <v>91.72</v>
      </c>
      <c r="L1707" s="316"/>
      <c r="M1707" s="321"/>
      <c r="N1707" s="322"/>
      <c r="O1707" s="322"/>
      <c r="P1707" s="322"/>
      <c r="Q1707" s="322"/>
      <c r="R1707" s="322"/>
      <c r="S1707" s="322"/>
      <c r="T1707" s="323"/>
      <c r="AT1707" s="318" t="s">
        <v>185</v>
      </c>
      <c r="AU1707" s="318" t="s">
        <v>77</v>
      </c>
      <c r="AV1707" s="317" t="s">
        <v>182</v>
      </c>
      <c r="AW1707" s="317" t="s">
        <v>31</v>
      </c>
      <c r="AX1707" s="317" t="s">
        <v>75</v>
      </c>
      <c r="AY1707" s="318" t="s">
        <v>177</v>
      </c>
    </row>
    <row r="1708" spans="2:65" s="916" customFormat="1" ht="25.5" customHeight="1">
      <c r="B1708" s="207"/>
      <c r="C1708" s="324" t="s">
        <v>2372</v>
      </c>
      <c r="D1708" s="324" t="s">
        <v>425</v>
      </c>
      <c r="E1708" s="325" t="s">
        <v>2358</v>
      </c>
      <c r="F1708" s="326" t="s">
        <v>2359</v>
      </c>
      <c r="G1708" s="327" t="s">
        <v>180</v>
      </c>
      <c r="H1708" s="328">
        <v>10.089</v>
      </c>
      <c r="I1708" s="923"/>
      <c r="J1708" s="329">
        <f>ROUND(I1708*H1708,2)</f>
        <v>0</v>
      </c>
      <c r="K1708" s="326" t="s">
        <v>181</v>
      </c>
      <c r="L1708" s="330"/>
      <c r="M1708" s="331" t="s">
        <v>5</v>
      </c>
      <c r="N1708" s="332" t="s">
        <v>39</v>
      </c>
      <c r="O1708" s="294">
        <v>0</v>
      </c>
      <c r="P1708" s="294">
        <f>O1708*H1708</f>
        <v>0</v>
      </c>
      <c r="Q1708" s="294">
        <v>2.8700000000000002E-3</v>
      </c>
      <c r="R1708" s="294">
        <f>Q1708*H1708</f>
        <v>2.8955430000000004E-2</v>
      </c>
      <c r="S1708" s="294">
        <v>0</v>
      </c>
      <c r="T1708" s="295">
        <f>S1708*H1708</f>
        <v>0</v>
      </c>
      <c r="AR1708" s="196" t="s">
        <v>336</v>
      </c>
      <c r="AT1708" s="196" t="s">
        <v>425</v>
      </c>
      <c r="AU1708" s="196" t="s">
        <v>77</v>
      </c>
      <c r="AY1708" s="196" t="s">
        <v>177</v>
      </c>
      <c r="BE1708" s="296">
        <f>IF(N1708="základní",J1708,0)</f>
        <v>0</v>
      </c>
      <c r="BF1708" s="296">
        <f>IF(N1708="snížená",J1708,0)</f>
        <v>0</v>
      </c>
      <c r="BG1708" s="296">
        <f>IF(N1708="zákl. přenesená",J1708,0)</f>
        <v>0</v>
      </c>
      <c r="BH1708" s="296">
        <f>IF(N1708="sníž. přenesená",J1708,0)</f>
        <v>0</v>
      </c>
      <c r="BI1708" s="296">
        <f>IF(N1708="nulová",J1708,0)</f>
        <v>0</v>
      </c>
      <c r="BJ1708" s="196" t="s">
        <v>75</v>
      </c>
      <c r="BK1708" s="296">
        <f>ROUND(I1708*H1708,2)</f>
        <v>0</v>
      </c>
      <c r="BL1708" s="196" t="s">
        <v>263</v>
      </c>
      <c r="BM1708" s="196" t="s">
        <v>2373</v>
      </c>
    </row>
    <row r="1709" spans="2:65" s="302" customFormat="1">
      <c r="B1709" s="301"/>
      <c r="D1709" s="297" t="s">
        <v>185</v>
      </c>
      <c r="E1709" s="303" t="s">
        <v>5</v>
      </c>
      <c r="F1709" s="304" t="s">
        <v>2374</v>
      </c>
      <c r="H1709" s="305">
        <v>10.089</v>
      </c>
      <c r="L1709" s="301"/>
      <c r="M1709" s="306"/>
      <c r="N1709" s="307"/>
      <c r="O1709" s="307"/>
      <c r="P1709" s="307"/>
      <c r="Q1709" s="307"/>
      <c r="R1709" s="307"/>
      <c r="S1709" s="307"/>
      <c r="T1709" s="308"/>
      <c r="AT1709" s="303" t="s">
        <v>185</v>
      </c>
      <c r="AU1709" s="303" t="s">
        <v>77</v>
      </c>
      <c r="AV1709" s="302" t="s">
        <v>77</v>
      </c>
      <c r="AW1709" s="302" t="s">
        <v>31</v>
      </c>
      <c r="AX1709" s="302" t="s">
        <v>68</v>
      </c>
      <c r="AY1709" s="303" t="s">
        <v>177</v>
      </c>
    </row>
    <row r="1710" spans="2:65" s="317" customFormat="1">
      <c r="B1710" s="316"/>
      <c r="D1710" s="297" t="s">
        <v>185</v>
      </c>
      <c r="E1710" s="318" t="s">
        <v>5</v>
      </c>
      <c r="F1710" s="319" t="s">
        <v>186</v>
      </c>
      <c r="H1710" s="320">
        <v>10.089</v>
      </c>
      <c r="L1710" s="316"/>
      <c r="M1710" s="321"/>
      <c r="N1710" s="322"/>
      <c r="O1710" s="322"/>
      <c r="P1710" s="322"/>
      <c r="Q1710" s="322"/>
      <c r="R1710" s="322"/>
      <c r="S1710" s="322"/>
      <c r="T1710" s="323"/>
      <c r="AT1710" s="318" t="s">
        <v>185</v>
      </c>
      <c r="AU1710" s="318" t="s">
        <v>77</v>
      </c>
      <c r="AV1710" s="317" t="s">
        <v>182</v>
      </c>
      <c r="AW1710" s="317" t="s">
        <v>31</v>
      </c>
      <c r="AX1710" s="317" t="s">
        <v>75</v>
      </c>
      <c r="AY1710" s="318" t="s">
        <v>177</v>
      </c>
    </row>
    <row r="1711" spans="2:65" s="916" customFormat="1" ht="16.5" customHeight="1">
      <c r="B1711" s="207"/>
      <c r="C1711" s="286" t="s">
        <v>2375</v>
      </c>
      <c r="D1711" s="286" t="s">
        <v>179</v>
      </c>
      <c r="E1711" s="287" t="s">
        <v>2376</v>
      </c>
      <c r="F1711" s="288" t="s">
        <v>2377</v>
      </c>
      <c r="G1711" s="289" t="s">
        <v>887</v>
      </c>
      <c r="H1711" s="290">
        <v>272.16000000000003</v>
      </c>
      <c r="I1711" s="921"/>
      <c r="J1711" s="291">
        <f>ROUND(I1711*H1711,2)</f>
        <v>0</v>
      </c>
      <c r="K1711" s="288" t="s">
        <v>181</v>
      </c>
      <c r="L1711" s="207"/>
      <c r="M1711" s="292" t="s">
        <v>5</v>
      </c>
      <c r="N1711" s="293" t="s">
        <v>39</v>
      </c>
      <c r="O1711" s="294">
        <v>0.18099999999999999</v>
      </c>
      <c r="P1711" s="294">
        <f>O1711*H1711</f>
        <v>49.260960000000004</v>
      </c>
      <c r="Q1711" s="294">
        <v>1.0000000000000001E-5</v>
      </c>
      <c r="R1711" s="294">
        <f>Q1711*H1711</f>
        <v>2.7216000000000007E-3</v>
      </c>
      <c r="S1711" s="294">
        <v>0</v>
      </c>
      <c r="T1711" s="295">
        <f>S1711*H1711</f>
        <v>0</v>
      </c>
      <c r="AR1711" s="196" t="s">
        <v>263</v>
      </c>
      <c r="AT1711" s="196" t="s">
        <v>179</v>
      </c>
      <c r="AU1711" s="196" t="s">
        <v>77</v>
      </c>
      <c r="AY1711" s="196" t="s">
        <v>177</v>
      </c>
      <c r="BE1711" s="296">
        <f>IF(N1711="základní",J1711,0)</f>
        <v>0</v>
      </c>
      <c r="BF1711" s="296">
        <f>IF(N1711="snížená",J1711,0)</f>
        <v>0</v>
      </c>
      <c r="BG1711" s="296">
        <f>IF(N1711="zákl. přenesená",J1711,0)</f>
        <v>0</v>
      </c>
      <c r="BH1711" s="296">
        <f>IF(N1711="sníž. přenesená",J1711,0)</f>
        <v>0</v>
      </c>
      <c r="BI1711" s="296">
        <f>IF(N1711="nulová",J1711,0)</f>
        <v>0</v>
      </c>
      <c r="BJ1711" s="196" t="s">
        <v>75</v>
      </c>
      <c r="BK1711" s="296">
        <f>ROUND(I1711*H1711,2)</f>
        <v>0</v>
      </c>
      <c r="BL1711" s="196" t="s">
        <v>263</v>
      </c>
      <c r="BM1711" s="196" t="s">
        <v>2378</v>
      </c>
    </row>
    <row r="1712" spans="2:65" s="302" customFormat="1">
      <c r="B1712" s="301"/>
      <c r="D1712" s="297" t="s">
        <v>185</v>
      </c>
      <c r="E1712" s="303" t="s">
        <v>5</v>
      </c>
      <c r="F1712" s="304" t="s">
        <v>2379</v>
      </c>
      <c r="H1712" s="305">
        <v>36.17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2380</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2381</v>
      </c>
      <c r="H1714" s="305">
        <v>51.22</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10" customFormat="1">
      <c r="B1715" s="309"/>
      <c r="D1715" s="297" t="s">
        <v>185</v>
      </c>
      <c r="E1715" s="311" t="s">
        <v>5</v>
      </c>
      <c r="F1715" s="312" t="s">
        <v>2382</v>
      </c>
      <c r="H1715" s="311" t="s">
        <v>5</v>
      </c>
      <c r="L1715" s="309"/>
      <c r="M1715" s="313"/>
      <c r="N1715" s="314"/>
      <c r="O1715" s="314"/>
      <c r="P1715" s="314"/>
      <c r="Q1715" s="314"/>
      <c r="R1715" s="314"/>
      <c r="S1715" s="314"/>
      <c r="T1715" s="315"/>
      <c r="AT1715" s="311" t="s">
        <v>185</v>
      </c>
      <c r="AU1715" s="311" t="s">
        <v>77</v>
      </c>
      <c r="AV1715" s="310" t="s">
        <v>75</v>
      </c>
      <c r="AW1715" s="310" t="s">
        <v>31</v>
      </c>
      <c r="AX1715" s="310" t="s">
        <v>68</v>
      </c>
      <c r="AY1715" s="311" t="s">
        <v>177</v>
      </c>
    </row>
    <row r="1716" spans="2:65" s="302" customFormat="1">
      <c r="B1716" s="301"/>
      <c r="D1716" s="297" t="s">
        <v>185</v>
      </c>
      <c r="E1716" s="303" t="s">
        <v>5</v>
      </c>
      <c r="F1716" s="304" t="s">
        <v>2383</v>
      </c>
      <c r="H1716" s="305">
        <v>36.549999999999997</v>
      </c>
      <c r="L1716" s="301"/>
      <c r="M1716" s="306"/>
      <c r="N1716" s="307"/>
      <c r="O1716" s="307"/>
      <c r="P1716" s="307"/>
      <c r="Q1716" s="307"/>
      <c r="R1716" s="307"/>
      <c r="S1716" s="307"/>
      <c r="T1716" s="308"/>
      <c r="AT1716" s="303" t="s">
        <v>185</v>
      </c>
      <c r="AU1716" s="303" t="s">
        <v>77</v>
      </c>
      <c r="AV1716" s="302" t="s">
        <v>77</v>
      </c>
      <c r="AW1716" s="302" t="s">
        <v>31</v>
      </c>
      <c r="AX1716" s="302" t="s">
        <v>68</v>
      </c>
      <c r="AY1716" s="303" t="s">
        <v>177</v>
      </c>
    </row>
    <row r="1717" spans="2:65" s="310" customFormat="1">
      <c r="B1717" s="309"/>
      <c r="D1717" s="297" t="s">
        <v>185</v>
      </c>
      <c r="E1717" s="311" t="s">
        <v>5</v>
      </c>
      <c r="F1717" s="312" t="s">
        <v>2384</v>
      </c>
      <c r="H1717" s="311" t="s">
        <v>5</v>
      </c>
      <c r="L1717" s="309"/>
      <c r="M1717" s="313"/>
      <c r="N1717" s="314"/>
      <c r="O1717" s="314"/>
      <c r="P1717" s="314"/>
      <c r="Q1717" s="314"/>
      <c r="R1717" s="314"/>
      <c r="S1717" s="314"/>
      <c r="T1717" s="315"/>
      <c r="AT1717" s="311" t="s">
        <v>185</v>
      </c>
      <c r="AU1717" s="311" t="s">
        <v>77</v>
      </c>
      <c r="AV1717" s="310" t="s">
        <v>75</v>
      </c>
      <c r="AW1717" s="310" t="s">
        <v>31</v>
      </c>
      <c r="AX1717" s="310" t="s">
        <v>68</v>
      </c>
      <c r="AY1717" s="311" t="s">
        <v>177</v>
      </c>
    </row>
    <row r="1718" spans="2:65" s="302" customFormat="1">
      <c r="B1718" s="301"/>
      <c r="D1718" s="297" t="s">
        <v>185</v>
      </c>
      <c r="E1718" s="303" t="s">
        <v>5</v>
      </c>
      <c r="F1718" s="304" t="s">
        <v>2385</v>
      </c>
      <c r="H1718" s="305">
        <v>62.65</v>
      </c>
      <c r="L1718" s="301"/>
      <c r="M1718" s="306"/>
      <c r="N1718" s="307"/>
      <c r="O1718" s="307"/>
      <c r="P1718" s="307"/>
      <c r="Q1718" s="307"/>
      <c r="R1718" s="307"/>
      <c r="S1718" s="307"/>
      <c r="T1718" s="308"/>
      <c r="AT1718" s="303" t="s">
        <v>185</v>
      </c>
      <c r="AU1718" s="303" t="s">
        <v>77</v>
      </c>
      <c r="AV1718" s="302" t="s">
        <v>77</v>
      </c>
      <c r="AW1718" s="302" t="s">
        <v>31</v>
      </c>
      <c r="AX1718" s="302" t="s">
        <v>68</v>
      </c>
      <c r="AY1718" s="303" t="s">
        <v>177</v>
      </c>
    </row>
    <row r="1719" spans="2:65" s="310" customFormat="1">
      <c r="B1719" s="309"/>
      <c r="D1719" s="297" t="s">
        <v>185</v>
      </c>
      <c r="E1719" s="311" t="s">
        <v>5</v>
      </c>
      <c r="F1719" s="312" t="s">
        <v>2386</v>
      </c>
      <c r="H1719" s="311" t="s">
        <v>5</v>
      </c>
      <c r="L1719" s="309"/>
      <c r="M1719" s="313"/>
      <c r="N1719" s="314"/>
      <c r="O1719" s="314"/>
      <c r="P1719" s="314"/>
      <c r="Q1719" s="314"/>
      <c r="R1719" s="314"/>
      <c r="S1719" s="314"/>
      <c r="T1719" s="315"/>
      <c r="AT1719" s="311" t="s">
        <v>185</v>
      </c>
      <c r="AU1719" s="311" t="s">
        <v>77</v>
      </c>
      <c r="AV1719" s="310" t="s">
        <v>75</v>
      </c>
      <c r="AW1719" s="310" t="s">
        <v>31</v>
      </c>
      <c r="AX1719" s="310" t="s">
        <v>68</v>
      </c>
      <c r="AY1719" s="311" t="s">
        <v>177</v>
      </c>
    </row>
    <row r="1720" spans="2:65" s="310" customFormat="1">
      <c r="B1720" s="309"/>
      <c r="D1720" s="297" t="s">
        <v>185</v>
      </c>
      <c r="E1720" s="311" t="s">
        <v>5</v>
      </c>
      <c r="F1720" s="312" t="s">
        <v>720</v>
      </c>
      <c r="H1720" s="311" t="s">
        <v>5</v>
      </c>
      <c r="L1720" s="309"/>
      <c r="M1720" s="313"/>
      <c r="N1720" s="314"/>
      <c r="O1720" s="314"/>
      <c r="P1720" s="314"/>
      <c r="Q1720" s="314"/>
      <c r="R1720" s="314"/>
      <c r="S1720" s="314"/>
      <c r="T1720" s="315"/>
      <c r="AT1720" s="311" t="s">
        <v>185</v>
      </c>
      <c r="AU1720" s="311" t="s">
        <v>77</v>
      </c>
      <c r="AV1720" s="310" t="s">
        <v>75</v>
      </c>
      <c r="AW1720" s="310" t="s">
        <v>31</v>
      </c>
      <c r="AX1720" s="310" t="s">
        <v>68</v>
      </c>
      <c r="AY1720" s="311" t="s">
        <v>177</v>
      </c>
    </row>
    <row r="1721" spans="2:65" s="302" customFormat="1">
      <c r="B1721" s="301"/>
      <c r="D1721" s="297" t="s">
        <v>185</v>
      </c>
      <c r="E1721" s="303" t="s">
        <v>5</v>
      </c>
      <c r="F1721" s="304" t="s">
        <v>2387</v>
      </c>
      <c r="H1721" s="305">
        <v>52.85</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0" customFormat="1">
      <c r="B1722" s="309"/>
      <c r="D1722" s="297" t="s">
        <v>185</v>
      </c>
      <c r="E1722" s="311" t="s">
        <v>5</v>
      </c>
      <c r="F1722" s="312" t="s">
        <v>2388</v>
      </c>
      <c r="H1722" s="311" t="s">
        <v>5</v>
      </c>
      <c r="L1722" s="309"/>
      <c r="M1722" s="313"/>
      <c r="N1722" s="314"/>
      <c r="O1722" s="314"/>
      <c r="P1722" s="314"/>
      <c r="Q1722" s="314"/>
      <c r="R1722" s="314"/>
      <c r="S1722" s="314"/>
      <c r="T1722" s="315"/>
      <c r="AT1722" s="311" t="s">
        <v>185</v>
      </c>
      <c r="AU1722" s="311" t="s">
        <v>77</v>
      </c>
      <c r="AV1722" s="310" t="s">
        <v>75</v>
      </c>
      <c r="AW1722" s="310" t="s">
        <v>31</v>
      </c>
      <c r="AX1722" s="310" t="s">
        <v>68</v>
      </c>
      <c r="AY1722" s="311" t="s">
        <v>177</v>
      </c>
    </row>
    <row r="1723" spans="2:65" s="302" customFormat="1">
      <c r="B1723" s="301"/>
      <c r="D1723" s="297" t="s">
        <v>185</v>
      </c>
      <c r="E1723" s="303" t="s">
        <v>5</v>
      </c>
      <c r="F1723" s="304" t="s">
        <v>2389</v>
      </c>
      <c r="H1723" s="305">
        <v>32.72</v>
      </c>
      <c r="L1723" s="301"/>
      <c r="M1723" s="306"/>
      <c r="N1723" s="307"/>
      <c r="O1723" s="307"/>
      <c r="P1723" s="307"/>
      <c r="Q1723" s="307"/>
      <c r="R1723" s="307"/>
      <c r="S1723" s="307"/>
      <c r="T1723" s="308"/>
      <c r="AT1723" s="303" t="s">
        <v>185</v>
      </c>
      <c r="AU1723" s="303" t="s">
        <v>77</v>
      </c>
      <c r="AV1723" s="302" t="s">
        <v>77</v>
      </c>
      <c r="AW1723" s="302" t="s">
        <v>31</v>
      </c>
      <c r="AX1723" s="302" t="s">
        <v>68</v>
      </c>
      <c r="AY1723" s="303" t="s">
        <v>177</v>
      </c>
    </row>
    <row r="1724" spans="2:65" s="310" customFormat="1">
      <c r="B1724" s="309"/>
      <c r="D1724" s="297" t="s">
        <v>185</v>
      </c>
      <c r="E1724" s="311" t="s">
        <v>5</v>
      </c>
      <c r="F1724" s="312" t="s">
        <v>2390</v>
      </c>
      <c r="H1724" s="311" t="s">
        <v>5</v>
      </c>
      <c r="L1724" s="309"/>
      <c r="M1724" s="313"/>
      <c r="N1724" s="314"/>
      <c r="O1724" s="314"/>
      <c r="P1724" s="314"/>
      <c r="Q1724" s="314"/>
      <c r="R1724" s="314"/>
      <c r="S1724" s="314"/>
      <c r="T1724" s="315"/>
      <c r="AT1724" s="311" t="s">
        <v>185</v>
      </c>
      <c r="AU1724" s="311" t="s">
        <v>77</v>
      </c>
      <c r="AV1724" s="310" t="s">
        <v>75</v>
      </c>
      <c r="AW1724" s="310" t="s">
        <v>31</v>
      </c>
      <c r="AX1724" s="310" t="s">
        <v>68</v>
      </c>
      <c r="AY1724" s="311" t="s">
        <v>177</v>
      </c>
    </row>
    <row r="1725" spans="2:65" s="317" customFormat="1">
      <c r="B1725" s="316"/>
      <c r="D1725" s="297" t="s">
        <v>185</v>
      </c>
      <c r="E1725" s="318" t="s">
        <v>5</v>
      </c>
      <c r="F1725" s="319" t="s">
        <v>186</v>
      </c>
      <c r="H1725" s="320">
        <v>272.16000000000003</v>
      </c>
      <c r="L1725" s="316"/>
      <c r="M1725" s="321"/>
      <c r="N1725" s="322"/>
      <c r="O1725" s="322"/>
      <c r="P1725" s="322"/>
      <c r="Q1725" s="322"/>
      <c r="R1725" s="322"/>
      <c r="S1725" s="322"/>
      <c r="T1725" s="323"/>
      <c r="AT1725" s="318" t="s">
        <v>185</v>
      </c>
      <c r="AU1725" s="318" t="s">
        <v>77</v>
      </c>
      <c r="AV1725" s="317" t="s">
        <v>182</v>
      </c>
      <c r="AW1725" s="317" t="s">
        <v>31</v>
      </c>
      <c r="AX1725" s="317" t="s">
        <v>75</v>
      </c>
      <c r="AY1725" s="318" t="s">
        <v>177</v>
      </c>
    </row>
    <row r="1726" spans="2:65" s="916" customFormat="1" ht="16.5" customHeight="1">
      <c r="B1726" s="207"/>
      <c r="C1726" s="324" t="s">
        <v>2391</v>
      </c>
      <c r="D1726" s="324" t="s">
        <v>425</v>
      </c>
      <c r="E1726" s="325" t="s">
        <v>2343</v>
      </c>
      <c r="F1726" s="326" t="s">
        <v>2344</v>
      </c>
      <c r="G1726" s="327" t="s">
        <v>180</v>
      </c>
      <c r="H1726" s="328">
        <v>29.937999999999999</v>
      </c>
      <c r="I1726" s="923"/>
      <c r="J1726" s="329">
        <f>ROUND(I1726*H1726,2)</f>
        <v>0</v>
      </c>
      <c r="K1726" s="326" t="s">
        <v>181</v>
      </c>
      <c r="L1726" s="330"/>
      <c r="M1726" s="331" t="s">
        <v>5</v>
      </c>
      <c r="N1726" s="332" t="s">
        <v>39</v>
      </c>
      <c r="O1726" s="294">
        <v>0</v>
      </c>
      <c r="P1726" s="294">
        <f>O1726*H1726</f>
        <v>0</v>
      </c>
      <c r="Q1726" s="294">
        <v>2.3500000000000001E-3</v>
      </c>
      <c r="R1726" s="294">
        <f>Q1726*H1726</f>
        <v>7.0354299999999995E-2</v>
      </c>
      <c r="S1726" s="294">
        <v>0</v>
      </c>
      <c r="T1726" s="295">
        <f>S1726*H1726</f>
        <v>0</v>
      </c>
      <c r="AR1726" s="196" t="s">
        <v>336</v>
      </c>
      <c r="AT1726" s="196" t="s">
        <v>425</v>
      </c>
      <c r="AU1726" s="196" t="s">
        <v>77</v>
      </c>
      <c r="AY1726" s="196" t="s">
        <v>177</v>
      </c>
      <c r="BE1726" s="296">
        <f>IF(N1726="základní",J1726,0)</f>
        <v>0</v>
      </c>
      <c r="BF1726" s="296">
        <f>IF(N1726="snížená",J1726,0)</f>
        <v>0</v>
      </c>
      <c r="BG1726" s="296">
        <f>IF(N1726="zákl. přenesená",J1726,0)</f>
        <v>0</v>
      </c>
      <c r="BH1726" s="296">
        <f>IF(N1726="sníž. přenesená",J1726,0)</f>
        <v>0</v>
      </c>
      <c r="BI1726" s="296">
        <f>IF(N1726="nulová",J1726,0)</f>
        <v>0</v>
      </c>
      <c r="BJ1726" s="196" t="s">
        <v>75</v>
      </c>
      <c r="BK1726" s="296">
        <f>ROUND(I1726*H1726,2)</f>
        <v>0</v>
      </c>
      <c r="BL1726" s="196" t="s">
        <v>263</v>
      </c>
      <c r="BM1726" s="196" t="s">
        <v>2392</v>
      </c>
    </row>
    <row r="1727" spans="2:65" s="302" customFormat="1">
      <c r="B1727" s="301"/>
      <c r="D1727" s="297" t="s">
        <v>185</v>
      </c>
      <c r="E1727" s="303" t="s">
        <v>5</v>
      </c>
      <c r="F1727" s="304" t="s">
        <v>2393</v>
      </c>
      <c r="H1727" s="305">
        <v>29.937999999999999</v>
      </c>
      <c r="L1727" s="301"/>
      <c r="M1727" s="306"/>
      <c r="N1727" s="307"/>
      <c r="O1727" s="307"/>
      <c r="P1727" s="307"/>
      <c r="Q1727" s="307"/>
      <c r="R1727" s="307"/>
      <c r="S1727" s="307"/>
      <c r="T1727" s="308"/>
      <c r="AT1727" s="303" t="s">
        <v>185</v>
      </c>
      <c r="AU1727" s="303" t="s">
        <v>77</v>
      </c>
      <c r="AV1727" s="302" t="s">
        <v>77</v>
      </c>
      <c r="AW1727" s="302" t="s">
        <v>31</v>
      </c>
      <c r="AX1727" s="302" t="s">
        <v>68</v>
      </c>
      <c r="AY1727" s="303" t="s">
        <v>177</v>
      </c>
    </row>
    <row r="1728" spans="2:65" s="317" customFormat="1">
      <c r="B1728" s="316"/>
      <c r="D1728" s="297" t="s">
        <v>185</v>
      </c>
      <c r="E1728" s="318" t="s">
        <v>5</v>
      </c>
      <c r="F1728" s="319" t="s">
        <v>186</v>
      </c>
      <c r="H1728" s="320">
        <v>29.937999999999999</v>
      </c>
      <c r="L1728" s="316"/>
      <c r="M1728" s="321"/>
      <c r="N1728" s="322"/>
      <c r="O1728" s="322"/>
      <c r="P1728" s="322"/>
      <c r="Q1728" s="322"/>
      <c r="R1728" s="322"/>
      <c r="S1728" s="322"/>
      <c r="T1728" s="323"/>
      <c r="AT1728" s="318" t="s">
        <v>185</v>
      </c>
      <c r="AU1728" s="318" t="s">
        <v>77</v>
      </c>
      <c r="AV1728" s="317" t="s">
        <v>182</v>
      </c>
      <c r="AW1728" s="317" t="s">
        <v>31</v>
      </c>
      <c r="AX1728" s="317" t="s">
        <v>75</v>
      </c>
      <c r="AY1728" s="318" t="s">
        <v>177</v>
      </c>
    </row>
    <row r="1729" spans="2:65" s="916" customFormat="1" ht="38.25" customHeight="1">
      <c r="B1729" s="207"/>
      <c r="C1729" s="286" t="s">
        <v>2394</v>
      </c>
      <c r="D1729" s="286" t="s">
        <v>179</v>
      </c>
      <c r="E1729" s="287" t="s">
        <v>2395</v>
      </c>
      <c r="F1729" s="288" t="s">
        <v>2396</v>
      </c>
      <c r="G1729" s="289" t="s">
        <v>407</v>
      </c>
      <c r="H1729" s="290">
        <v>3.661</v>
      </c>
      <c r="I1729" s="921"/>
      <c r="J1729" s="291">
        <f>ROUND(I1729*H1729,2)</f>
        <v>0</v>
      </c>
      <c r="K1729" s="288" t="s">
        <v>181</v>
      </c>
      <c r="L1729" s="207"/>
      <c r="M1729" s="292" t="s">
        <v>5</v>
      </c>
      <c r="N1729" s="293" t="s">
        <v>39</v>
      </c>
      <c r="O1729" s="294">
        <v>1.1140000000000001</v>
      </c>
      <c r="P1729" s="294">
        <f>O1729*H1729</f>
        <v>4.078354</v>
      </c>
      <c r="Q1729" s="294">
        <v>0</v>
      </c>
      <c r="R1729" s="294">
        <f>Q1729*H1729</f>
        <v>0</v>
      </c>
      <c r="S1729" s="294">
        <v>0</v>
      </c>
      <c r="T1729" s="295">
        <f>S1729*H1729</f>
        <v>0</v>
      </c>
      <c r="AR1729" s="196" t="s">
        <v>263</v>
      </c>
      <c r="AT1729" s="196" t="s">
        <v>179</v>
      </c>
      <c r="AU1729" s="196" t="s">
        <v>77</v>
      </c>
      <c r="AY1729" s="196" t="s">
        <v>177</v>
      </c>
      <c r="BE1729" s="296">
        <f>IF(N1729="základní",J1729,0)</f>
        <v>0</v>
      </c>
      <c r="BF1729" s="296">
        <f>IF(N1729="snížená",J1729,0)</f>
        <v>0</v>
      </c>
      <c r="BG1729" s="296">
        <f>IF(N1729="zákl. přenesená",J1729,0)</f>
        <v>0</v>
      </c>
      <c r="BH1729" s="296">
        <f>IF(N1729="sníž. přenesená",J1729,0)</f>
        <v>0</v>
      </c>
      <c r="BI1729" s="296">
        <f>IF(N1729="nulová",J1729,0)</f>
        <v>0</v>
      </c>
      <c r="BJ1729" s="196" t="s">
        <v>75</v>
      </c>
      <c r="BK1729" s="296">
        <f>ROUND(I1729*H1729,2)</f>
        <v>0</v>
      </c>
      <c r="BL1729" s="196" t="s">
        <v>263</v>
      </c>
      <c r="BM1729" s="196" t="s">
        <v>2397</v>
      </c>
    </row>
    <row r="1730" spans="2:65" s="916" customFormat="1" ht="121.5">
      <c r="B1730" s="207"/>
      <c r="D1730" s="297" t="s">
        <v>184</v>
      </c>
      <c r="F1730" s="298" t="s">
        <v>1854</v>
      </c>
      <c r="L1730" s="207"/>
      <c r="M1730" s="299"/>
      <c r="N1730" s="920"/>
      <c r="O1730" s="920"/>
      <c r="P1730" s="920"/>
      <c r="Q1730" s="920"/>
      <c r="R1730" s="920"/>
      <c r="S1730" s="920"/>
      <c r="T1730" s="300"/>
      <c r="AT1730" s="196" t="s">
        <v>184</v>
      </c>
      <c r="AU1730" s="196" t="s">
        <v>77</v>
      </c>
    </row>
    <row r="1731" spans="2:65" s="274" customFormat="1" ht="29.85" customHeight="1">
      <c r="B1731" s="273"/>
      <c r="D1731" s="275" t="s">
        <v>67</v>
      </c>
      <c r="E1731" s="284" t="s">
        <v>2398</v>
      </c>
      <c r="F1731" s="284" t="s">
        <v>2399</v>
      </c>
      <c r="J1731" s="285">
        <f>BK1731</f>
        <v>0</v>
      </c>
      <c r="L1731" s="273"/>
      <c r="M1731" s="278"/>
      <c r="N1731" s="279"/>
      <c r="O1731" s="279"/>
      <c r="P1731" s="280">
        <f>SUM(P1732:P1742)</f>
        <v>152.20544499999997</v>
      </c>
      <c r="Q1731" s="279"/>
      <c r="R1731" s="280">
        <f>SUM(R1732:R1742)</f>
        <v>0.79532800000000003</v>
      </c>
      <c r="S1731" s="279"/>
      <c r="T1731" s="281">
        <f>SUM(T1732:T1742)</f>
        <v>0</v>
      </c>
      <c r="AR1731" s="275" t="s">
        <v>77</v>
      </c>
      <c r="AT1731" s="282" t="s">
        <v>67</v>
      </c>
      <c r="AU1731" s="282" t="s">
        <v>75</v>
      </c>
      <c r="AY1731" s="275" t="s">
        <v>177</v>
      </c>
      <c r="BK1731" s="283">
        <f>SUM(BK1732:BK1742)</f>
        <v>0</v>
      </c>
    </row>
    <row r="1732" spans="2:65" s="916" customFormat="1" ht="16.5" customHeight="1">
      <c r="B1732" s="207"/>
      <c r="C1732" s="286" t="s">
        <v>2400</v>
      </c>
      <c r="D1732" s="286" t="s">
        <v>179</v>
      </c>
      <c r="E1732" s="287" t="s">
        <v>2401</v>
      </c>
      <c r="F1732" s="288" t="s">
        <v>2402</v>
      </c>
      <c r="G1732" s="289" t="s">
        <v>180</v>
      </c>
      <c r="H1732" s="290">
        <v>467.84</v>
      </c>
      <c r="I1732" s="921"/>
      <c r="J1732" s="291">
        <f>ROUND(I1732*H1732,2)</f>
        <v>0</v>
      </c>
      <c r="K1732" s="288" t="s">
        <v>181</v>
      </c>
      <c r="L1732" s="207"/>
      <c r="M1732" s="292" t="s">
        <v>5</v>
      </c>
      <c r="N1732" s="293" t="s">
        <v>39</v>
      </c>
      <c r="O1732" s="294">
        <v>0.113</v>
      </c>
      <c r="P1732" s="294">
        <f>O1732*H1732</f>
        <v>52.865919999999996</v>
      </c>
      <c r="Q1732" s="294">
        <v>2.9999999999999997E-4</v>
      </c>
      <c r="R1732" s="294">
        <f>Q1732*H1732</f>
        <v>0.14035199999999998</v>
      </c>
      <c r="S1732" s="294">
        <v>0</v>
      </c>
      <c r="T1732" s="295">
        <f>S1732*H1732</f>
        <v>0</v>
      </c>
      <c r="AR1732" s="196" t="s">
        <v>263</v>
      </c>
      <c r="AT1732" s="196" t="s">
        <v>179</v>
      </c>
      <c r="AU1732" s="196" t="s">
        <v>77</v>
      </c>
      <c r="AY1732" s="196" t="s">
        <v>177</v>
      </c>
      <c r="BE1732" s="296">
        <f>IF(N1732="základní",J1732,0)</f>
        <v>0</v>
      </c>
      <c r="BF1732" s="296">
        <f>IF(N1732="snížená",J1732,0)</f>
        <v>0</v>
      </c>
      <c r="BG1732" s="296">
        <f>IF(N1732="zákl. přenesená",J1732,0)</f>
        <v>0</v>
      </c>
      <c r="BH1732" s="296">
        <f>IF(N1732="sníž. přenesená",J1732,0)</f>
        <v>0</v>
      </c>
      <c r="BI1732" s="296">
        <f>IF(N1732="nulová",J1732,0)</f>
        <v>0</v>
      </c>
      <c r="BJ1732" s="196" t="s">
        <v>75</v>
      </c>
      <c r="BK1732" s="296">
        <f>ROUND(I1732*H1732,2)</f>
        <v>0</v>
      </c>
      <c r="BL1732" s="196" t="s">
        <v>263</v>
      </c>
      <c r="BM1732" s="196" t="s">
        <v>2403</v>
      </c>
    </row>
    <row r="1733" spans="2:65" s="916" customFormat="1" ht="16.5" customHeight="1">
      <c r="B1733" s="207"/>
      <c r="C1733" s="286" t="s">
        <v>2404</v>
      </c>
      <c r="D1733" s="286" t="s">
        <v>179</v>
      </c>
      <c r="E1733" s="287" t="s">
        <v>2405</v>
      </c>
      <c r="F1733" s="288" t="s">
        <v>4889</v>
      </c>
      <c r="G1733" s="289" t="s">
        <v>180</v>
      </c>
      <c r="H1733" s="290">
        <v>467.84</v>
      </c>
      <c r="I1733" s="921"/>
      <c r="J1733" s="291">
        <f>ROUND(I1733*H1733,2)</f>
        <v>0</v>
      </c>
      <c r="K1733" s="288" t="s">
        <v>181</v>
      </c>
      <c r="L1733" s="207"/>
      <c r="M1733" s="292" t="s">
        <v>5</v>
      </c>
      <c r="N1733" s="293" t="s">
        <v>39</v>
      </c>
      <c r="O1733" s="294">
        <v>0.21</v>
      </c>
      <c r="P1733" s="294">
        <f>O1733*H1733</f>
        <v>98.246399999999994</v>
      </c>
      <c r="Q1733" s="294">
        <v>1.4E-3</v>
      </c>
      <c r="R1733" s="294">
        <f>Q1733*H1733</f>
        <v>0.654976</v>
      </c>
      <c r="S1733" s="294">
        <v>0</v>
      </c>
      <c r="T1733" s="295">
        <f>S1733*H1733</f>
        <v>0</v>
      </c>
      <c r="AR1733" s="196" t="s">
        <v>263</v>
      </c>
      <c r="AT1733" s="196" t="s">
        <v>179</v>
      </c>
      <c r="AU1733" s="196" t="s">
        <v>77</v>
      </c>
      <c r="AY1733" s="196" t="s">
        <v>177</v>
      </c>
      <c r="BE1733" s="296">
        <f>IF(N1733="základní",J1733,0)</f>
        <v>0</v>
      </c>
      <c r="BF1733" s="296">
        <f>IF(N1733="snížená",J1733,0)</f>
        <v>0</v>
      </c>
      <c r="BG1733" s="296">
        <f>IF(N1733="zákl. přenesená",J1733,0)</f>
        <v>0</v>
      </c>
      <c r="BH1733" s="296">
        <f>IF(N1733="sníž. přenesená",J1733,0)</f>
        <v>0</v>
      </c>
      <c r="BI1733" s="296">
        <f>IF(N1733="nulová",J1733,0)</f>
        <v>0</v>
      </c>
      <c r="BJ1733" s="196" t="s">
        <v>75</v>
      </c>
      <c r="BK1733" s="296">
        <f>ROUND(I1733*H1733,2)</f>
        <v>0</v>
      </c>
      <c r="BL1733" s="196" t="s">
        <v>263</v>
      </c>
      <c r="BM1733" s="196" t="s">
        <v>2406</v>
      </c>
    </row>
    <row r="1734" spans="2:65" s="302" customFormat="1">
      <c r="B1734" s="301"/>
      <c r="D1734" s="297" t="s">
        <v>185</v>
      </c>
      <c r="E1734" s="303" t="s">
        <v>5</v>
      </c>
      <c r="F1734" s="304" t="s">
        <v>1398</v>
      </c>
      <c r="H1734" s="305">
        <v>432.83</v>
      </c>
      <c r="L1734" s="301"/>
      <c r="M1734" s="306"/>
      <c r="N1734" s="307"/>
      <c r="O1734" s="307"/>
      <c r="P1734" s="307"/>
      <c r="Q1734" s="307"/>
      <c r="R1734" s="307"/>
      <c r="S1734" s="307"/>
      <c r="T1734" s="308"/>
      <c r="AT1734" s="303" t="s">
        <v>185</v>
      </c>
      <c r="AU1734" s="303" t="s">
        <v>77</v>
      </c>
      <c r="AV1734" s="302" t="s">
        <v>77</v>
      </c>
      <c r="AW1734" s="302" t="s">
        <v>31</v>
      </c>
      <c r="AX1734" s="302" t="s">
        <v>68</v>
      </c>
      <c r="AY1734" s="303" t="s">
        <v>177</v>
      </c>
    </row>
    <row r="1735" spans="2:65" s="310" customFormat="1">
      <c r="B1735" s="309"/>
      <c r="D1735" s="297" t="s">
        <v>185</v>
      </c>
      <c r="E1735" s="311" t="s">
        <v>5</v>
      </c>
      <c r="F1735" s="312" t="s">
        <v>717</v>
      </c>
      <c r="H1735" s="311" t="s">
        <v>5</v>
      </c>
      <c r="L1735" s="309"/>
      <c r="M1735" s="313"/>
      <c r="N1735" s="314"/>
      <c r="O1735" s="314"/>
      <c r="P1735" s="314"/>
      <c r="Q1735" s="314"/>
      <c r="R1735" s="314"/>
      <c r="S1735" s="314"/>
      <c r="T1735" s="315"/>
      <c r="AT1735" s="311" t="s">
        <v>185</v>
      </c>
      <c r="AU1735" s="311" t="s">
        <v>77</v>
      </c>
      <c r="AV1735" s="310" t="s">
        <v>75</v>
      </c>
      <c r="AW1735" s="310" t="s">
        <v>31</v>
      </c>
      <c r="AX1735" s="310" t="s">
        <v>68</v>
      </c>
      <c r="AY1735" s="311" t="s">
        <v>177</v>
      </c>
    </row>
    <row r="1736" spans="2:65" s="302" customFormat="1">
      <c r="B1736" s="301"/>
      <c r="D1736" s="297" t="s">
        <v>185</v>
      </c>
      <c r="E1736" s="303" t="s">
        <v>5</v>
      </c>
      <c r="F1736" s="304" t="s">
        <v>2407</v>
      </c>
      <c r="H1736" s="305">
        <v>25.93</v>
      </c>
      <c r="L1736" s="301"/>
      <c r="M1736" s="306"/>
      <c r="N1736" s="307"/>
      <c r="O1736" s="307"/>
      <c r="P1736" s="307"/>
      <c r="Q1736" s="307"/>
      <c r="R1736" s="307"/>
      <c r="S1736" s="307"/>
      <c r="T1736" s="308"/>
      <c r="AT1736" s="303" t="s">
        <v>185</v>
      </c>
      <c r="AU1736" s="303" t="s">
        <v>77</v>
      </c>
      <c r="AV1736" s="302" t="s">
        <v>77</v>
      </c>
      <c r="AW1736" s="302" t="s">
        <v>31</v>
      </c>
      <c r="AX1736" s="302" t="s">
        <v>68</v>
      </c>
      <c r="AY1736" s="303" t="s">
        <v>177</v>
      </c>
    </row>
    <row r="1737" spans="2:65" s="310" customFormat="1">
      <c r="B1737" s="309"/>
      <c r="D1737" s="297" t="s">
        <v>185</v>
      </c>
      <c r="E1737" s="311" t="s">
        <v>5</v>
      </c>
      <c r="F1737" s="312" t="s">
        <v>720</v>
      </c>
      <c r="H1737" s="311" t="s">
        <v>5</v>
      </c>
      <c r="L1737" s="309"/>
      <c r="M1737" s="313"/>
      <c r="N1737" s="314"/>
      <c r="O1737" s="314"/>
      <c r="P1737" s="314"/>
      <c r="Q1737" s="314"/>
      <c r="R1737" s="314"/>
      <c r="S1737" s="314"/>
      <c r="T1737" s="315"/>
      <c r="AT1737" s="311" t="s">
        <v>185</v>
      </c>
      <c r="AU1737" s="311" t="s">
        <v>77</v>
      </c>
      <c r="AV1737" s="310" t="s">
        <v>75</v>
      </c>
      <c r="AW1737" s="310" t="s">
        <v>31</v>
      </c>
      <c r="AX1737" s="310" t="s">
        <v>68</v>
      </c>
      <c r="AY1737" s="311" t="s">
        <v>177</v>
      </c>
    </row>
    <row r="1738" spans="2:65" s="302" customFormat="1">
      <c r="B1738" s="301"/>
      <c r="D1738" s="297" t="s">
        <v>185</v>
      </c>
      <c r="E1738" s="303" t="s">
        <v>5</v>
      </c>
      <c r="F1738" s="304" t="s">
        <v>2408</v>
      </c>
      <c r="H1738" s="305">
        <v>9.08</v>
      </c>
      <c r="L1738" s="301"/>
      <c r="M1738" s="306"/>
      <c r="N1738" s="307"/>
      <c r="O1738" s="307"/>
      <c r="P1738" s="307"/>
      <c r="Q1738" s="307"/>
      <c r="R1738" s="307"/>
      <c r="S1738" s="307"/>
      <c r="T1738" s="308"/>
      <c r="AT1738" s="303" t="s">
        <v>185</v>
      </c>
      <c r="AU1738" s="303" t="s">
        <v>77</v>
      </c>
      <c r="AV1738" s="302" t="s">
        <v>77</v>
      </c>
      <c r="AW1738" s="302" t="s">
        <v>31</v>
      </c>
      <c r="AX1738" s="302" t="s">
        <v>68</v>
      </c>
      <c r="AY1738" s="303" t="s">
        <v>177</v>
      </c>
    </row>
    <row r="1739" spans="2:65" s="310" customFormat="1">
      <c r="B1739" s="309"/>
      <c r="D1739" s="297" t="s">
        <v>185</v>
      </c>
      <c r="E1739" s="311" t="s">
        <v>5</v>
      </c>
      <c r="F1739" s="312" t="s">
        <v>593</v>
      </c>
      <c r="H1739" s="311" t="s">
        <v>5</v>
      </c>
      <c r="L1739" s="309"/>
      <c r="M1739" s="313"/>
      <c r="N1739" s="314"/>
      <c r="O1739" s="314"/>
      <c r="P1739" s="314"/>
      <c r="Q1739" s="314"/>
      <c r="R1739" s="314"/>
      <c r="S1739" s="314"/>
      <c r="T1739" s="315"/>
      <c r="AT1739" s="311" t="s">
        <v>185</v>
      </c>
      <c r="AU1739" s="311" t="s">
        <v>77</v>
      </c>
      <c r="AV1739" s="310" t="s">
        <v>75</v>
      </c>
      <c r="AW1739" s="310" t="s">
        <v>31</v>
      </c>
      <c r="AX1739" s="310" t="s">
        <v>68</v>
      </c>
      <c r="AY1739" s="311" t="s">
        <v>177</v>
      </c>
    </row>
    <row r="1740" spans="2:65" s="317" customFormat="1">
      <c r="B1740" s="316"/>
      <c r="D1740" s="297" t="s">
        <v>185</v>
      </c>
      <c r="E1740" s="318" t="s">
        <v>5</v>
      </c>
      <c r="F1740" s="319" t="s">
        <v>186</v>
      </c>
      <c r="H1740" s="320">
        <v>467.84</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16" customFormat="1" ht="38.25" customHeight="1">
      <c r="B1741" s="207"/>
      <c r="C1741" s="286" t="s">
        <v>2409</v>
      </c>
      <c r="D1741" s="286" t="s">
        <v>179</v>
      </c>
      <c r="E1741" s="287" t="s">
        <v>2410</v>
      </c>
      <c r="F1741" s="288" t="s">
        <v>2411</v>
      </c>
      <c r="G1741" s="289" t="s">
        <v>407</v>
      </c>
      <c r="H1741" s="290">
        <v>0.79500000000000004</v>
      </c>
      <c r="I1741" s="921"/>
      <c r="J1741" s="291">
        <f>ROUND(I1741*H1741,2)</f>
        <v>0</v>
      </c>
      <c r="K1741" s="288" t="s">
        <v>181</v>
      </c>
      <c r="L1741" s="207"/>
      <c r="M1741" s="292" t="s">
        <v>5</v>
      </c>
      <c r="N1741" s="293" t="s">
        <v>39</v>
      </c>
      <c r="O1741" s="294">
        <v>1.375</v>
      </c>
      <c r="P1741" s="294">
        <f>O1741*H1741</f>
        <v>1.0931250000000001</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2412</v>
      </c>
    </row>
    <row r="1742" spans="2:65" s="916" customFormat="1" ht="121.5">
      <c r="B1742" s="207"/>
      <c r="D1742" s="297" t="s">
        <v>184</v>
      </c>
      <c r="F1742" s="298" t="s">
        <v>2213</v>
      </c>
      <c r="L1742" s="207"/>
      <c r="M1742" s="299"/>
      <c r="N1742" s="920"/>
      <c r="O1742" s="920"/>
      <c r="P1742" s="920"/>
      <c r="Q1742" s="920"/>
      <c r="R1742" s="920"/>
      <c r="S1742" s="920"/>
      <c r="T1742" s="300"/>
      <c r="AT1742" s="196" t="s">
        <v>184</v>
      </c>
      <c r="AU1742" s="196" t="s">
        <v>77</v>
      </c>
    </row>
    <row r="1743" spans="2:65" s="274" customFormat="1" ht="29.85" customHeight="1">
      <c r="B1743" s="273"/>
      <c r="D1743" s="275" t="s">
        <v>67</v>
      </c>
      <c r="E1743" s="284" t="s">
        <v>2413</v>
      </c>
      <c r="F1743" s="284" t="s">
        <v>2414</v>
      </c>
      <c r="J1743" s="285">
        <f>BK1743</f>
        <v>0</v>
      </c>
      <c r="L1743" s="273"/>
      <c r="M1743" s="278"/>
      <c r="N1743" s="279"/>
      <c r="O1743" s="279"/>
      <c r="P1743" s="280">
        <f>SUM(P1744:P1799)</f>
        <v>391.37560400000001</v>
      </c>
      <c r="Q1743" s="279"/>
      <c r="R1743" s="280">
        <f>SUM(R1744:R1799)</f>
        <v>7.1750170999999998</v>
      </c>
      <c r="S1743" s="279"/>
      <c r="T1743" s="281">
        <f>SUM(T1744:T1799)</f>
        <v>0</v>
      </c>
      <c r="AR1743" s="275" t="s">
        <v>77</v>
      </c>
      <c r="AT1743" s="282" t="s">
        <v>67</v>
      </c>
      <c r="AU1743" s="282" t="s">
        <v>75</v>
      </c>
      <c r="AY1743" s="275" t="s">
        <v>177</v>
      </c>
      <c r="BK1743" s="283">
        <f>SUM(BK1744:BK1799)</f>
        <v>0</v>
      </c>
    </row>
    <row r="1744" spans="2:65" s="916" customFormat="1" ht="25.5" customHeight="1">
      <c r="B1744" s="207"/>
      <c r="C1744" s="286" t="s">
        <v>2415</v>
      </c>
      <c r="D1744" s="286" t="s">
        <v>179</v>
      </c>
      <c r="E1744" s="287" t="s">
        <v>2416</v>
      </c>
      <c r="F1744" s="288" t="s">
        <v>2417</v>
      </c>
      <c r="G1744" s="289" t="s">
        <v>180</v>
      </c>
      <c r="H1744" s="290">
        <v>416.59699999999998</v>
      </c>
      <c r="I1744" s="921"/>
      <c r="J1744" s="291">
        <f>ROUND(I1744*H1744,2)</f>
        <v>0</v>
      </c>
      <c r="K1744" s="288" t="s">
        <v>181</v>
      </c>
      <c r="L1744" s="207"/>
      <c r="M1744" s="292" t="s">
        <v>5</v>
      </c>
      <c r="N1744" s="293" t="s">
        <v>39</v>
      </c>
      <c r="O1744" s="294">
        <v>0.79300000000000004</v>
      </c>
      <c r="P1744" s="294">
        <f>O1744*H1744</f>
        <v>330.36142100000001</v>
      </c>
      <c r="Q1744" s="294">
        <v>3.0000000000000001E-3</v>
      </c>
      <c r="R1744" s="294">
        <f>Q1744*H1744</f>
        <v>1.2497909999999999</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2418</v>
      </c>
    </row>
    <row r="1745" spans="2:51" s="302" customFormat="1">
      <c r="B1745" s="301"/>
      <c r="D1745" s="297" t="s">
        <v>185</v>
      </c>
      <c r="E1745" s="303" t="s">
        <v>5</v>
      </c>
      <c r="F1745" s="304" t="s">
        <v>2419</v>
      </c>
      <c r="H1745" s="305">
        <v>33.700000000000003</v>
      </c>
      <c r="L1745" s="301"/>
      <c r="M1745" s="306"/>
      <c r="N1745" s="307"/>
      <c r="O1745" s="307"/>
      <c r="P1745" s="307"/>
      <c r="Q1745" s="307"/>
      <c r="R1745" s="307"/>
      <c r="S1745" s="307"/>
      <c r="T1745" s="308"/>
      <c r="AT1745" s="303" t="s">
        <v>185</v>
      </c>
      <c r="AU1745" s="303" t="s">
        <v>77</v>
      </c>
      <c r="AV1745" s="302" t="s">
        <v>77</v>
      </c>
      <c r="AW1745" s="302" t="s">
        <v>31</v>
      </c>
      <c r="AX1745" s="302" t="s">
        <v>68</v>
      </c>
      <c r="AY1745" s="303" t="s">
        <v>177</v>
      </c>
    </row>
    <row r="1746" spans="2:51" s="310" customFormat="1">
      <c r="B1746" s="309"/>
      <c r="D1746" s="297" t="s">
        <v>185</v>
      </c>
      <c r="E1746" s="311" t="s">
        <v>5</v>
      </c>
      <c r="F1746" s="312" t="s">
        <v>2420</v>
      </c>
      <c r="H1746" s="311" t="s">
        <v>5</v>
      </c>
      <c r="L1746" s="309"/>
      <c r="M1746" s="313"/>
      <c r="N1746" s="314"/>
      <c r="O1746" s="314"/>
      <c r="P1746" s="314"/>
      <c r="Q1746" s="314"/>
      <c r="R1746" s="314"/>
      <c r="S1746" s="314"/>
      <c r="T1746" s="315"/>
      <c r="AT1746" s="311" t="s">
        <v>185</v>
      </c>
      <c r="AU1746" s="311" t="s">
        <v>77</v>
      </c>
      <c r="AV1746" s="310" t="s">
        <v>75</v>
      </c>
      <c r="AW1746" s="310" t="s">
        <v>31</v>
      </c>
      <c r="AX1746" s="310" t="s">
        <v>68</v>
      </c>
      <c r="AY1746" s="311" t="s">
        <v>177</v>
      </c>
    </row>
    <row r="1747" spans="2:51" s="302" customFormat="1">
      <c r="B1747" s="301"/>
      <c r="D1747" s="297" t="s">
        <v>185</v>
      </c>
      <c r="E1747" s="303" t="s">
        <v>5</v>
      </c>
      <c r="F1747" s="304" t="s">
        <v>2421</v>
      </c>
      <c r="H1747" s="305">
        <v>34.299999999999997</v>
      </c>
      <c r="L1747" s="301"/>
      <c r="M1747" s="306"/>
      <c r="N1747" s="307"/>
      <c r="O1747" s="307"/>
      <c r="P1747" s="307"/>
      <c r="Q1747" s="307"/>
      <c r="R1747" s="307"/>
      <c r="S1747" s="307"/>
      <c r="T1747" s="308"/>
      <c r="AT1747" s="303" t="s">
        <v>185</v>
      </c>
      <c r="AU1747" s="303" t="s">
        <v>77</v>
      </c>
      <c r="AV1747" s="302" t="s">
        <v>77</v>
      </c>
      <c r="AW1747" s="302" t="s">
        <v>31</v>
      </c>
      <c r="AX1747" s="302" t="s">
        <v>68</v>
      </c>
      <c r="AY1747" s="303" t="s">
        <v>177</v>
      </c>
    </row>
    <row r="1748" spans="2:51" s="310" customFormat="1">
      <c r="B1748" s="309"/>
      <c r="D1748" s="297" t="s">
        <v>185</v>
      </c>
      <c r="E1748" s="311" t="s">
        <v>5</v>
      </c>
      <c r="F1748" s="312" t="s">
        <v>2422</v>
      </c>
      <c r="H1748" s="311" t="s">
        <v>5</v>
      </c>
      <c r="L1748" s="309"/>
      <c r="M1748" s="313"/>
      <c r="N1748" s="314"/>
      <c r="O1748" s="314"/>
      <c r="P1748" s="314"/>
      <c r="Q1748" s="314"/>
      <c r="R1748" s="314"/>
      <c r="S1748" s="314"/>
      <c r="T1748" s="315"/>
      <c r="AT1748" s="311" t="s">
        <v>185</v>
      </c>
      <c r="AU1748" s="311" t="s">
        <v>77</v>
      </c>
      <c r="AV1748" s="310" t="s">
        <v>75</v>
      </c>
      <c r="AW1748" s="310" t="s">
        <v>31</v>
      </c>
      <c r="AX1748" s="310" t="s">
        <v>68</v>
      </c>
      <c r="AY1748" s="311" t="s">
        <v>177</v>
      </c>
    </row>
    <row r="1749" spans="2:51" s="302" customFormat="1">
      <c r="B1749" s="301"/>
      <c r="D1749" s="297" t="s">
        <v>185</v>
      </c>
      <c r="E1749" s="303" t="s">
        <v>5</v>
      </c>
      <c r="F1749" s="304" t="s">
        <v>2423</v>
      </c>
      <c r="H1749" s="305">
        <v>33.6</v>
      </c>
      <c r="L1749" s="301"/>
      <c r="M1749" s="306"/>
      <c r="N1749" s="307"/>
      <c r="O1749" s="307"/>
      <c r="P1749" s="307"/>
      <c r="Q1749" s="307"/>
      <c r="R1749" s="307"/>
      <c r="S1749" s="307"/>
      <c r="T1749" s="308"/>
      <c r="AT1749" s="303" t="s">
        <v>185</v>
      </c>
      <c r="AU1749" s="303" t="s">
        <v>77</v>
      </c>
      <c r="AV1749" s="302" t="s">
        <v>77</v>
      </c>
      <c r="AW1749" s="302" t="s">
        <v>31</v>
      </c>
      <c r="AX1749" s="302" t="s">
        <v>68</v>
      </c>
      <c r="AY1749" s="303" t="s">
        <v>177</v>
      </c>
    </row>
    <row r="1750" spans="2:51" s="310" customFormat="1">
      <c r="B1750" s="309"/>
      <c r="D1750" s="297" t="s">
        <v>185</v>
      </c>
      <c r="E1750" s="311" t="s">
        <v>5</v>
      </c>
      <c r="F1750" s="312" t="s">
        <v>2424</v>
      </c>
      <c r="H1750" s="311" t="s">
        <v>5</v>
      </c>
      <c r="L1750" s="309"/>
      <c r="M1750" s="313"/>
      <c r="N1750" s="314"/>
      <c r="O1750" s="314"/>
      <c r="P1750" s="314"/>
      <c r="Q1750" s="314"/>
      <c r="R1750" s="314"/>
      <c r="S1750" s="314"/>
      <c r="T1750" s="315"/>
      <c r="AT1750" s="311" t="s">
        <v>185</v>
      </c>
      <c r="AU1750" s="311" t="s">
        <v>77</v>
      </c>
      <c r="AV1750" s="310" t="s">
        <v>75</v>
      </c>
      <c r="AW1750" s="310" t="s">
        <v>31</v>
      </c>
      <c r="AX1750" s="310" t="s">
        <v>68</v>
      </c>
      <c r="AY1750" s="311" t="s">
        <v>177</v>
      </c>
    </row>
    <row r="1751" spans="2:51" s="302" customFormat="1">
      <c r="B1751" s="301"/>
      <c r="D1751" s="297" t="s">
        <v>185</v>
      </c>
      <c r="E1751" s="303" t="s">
        <v>5</v>
      </c>
      <c r="F1751" s="304" t="s">
        <v>2425</v>
      </c>
      <c r="H1751" s="305">
        <v>14.8</v>
      </c>
      <c r="L1751" s="301"/>
      <c r="M1751" s="306"/>
      <c r="N1751" s="307"/>
      <c r="O1751" s="307"/>
      <c r="P1751" s="307"/>
      <c r="Q1751" s="307"/>
      <c r="R1751" s="307"/>
      <c r="S1751" s="307"/>
      <c r="T1751" s="308"/>
      <c r="AT1751" s="303" t="s">
        <v>185</v>
      </c>
      <c r="AU1751" s="303" t="s">
        <v>77</v>
      </c>
      <c r="AV1751" s="302" t="s">
        <v>77</v>
      </c>
      <c r="AW1751" s="302" t="s">
        <v>31</v>
      </c>
      <c r="AX1751" s="302" t="s">
        <v>68</v>
      </c>
      <c r="AY1751" s="303" t="s">
        <v>177</v>
      </c>
    </row>
    <row r="1752" spans="2:51" s="310" customFormat="1">
      <c r="B1752" s="309"/>
      <c r="D1752" s="297" t="s">
        <v>185</v>
      </c>
      <c r="E1752" s="311" t="s">
        <v>5</v>
      </c>
      <c r="F1752" s="312" t="s">
        <v>2426</v>
      </c>
      <c r="H1752" s="311" t="s">
        <v>5</v>
      </c>
      <c r="L1752" s="309"/>
      <c r="M1752" s="313"/>
      <c r="N1752" s="314"/>
      <c r="O1752" s="314"/>
      <c r="P1752" s="314"/>
      <c r="Q1752" s="314"/>
      <c r="R1752" s="314"/>
      <c r="S1752" s="314"/>
      <c r="T1752" s="315"/>
      <c r="AT1752" s="311" t="s">
        <v>185</v>
      </c>
      <c r="AU1752" s="311" t="s">
        <v>77</v>
      </c>
      <c r="AV1752" s="310" t="s">
        <v>75</v>
      </c>
      <c r="AW1752" s="310" t="s">
        <v>31</v>
      </c>
      <c r="AX1752" s="310" t="s">
        <v>68</v>
      </c>
      <c r="AY1752" s="311" t="s">
        <v>177</v>
      </c>
    </row>
    <row r="1753" spans="2:51" s="310" customFormat="1">
      <c r="B1753" s="309"/>
      <c r="D1753" s="297" t="s">
        <v>185</v>
      </c>
      <c r="E1753" s="311" t="s">
        <v>5</v>
      </c>
      <c r="F1753" s="312" t="s">
        <v>717</v>
      </c>
      <c r="H1753" s="311" t="s">
        <v>5</v>
      </c>
      <c r="L1753" s="309"/>
      <c r="M1753" s="313"/>
      <c r="N1753" s="314"/>
      <c r="O1753" s="314"/>
      <c r="P1753" s="314"/>
      <c r="Q1753" s="314"/>
      <c r="R1753" s="314"/>
      <c r="S1753" s="314"/>
      <c r="T1753" s="315"/>
      <c r="AT1753" s="311" t="s">
        <v>185</v>
      </c>
      <c r="AU1753" s="311" t="s">
        <v>77</v>
      </c>
      <c r="AV1753" s="310" t="s">
        <v>75</v>
      </c>
      <c r="AW1753" s="310" t="s">
        <v>31</v>
      </c>
      <c r="AX1753" s="310" t="s">
        <v>68</v>
      </c>
      <c r="AY1753" s="311" t="s">
        <v>177</v>
      </c>
    </row>
    <row r="1754" spans="2:51" s="302" customFormat="1">
      <c r="B1754" s="301"/>
      <c r="D1754" s="297" t="s">
        <v>185</v>
      </c>
      <c r="E1754" s="303" t="s">
        <v>5</v>
      </c>
      <c r="F1754" s="304" t="s">
        <v>2427</v>
      </c>
      <c r="H1754" s="305">
        <v>41.3</v>
      </c>
      <c r="L1754" s="301"/>
      <c r="M1754" s="306"/>
      <c r="N1754" s="307"/>
      <c r="O1754" s="307"/>
      <c r="P1754" s="307"/>
      <c r="Q1754" s="307"/>
      <c r="R1754" s="307"/>
      <c r="S1754" s="307"/>
      <c r="T1754" s="308"/>
      <c r="AT1754" s="303" t="s">
        <v>185</v>
      </c>
      <c r="AU1754" s="303" t="s">
        <v>77</v>
      </c>
      <c r="AV1754" s="302" t="s">
        <v>77</v>
      </c>
      <c r="AW1754" s="302" t="s">
        <v>31</v>
      </c>
      <c r="AX1754" s="302" t="s">
        <v>68</v>
      </c>
      <c r="AY1754" s="303" t="s">
        <v>177</v>
      </c>
    </row>
    <row r="1755" spans="2:51" s="310" customFormat="1">
      <c r="B1755" s="309"/>
      <c r="D1755" s="297" t="s">
        <v>185</v>
      </c>
      <c r="E1755" s="311" t="s">
        <v>5</v>
      </c>
      <c r="F1755" s="312" t="s">
        <v>2428</v>
      </c>
      <c r="H1755" s="311" t="s">
        <v>5</v>
      </c>
      <c r="L1755" s="309"/>
      <c r="M1755" s="313"/>
      <c r="N1755" s="314"/>
      <c r="O1755" s="314"/>
      <c r="P1755" s="314"/>
      <c r="Q1755" s="314"/>
      <c r="R1755" s="314"/>
      <c r="S1755" s="314"/>
      <c r="T1755" s="315"/>
      <c r="AT1755" s="311" t="s">
        <v>185</v>
      </c>
      <c r="AU1755" s="311" t="s">
        <v>77</v>
      </c>
      <c r="AV1755" s="310" t="s">
        <v>75</v>
      </c>
      <c r="AW1755" s="310" t="s">
        <v>31</v>
      </c>
      <c r="AX1755" s="310" t="s">
        <v>68</v>
      </c>
      <c r="AY1755" s="311" t="s">
        <v>177</v>
      </c>
    </row>
    <row r="1756" spans="2:51" s="302" customFormat="1">
      <c r="B1756" s="301"/>
      <c r="D1756" s="297" t="s">
        <v>185</v>
      </c>
      <c r="E1756" s="303" t="s">
        <v>5</v>
      </c>
      <c r="F1756" s="304" t="s">
        <v>2429</v>
      </c>
      <c r="H1756" s="305">
        <v>54.307000000000002</v>
      </c>
      <c r="L1756" s="301"/>
      <c r="M1756" s="306"/>
      <c r="N1756" s="307"/>
      <c r="O1756" s="307"/>
      <c r="P1756" s="307"/>
      <c r="Q1756" s="307"/>
      <c r="R1756" s="307"/>
      <c r="S1756" s="307"/>
      <c r="T1756" s="308"/>
      <c r="AT1756" s="303" t="s">
        <v>185</v>
      </c>
      <c r="AU1756" s="303" t="s">
        <v>77</v>
      </c>
      <c r="AV1756" s="302" t="s">
        <v>77</v>
      </c>
      <c r="AW1756" s="302" t="s">
        <v>31</v>
      </c>
      <c r="AX1756" s="302" t="s">
        <v>68</v>
      </c>
      <c r="AY1756" s="303" t="s">
        <v>177</v>
      </c>
    </row>
    <row r="1757" spans="2:51" s="310" customFormat="1">
      <c r="B1757" s="309"/>
      <c r="D1757" s="297" t="s">
        <v>185</v>
      </c>
      <c r="E1757" s="311" t="s">
        <v>5</v>
      </c>
      <c r="F1757" s="312" t="s">
        <v>2430</v>
      </c>
      <c r="H1757" s="311" t="s">
        <v>5</v>
      </c>
      <c r="L1757" s="309"/>
      <c r="M1757" s="313"/>
      <c r="N1757" s="314"/>
      <c r="O1757" s="314"/>
      <c r="P1757" s="314"/>
      <c r="Q1757" s="314"/>
      <c r="R1757" s="314"/>
      <c r="S1757" s="314"/>
      <c r="T1757" s="315"/>
      <c r="AT1757" s="311" t="s">
        <v>185</v>
      </c>
      <c r="AU1757" s="311" t="s">
        <v>77</v>
      </c>
      <c r="AV1757" s="310" t="s">
        <v>75</v>
      </c>
      <c r="AW1757" s="310" t="s">
        <v>31</v>
      </c>
      <c r="AX1757" s="310" t="s">
        <v>68</v>
      </c>
      <c r="AY1757" s="311" t="s">
        <v>177</v>
      </c>
    </row>
    <row r="1758" spans="2:51" s="302" customFormat="1">
      <c r="B1758" s="301"/>
      <c r="D1758" s="297" t="s">
        <v>185</v>
      </c>
      <c r="E1758" s="303" t="s">
        <v>5</v>
      </c>
      <c r="F1758" s="304" t="s">
        <v>2431</v>
      </c>
      <c r="H1758" s="305">
        <v>14.4</v>
      </c>
      <c r="L1758" s="301"/>
      <c r="M1758" s="306"/>
      <c r="N1758" s="307"/>
      <c r="O1758" s="307"/>
      <c r="P1758" s="307"/>
      <c r="Q1758" s="307"/>
      <c r="R1758" s="307"/>
      <c r="S1758" s="307"/>
      <c r="T1758" s="308"/>
      <c r="AT1758" s="303" t="s">
        <v>185</v>
      </c>
      <c r="AU1758" s="303" t="s">
        <v>77</v>
      </c>
      <c r="AV1758" s="302" t="s">
        <v>77</v>
      </c>
      <c r="AW1758" s="302" t="s">
        <v>31</v>
      </c>
      <c r="AX1758" s="302" t="s">
        <v>68</v>
      </c>
      <c r="AY1758" s="303" t="s">
        <v>177</v>
      </c>
    </row>
    <row r="1759" spans="2:51" s="310" customFormat="1">
      <c r="B1759" s="309"/>
      <c r="D1759" s="297" t="s">
        <v>185</v>
      </c>
      <c r="E1759" s="311" t="s">
        <v>5</v>
      </c>
      <c r="F1759" s="312" t="s">
        <v>2432</v>
      </c>
      <c r="H1759" s="311" t="s">
        <v>5</v>
      </c>
      <c r="L1759" s="309"/>
      <c r="M1759" s="313"/>
      <c r="N1759" s="314"/>
      <c r="O1759" s="314"/>
      <c r="P1759" s="314"/>
      <c r="Q1759" s="314"/>
      <c r="R1759" s="314"/>
      <c r="S1759" s="314"/>
      <c r="T1759" s="315"/>
      <c r="AT1759" s="311" t="s">
        <v>185</v>
      </c>
      <c r="AU1759" s="311" t="s">
        <v>77</v>
      </c>
      <c r="AV1759" s="310" t="s">
        <v>75</v>
      </c>
      <c r="AW1759" s="310" t="s">
        <v>31</v>
      </c>
      <c r="AX1759" s="310" t="s">
        <v>68</v>
      </c>
      <c r="AY1759" s="311" t="s">
        <v>177</v>
      </c>
    </row>
    <row r="1760" spans="2:51" s="302" customFormat="1">
      <c r="B1760" s="301"/>
      <c r="D1760" s="297" t="s">
        <v>185</v>
      </c>
      <c r="E1760" s="303" t="s">
        <v>5</v>
      </c>
      <c r="F1760" s="304" t="s">
        <v>2433</v>
      </c>
      <c r="H1760" s="305">
        <v>45.89</v>
      </c>
      <c r="L1760" s="301"/>
      <c r="M1760" s="306"/>
      <c r="N1760" s="307"/>
      <c r="O1760" s="307"/>
      <c r="P1760" s="307"/>
      <c r="Q1760" s="307"/>
      <c r="R1760" s="307"/>
      <c r="S1760" s="307"/>
      <c r="T1760" s="308"/>
      <c r="AT1760" s="303" t="s">
        <v>185</v>
      </c>
      <c r="AU1760" s="303" t="s">
        <v>77</v>
      </c>
      <c r="AV1760" s="302" t="s">
        <v>77</v>
      </c>
      <c r="AW1760" s="302" t="s">
        <v>31</v>
      </c>
      <c r="AX1760" s="302" t="s">
        <v>68</v>
      </c>
      <c r="AY1760" s="303" t="s">
        <v>177</v>
      </c>
    </row>
    <row r="1761" spans="2:65" s="310" customFormat="1">
      <c r="B1761" s="309"/>
      <c r="D1761" s="297" t="s">
        <v>185</v>
      </c>
      <c r="E1761" s="311" t="s">
        <v>5</v>
      </c>
      <c r="F1761" s="312" t="s">
        <v>2434</v>
      </c>
      <c r="H1761" s="311" t="s">
        <v>5</v>
      </c>
      <c r="L1761" s="309"/>
      <c r="M1761" s="313"/>
      <c r="N1761" s="314"/>
      <c r="O1761" s="314"/>
      <c r="P1761" s="314"/>
      <c r="Q1761" s="314"/>
      <c r="R1761" s="314"/>
      <c r="S1761" s="314"/>
      <c r="T1761" s="315"/>
      <c r="AT1761" s="311" t="s">
        <v>185</v>
      </c>
      <c r="AU1761" s="311" t="s">
        <v>77</v>
      </c>
      <c r="AV1761" s="310" t="s">
        <v>75</v>
      </c>
      <c r="AW1761" s="310" t="s">
        <v>31</v>
      </c>
      <c r="AX1761" s="310" t="s">
        <v>68</v>
      </c>
      <c r="AY1761" s="311" t="s">
        <v>177</v>
      </c>
    </row>
    <row r="1762" spans="2:65" s="302" customFormat="1">
      <c r="B1762" s="301"/>
      <c r="D1762" s="297" t="s">
        <v>185</v>
      </c>
      <c r="E1762" s="303" t="s">
        <v>5</v>
      </c>
      <c r="F1762" s="304" t="s">
        <v>2435</v>
      </c>
      <c r="H1762" s="305">
        <v>17</v>
      </c>
      <c r="L1762" s="301"/>
      <c r="M1762" s="306"/>
      <c r="N1762" s="307"/>
      <c r="O1762" s="307"/>
      <c r="P1762" s="307"/>
      <c r="Q1762" s="307"/>
      <c r="R1762" s="307"/>
      <c r="S1762" s="307"/>
      <c r="T1762" s="308"/>
      <c r="AT1762" s="303" t="s">
        <v>185</v>
      </c>
      <c r="AU1762" s="303" t="s">
        <v>77</v>
      </c>
      <c r="AV1762" s="302" t="s">
        <v>77</v>
      </c>
      <c r="AW1762" s="302" t="s">
        <v>31</v>
      </c>
      <c r="AX1762" s="302" t="s">
        <v>68</v>
      </c>
      <c r="AY1762" s="303" t="s">
        <v>177</v>
      </c>
    </row>
    <row r="1763" spans="2:65" s="310" customFormat="1">
      <c r="B1763" s="309"/>
      <c r="D1763" s="297" t="s">
        <v>185</v>
      </c>
      <c r="E1763" s="311" t="s">
        <v>5</v>
      </c>
      <c r="F1763" s="312" t="s">
        <v>2436</v>
      </c>
      <c r="H1763" s="311" t="s">
        <v>5</v>
      </c>
      <c r="L1763" s="309"/>
      <c r="M1763" s="313"/>
      <c r="N1763" s="314"/>
      <c r="O1763" s="314"/>
      <c r="P1763" s="314"/>
      <c r="Q1763" s="314"/>
      <c r="R1763" s="314"/>
      <c r="S1763" s="314"/>
      <c r="T1763" s="315"/>
      <c r="AT1763" s="311" t="s">
        <v>185</v>
      </c>
      <c r="AU1763" s="311" t="s">
        <v>77</v>
      </c>
      <c r="AV1763" s="310" t="s">
        <v>75</v>
      </c>
      <c r="AW1763" s="310" t="s">
        <v>31</v>
      </c>
      <c r="AX1763" s="310" t="s">
        <v>68</v>
      </c>
      <c r="AY1763" s="311" t="s">
        <v>177</v>
      </c>
    </row>
    <row r="1764" spans="2:65" s="302" customFormat="1">
      <c r="B1764" s="301"/>
      <c r="D1764" s="297" t="s">
        <v>185</v>
      </c>
      <c r="E1764" s="303" t="s">
        <v>5</v>
      </c>
      <c r="F1764" s="304" t="s">
        <v>2437</v>
      </c>
      <c r="H1764" s="305">
        <v>44</v>
      </c>
      <c r="L1764" s="301"/>
      <c r="M1764" s="306"/>
      <c r="N1764" s="307"/>
      <c r="O1764" s="307"/>
      <c r="P1764" s="307"/>
      <c r="Q1764" s="307"/>
      <c r="R1764" s="307"/>
      <c r="S1764" s="307"/>
      <c r="T1764" s="308"/>
      <c r="AT1764" s="303" t="s">
        <v>185</v>
      </c>
      <c r="AU1764" s="303" t="s">
        <v>77</v>
      </c>
      <c r="AV1764" s="302" t="s">
        <v>77</v>
      </c>
      <c r="AW1764" s="302" t="s">
        <v>31</v>
      </c>
      <c r="AX1764" s="302" t="s">
        <v>68</v>
      </c>
      <c r="AY1764" s="303" t="s">
        <v>177</v>
      </c>
    </row>
    <row r="1765" spans="2:65" s="310" customFormat="1">
      <c r="B1765" s="309"/>
      <c r="D1765" s="297" t="s">
        <v>185</v>
      </c>
      <c r="E1765" s="311" t="s">
        <v>5</v>
      </c>
      <c r="F1765" s="312" t="s">
        <v>2438</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65" s="310" customFormat="1">
      <c r="B1766" s="309"/>
      <c r="D1766" s="297" t="s">
        <v>185</v>
      </c>
      <c r="E1766" s="311" t="s">
        <v>5</v>
      </c>
      <c r="F1766" s="312" t="s">
        <v>720</v>
      </c>
      <c r="H1766" s="311" t="s">
        <v>5</v>
      </c>
      <c r="L1766" s="309"/>
      <c r="M1766" s="313"/>
      <c r="N1766" s="314"/>
      <c r="O1766" s="314"/>
      <c r="P1766" s="314"/>
      <c r="Q1766" s="314"/>
      <c r="R1766" s="314"/>
      <c r="S1766" s="314"/>
      <c r="T1766" s="315"/>
      <c r="AT1766" s="311" t="s">
        <v>185</v>
      </c>
      <c r="AU1766" s="311" t="s">
        <v>77</v>
      </c>
      <c r="AV1766" s="310" t="s">
        <v>75</v>
      </c>
      <c r="AW1766" s="310" t="s">
        <v>31</v>
      </c>
      <c r="AX1766" s="310" t="s">
        <v>68</v>
      </c>
      <c r="AY1766" s="311" t="s">
        <v>177</v>
      </c>
    </row>
    <row r="1767" spans="2:65" s="302" customFormat="1">
      <c r="B1767" s="301"/>
      <c r="D1767" s="297" t="s">
        <v>185</v>
      </c>
      <c r="E1767" s="303" t="s">
        <v>5</v>
      </c>
      <c r="F1767" s="304" t="s">
        <v>2439</v>
      </c>
      <c r="H1767" s="305">
        <v>29.8</v>
      </c>
      <c r="L1767" s="301"/>
      <c r="M1767" s="306"/>
      <c r="N1767" s="307"/>
      <c r="O1767" s="307"/>
      <c r="P1767" s="307"/>
      <c r="Q1767" s="307"/>
      <c r="R1767" s="307"/>
      <c r="S1767" s="307"/>
      <c r="T1767" s="308"/>
      <c r="AT1767" s="303" t="s">
        <v>185</v>
      </c>
      <c r="AU1767" s="303" t="s">
        <v>77</v>
      </c>
      <c r="AV1767" s="302" t="s">
        <v>77</v>
      </c>
      <c r="AW1767" s="302" t="s">
        <v>31</v>
      </c>
      <c r="AX1767" s="302" t="s">
        <v>68</v>
      </c>
      <c r="AY1767" s="303" t="s">
        <v>177</v>
      </c>
    </row>
    <row r="1768" spans="2:65" s="310" customFormat="1">
      <c r="B1768" s="309"/>
      <c r="D1768" s="297" t="s">
        <v>185</v>
      </c>
      <c r="E1768" s="311" t="s">
        <v>5</v>
      </c>
      <c r="F1768" s="312" t="s">
        <v>2440</v>
      </c>
      <c r="H1768" s="311" t="s">
        <v>5</v>
      </c>
      <c r="L1768" s="309"/>
      <c r="M1768" s="313"/>
      <c r="N1768" s="314"/>
      <c r="O1768" s="314"/>
      <c r="P1768" s="314"/>
      <c r="Q1768" s="314"/>
      <c r="R1768" s="314"/>
      <c r="S1768" s="314"/>
      <c r="T1768" s="315"/>
      <c r="AT1768" s="311" t="s">
        <v>185</v>
      </c>
      <c r="AU1768" s="311" t="s">
        <v>77</v>
      </c>
      <c r="AV1768" s="310" t="s">
        <v>75</v>
      </c>
      <c r="AW1768" s="310" t="s">
        <v>31</v>
      </c>
      <c r="AX1768" s="310" t="s">
        <v>68</v>
      </c>
      <c r="AY1768" s="311" t="s">
        <v>177</v>
      </c>
    </row>
    <row r="1769" spans="2:65" s="302" customFormat="1">
      <c r="B1769" s="301"/>
      <c r="D1769" s="297" t="s">
        <v>185</v>
      </c>
      <c r="E1769" s="303" t="s">
        <v>5</v>
      </c>
      <c r="F1769" s="304" t="s">
        <v>2441</v>
      </c>
      <c r="H1769" s="305">
        <v>53.5</v>
      </c>
      <c r="L1769" s="301"/>
      <c r="M1769" s="306"/>
      <c r="N1769" s="307"/>
      <c r="O1769" s="307"/>
      <c r="P1769" s="307"/>
      <c r="Q1769" s="307"/>
      <c r="R1769" s="307"/>
      <c r="S1769" s="307"/>
      <c r="T1769" s="308"/>
      <c r="AT1769" s="303" t="s">
        <v>185</v>
      </c>
      <c r="AU1769" s="303" t="s">
        <v>77</v>
      </c>
      <c r="AV1769" s="302" t="s">
        <v>77</v>
      </c>
      <c r="AW1769" s="302" t="s">
        <v>31</v>
      </c>
      <c r="AX1769" s="302" t="s">
        <v>68</v>
      </c>
      <c r="AY1769" s="303" t="s">
        <v>177</v>
      </c>
    </row>
    <row r="1770" spans="2:65" s="310" customFormat="1">
      <c r="B1770" s="309"/>
      <c r="D1770" s="297" t="s">
        <v>185</v>
      </c>
      <c r="E1770" s="311" t="s">
        <v>5</v>
      </c>
      <c r="F1770" s="312" t="s">
        <v>2442</v>
      </c>
      <c r="H1770" s="311" t="s">
        <v>5</v>
      </c>
      <c r="L1770" s="309"/>
      <c r="M1770" s="313"/>
      <c r="N1770" s="314"/>
      <c r="O1770" s="314"/>
      <c r="P1770" s="314"/>
      <c r="Q1770" s="314"/>
      <c r="R1770" s="314"/>
      <c r="S1770" s="314"/>
      <c r="T1770" s="315"/>
      <c r="AT1770" s="311" t="s">
        <v>185</v>
      </c>
      <c r="AU1770" s="311" t="s">
        <v>77</v>
      </c>
      <c r="AV1770" s="310" t="s">
        <v>75</v>
      </c>
      <c r="AW1770" s="310" t="s">
        <v>31</v>
      </c>
      <c r="AX1770" s="310" t="s">
        <v>68</v>
      </c>
      <c r="AY1770" s="311" t="s">
        <v>177</v>
      </c>
    </row>
    <row r="1771" spans="2:65" s="310" customFormat="1">
      <c r="B1771" s="309"/>
      <c r="D1771" s="297" t="s">
        <v>185</v>
      </c>
      <c r="E1771" s="311" t="s">
        <v>5</v>
      </c>
      <c r="F1771" s="312" t="s">
        <v>593</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65" s="317" customFormat="1">
      <c r="B1772" s="316"/>
      <c r="D1772" s="297" t="s">
        <v>185</v>
      </c>
      <c r="E1772" s="318" t="s">
        <v>5</v>
      </c>
      <c r="F1772" s="319" t="s">
        <v>186</v>
      </c>
      <c r="H1772" s="320">
        <v>416.59699999999998</v>
      </c>
      <c r="L1772" s="316"/>
      <c r="M1772" s="321"/>
      <c r="N1772" s="322"/>
      <c r="O1772" s="322"/>
      <c r="P1772" s="322"/>
      <c r="Q1772" s="322"/>
      <c r="R1772" s="322"/>
      <c r="S1772" s="322"/>
      <c r="T1772" s="323"/>
      <c r="AT1772" s="318" t="s">
        <v>185</v>
      </c>
      <c r="AU1772" s="318" t="s">
        <v>77</v>
      </c>
      <c r="AV1772" s="317" t="s">
        <v>182</v>
      </c>
      <c r="AW1772" s="317" t="s">
        <v>31</v>
      </c>
      <c r="AX1772" s="317" t="s">
        <v>75</v>
      </c>
      <c r="AY1772" s="318" t="s">
        <v>177</v>
      </c>
    </row>
    <row r="1773" spans="2:65" s="916" customFormat="1" ht="16.5" customHeight="1">
      <c r="B1773" s="207"/>
      <c r="C1773" s="324" t="s">
        <v>2443</v>
      </c>
      <c r="D1773" s="324" t="s">
        <v>425</v>
      </c>
      <c r="E1773" s="325" t="s">
        <v>2444</v>
      </c>
      <c r="F1773" s="326" t="s">
        <v>2445</v>
      </c>
      <c r="G1773" s="327" t="s">
        <v>180</v>
      </c>
      <c r="H1773" s="328">
        <v>458.25700000000001</v>
      </c>
      <c r="I1773" s="923"/>
      <c r="J1773" s="329">
        <f>ROUND(I1773*H1773,2)</f>
        <v>0</v>
      </c>
      <c r="K1773" s="326" t="s">
        <v>181</v>
      </c>
      <c r="L1773" s="330"/>
      <c r="M1773" s="331" t="s">
        <v>5</v>
      </c>
      <c r="N1773" s="332" t="s">
        <v>39</v>
      </c>
      <c r="O1773" s="294">
        <v>0</v>
      </c>
      <c r="P1773" s="294">
        <f>O1773*H1773</f>
        <v>0</v>
      </c>
      <c r="Q1773" s="294">
        <v>1.26E-2</v>
      </c>
      <c r="R1773" s="294">
        <f>Q1773*H1773</f>
        <v>5.7740381999999997</v>
      </c>
      <c r="S1773" s="294">
        <v>0</v>
      </c>
      <c r="T1773" s="295">
        <f>S1773*H1773</f>
        <v>0</v>
      </c>
      <c r="AR1773" s="196" t="s">
        <v>336</v>
      </c>
      <c r="AT1773" s="196" t="s">
        <v>425</v>
      </c>
      <c r="AU1773" s="196" t="s">
        <v>77</v>
      </c>
      <c r="AY1773" s="196" t="s">
        <v>177</v>
      </c>
      <c r="BE1773" s="296">
        <f>IF(N1773="základní",J1773,0)</f>
        <v>0</v>
      </c>
      <c r="BF1773" s="296">
        <f>IF(N1773="snížená",J1773,0)</f>
        <v>0</v>
      </c>
      <c r="BG1773" s="296">
        <f>IF(N1773="zákl. přenesená",J1773,0)</f>
        <v>0</v>
      </c>
      <c r="BH1773" s="296">
        <f>IF(N1773="sníž. přenesená",J1773,0)</f>
        <v>0</v>
      </c>
      <c r="BI1773" s="296">
        <f>IF(N1773="nulová",J1773,0)</f>
        <v>0</v>
      </c>
      <c r="BJ1773" s="196" t="s">
        <v>75</v>
      </c>
      <c r="BK1773" s="296">
        <f>ROUND(I1773*H1773,2)</f>
        <v>0</v>
      </c>
      <c r="BL1773" s="196" t="s">
        <v>263</v>
      </c>
      <c r="BM1773" s="196" t="s">
        <v>2446</v>
      </c>
    </row>
    <row r="1774" spans="2:65" s="302" customFormat="1">
      <c r="B1774" s="301"/>
      <c r="D1774" s="297" t="s">
        <v>185</v>
      </c>
      <c r="F1774" s="304" t="s">
        <v>2447</v>
      </c>
      <c r="H1774" s="305">
        <v>458.25700000000001</v>
      </c>
      <c r="L1774" s="301"/>
      <c r="M1774" s="306"/>
      <c r="N1774" s="307"/>
      <c r="O1774" s="307"/>
      <c r="P1774" s="307"/>
      <c r="Q1774" s="307"/>
      <c r="R1774" s="307"/>
      <c r="S1774" s="307"/>
      <c r="T1774" s="308"/>
      <c r="AT1774" s="303" t="s">
        <v>185</v>
      </c>
      <c r="AU1774" s="303" t="s">
        <v>77</v>
      </c>
      <c r="AV1774" s="302" t="s">
        <v>77</v>
      </c>
      <c r="AW1774" s="302" t="s">
        <v>6</v>
      </c>
      <c r="AX1774" s="302" t="s">
        <v>75</v>
      </c>
      <c r="AY1774" s="303" t="s">
        <v>177</v>
      </c>
    </row>
    <row r="1775" spans="2:65" s="916" customFormat="1" ht="25.5" customHeight="1">
      <c r="B1775" s="207"/>
      <c r="C1775" s="286" t="s">
        <v>2448</v>
      </c>
      <c r="D1775" s="286" t="s">
        <v>179</v>
      </c>
      <c r="E1775" s="287" t="s">
        <v>2449</v>
      </c>
      <c r="F1775" s="288" t="s">
        <v>2450</v>
      </c>
      <c r="G1775" s="289" t="s">
        <v>887</v>
      </c>
      <c r="H1775" s="290">
        <v>45.98</v>
      </c>
      <c r="I1775" s="921"/>
      <c r="J1775" s="291">
        <f>ROUND(I1775*H1775,2)</f>
        <v>0</v>
      </c>
      <c r="K1775" s="288" t="s">
        <v>181</v>
      </c>
      <c r="L1775" s="207"/>
      <c r="M1775" s="292" t="s">
        <v>5</v>
      </c>
      <c r="N1775" s="293" t="s">
        <v>39</v>
      </c>
      <c r="O1775" s="294">
        <v>0.248</v>
      </c>
      <c r="P1775" s="294">
        <f>O1775*H1775</f>
        <v>11.403039999999999</v>
      </c>
      <c r="Q1775" s="294">
        <v>3.1E-4</v>
      </c>
      <c r="R1775" s="294">
        <f>Q1775*H1775</f>
        <v>1.4253799999999999E-2</v>
      </c>
      <c r="S1775" s="294">
        <v>0</v>
      </c>
      <c r="T1775" s="295">
        <f>S1775*H1775</f>
        <v>0</v>
      </c>
      <c r="AR1775" s="196" t="s">
        <v>263</v>
      </c>
      <c r="AT1775" s="196" t="s">
        <v>179</v>
      </c>
      <c r="AU1775" s="196" t="s">
        <v>77</v>
      </c>
      <c r="AY1775" s="196" t="s">
        <v>177</v>
      </c>
      <c r="BE1775" s="296">
        <f>IF(N1775="základní",J1775,0)</f>
        <v>0</v>
      </c>
      <c r="BF1775" s="296">
        <f>IF(N1775="snížená",J1775,0)</f>
        <v>0</v>
      </c>
      <c r="BG1775" s="296">
        <f>IF(N1775="zákl. přenesená",J1775,0)</f>
        <v>0</v>
      </c>
      <c r="BH1775" s="296">
        <f>IF(N1775="sníž. přenesená",J1775,0)</f>
        <v>0</v>
      </c>
      <c r="BI1775" s="296">
        <f>IF(N1775="nulová",J1775,0)</f>
        <v>0</v>
      </c>
      <c r="BJ1775" s="196" t="s">
        <v>75</v>
      </c>
      <c r="BK1775" s="296">
        <f>ROUND(I1775*H1775,2)</f>
        <v>0</v>
      </c>
      <c r="BL1775" s="196" t="s">
        <v>263</v>
      </c>
      <c r="BM1775" s="196" t="s">
        <v>2451</v>
      </c>
    </row>
    <row r="1776" spans="2:65" s="916" customFormat="1" ht="40.5">
      <c r="B1776" s="207"/>
      <c r="D1776" s="297" t="s">
        <v>184</v>
      </c>
      <c r="F1776" s="298" t="s">
        <v>2452</v>
      </c>
      <c r="L1776" s="207"/>
      <c r="M1776" s="299"/>
      <c r="N1776" s="920"/>
      <c r="O1776" s="920"/>
      <c r="P1776" s="920"/>
      <c r="Q1776" s="920"/>
      <c r="R1776" s="920"/>
      <c r="S1776" s="920"/>
      <c r="T1776" s="300"/>
      <c r="AT1776" s="196" t="s">
        <v>184</v>
      </c>
      <c r="AU1776" s="196" t="s">
        <v>77</v>
      </c>
    </row>
    <row r="1777" spans="2:65" s="302" customFormat="1">
      <c r="B1777" s="301"/>
      <c r="D1777" s="297" t="s">
        <v>185</v>
      </c>
      <c r="E1777" s="303" t="s">
        <v>5</v>
      </c>
      <c r="F1777" s="304" t="s">
        <v>2453</v>
      </c>
      <c r="H1777" s="305">
        <v>13.9</v>
      </c>
      <c r="L1777" s="301"/>
      <c r="M1777" s="306"/>
      <c r="N1777" s="307"/>
      <c r="O1777" s="307"/>
      <c r="P1777" s="307"/>
      <c r="Q1777" s="307"/>
      <c r="R1777" s="307"/>
      <c r="S1777" s="307"/>
      <c r="T1777" s="308"/>
      <c r="AT1777" s="303" t="s">
        <v>185</v>
      </c>
      <c r="AU1777" s="303" t="s">
        <v>77</v>
      </c>
      <c r="AV1777" s="302" t="s">
        <v>77</v>
      </c>
      <c r="AW1777" s="302" t="s">
        <v>31</v>
      </c>
      <c r="AX1777" s="302" t="s">
        <v>68</v>
      </c>
      <c r="AY1777" s="303" t="s">
        <v>177</v>
      </c>
    </row>
    <row r="1778" spans="2:65" s="310" customFormat="1">
      <c r="B1778" s="309"/>
      <c r="D1778" s="297" t="s">
        <v>185</v>
      </c>
      <c r="E1778" s="311" t="s">
        <v>5</v>
      </c>
      <c r="F1778" s="312" t="s">
        <v>717</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2454</v>
      </c>
      <c r="H1779" s="305">
        <v>25.48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720</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2455</v>
      </c>
      <c r="H1781" s="305">
        <v>6.6</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593</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7" customFormat="1">
      <c r="B1783" s="316"/>
      <c r="D1783" s="297" t="s">
        <v>185</v>
      </c>
      <c r="E1783" s="318" t="s">
        <v>5</v>
      </c>
      <c r="F1783" s="319" t="s">
        <v>186</v>
      </c>
      <c r="H1783" s="320">
        <v>45.98</v>
      </c>
      <c r="L1783" s="316"/>
      <c r="M1783" s="321"/>
      <c r="N1783" s="322"/>
      <c r="O1783" s="322"/>
      <c r="P1783" s="322"/>
      <c r="Q1783" s="322"/>
      <c r="R1783" s="322"/>
      <c r="S1783" s="322"/>
      <c r="T1783" s="323"/>
      <c r="AT1783" s="318" t="s">
        <v>185</v>
      </c>
      <c r="AU1783" s="318" t="s">
        <v>77</v>
      </c>
      <c r="AV1783" s="317" t="s">
        <v>182</v>
      </c>
      <c r="AW1783" s="317" t="s">
        <v>31</v>
      </c>
      <c r="AX1783" s="317" t="s">
        <v>75</v>
      </c>
      <c r="AY1783" s="318" t="s">
        <v>177</v>
      </c>
    </row>
    <row r="1784" spans="2:65" s="916" customFormat="1" ht="16.5" customHeight="1">
      <c r="B1784" s="207"/>
      <c r="C1784" s="286" t="s">
        <v>2456</v>
      </c>
      <c r="D1784" s="286" t="s">
        <v>179</v>
      </c>
      <c r="E1784" s="287" t="s">
        <v>2457</v>
      </c>
      <c r="F1784" s="288" t="s">
        <v>2458</v>
      </c>
      <c r="G1784" s="289" t="s">
        <v>180</v>
      </c>
      <c r="H1784" s="290">
        <v>416.59699999999998</v>
      </c>
      <c r="I1784" s="921"/>
      <c r="J1784" s="291">
        <f>ROUND(I1784*H1784,2)</f>
        <v>0</v>
      </c>
      <c r="K1784" s="288" t="s">
        <v>181</v>
      </c>
      <c r="L1784" s="207"/>
      <c r="M1784" s="292" t="s">
        <v>5</v>
      </c>
      <c r="N1784" s="293" t="s">
        <v>39</v>
      </c>
      <c r="O1784" s="294">
        <v>4.3999999999999997E-2</v>
      </c>
      <c r="P1784" s="294">
        <f>O1784*H1784</f>
        <v>18.330267999999997</v>
      </c>
      <c r="Q1784" s="294">
        <v>2.9999999999999997E-4</v>
      </c>
      <c r="R1784" s="294">
        <f>Q1784*H1784</f>
        <v>0.12497909999999998</v>
      </c>
      <c r="S1784" s="294">
        <v>0</v>
      </c>
      <c r="T1784" s="295">
        <f>S1784*H1784</f>
        <v>0</v>
      </c>
      <c r="AR1784" s="196" t="s">
        <v>263</v>
      </c>
      <c r="AT1784" s="196" t="s">
        <v>179</v>
      </c>
      <c r="AU1784" s="196" t="s">
        <v>77</v>
      </c>
      <c r="AY1784" s="196" t="s">
        <v>177</v>
      </c>
      <c r="BE1784" s="296">
        <f>IF(N1784="základní",J1784,0)</f>
        <v>0</v>
      </c>
      <c r="BF1784" s="296">
        <f>IF(N1784="snížená",J1784,0)</f>
        <v>0</v>
      </c>
      <c r="BG1784" s="296">
        <f>IF(N1784="zákl. přenesená",J1784,0)</f>
        <v>0</v>
      </c>
      <c r="BH1784" s="296">
        <f>IF(N1784="sníž. přenesená",J1784,0)</f>
        <v>0</v>
      </c>
      <c r="BI1784" s="296">
        <f>IF(N1784="nulová",J1784,0)</f>
        <v>0</v>
      </c>
      <c r="BJ1784" s="196" t="s">
        <v>75</v>
      </c>
      <c r="BK1784" s="296">
        <f>ROUND(I1784*H1784,2)</f>
        <v>0</v>
      </c>
      <c r="BL1784" s="196" t="s">
        <v>263</v>
      </c>
      <c r="BM1784" s="196" t="s">
        <v>2459</v>
      </c>
    </row>
    <row r="1785" spans="2:65" s="916" customFormat="1" ht="40.5">
      <c r="B1785" s="207"/>
      <c r="D1785" s="297" t="s">
        <v>184</v>
      </c>
      <c r="F1785" s="298" t="s">
        <v>2452</v>
      </c>
      <c r="L1785" s="207"/>
      <c r="M1785" s="299"/>
      <c r="N1785" s="920"/>
      <c r="O1785" s="920"/>
      <c r="P1785" s="920"/>
      <c r="Q1785" s="920"/>
      <c r="R1785" s="920"/>
      <c r="S1785" s="920"/>
      <c r="T1785" s="300"/>
      <c r="AT1785" s="196" t="s">
        <v>184</v>
      </c>
      <c r="AU1785" s="196" t="s">
        <v>77</v>
      </c>
    </row>
    <row r="1786" spans="2:65" s="916" customFormat="1" ht="16.5" customHeight="1">
      <c r="B1786" s="207"/>
      <c r="C1786" s="286" t="s">
        <v>2460</v>
      </c>
      <c r="D1786" s="286" t="s">
        <v>179</v>
      </c>
      <c r="E1786" s="287" t="s">
        <v>2461</v>
      </c>
      <c r="F1786" s="288" t="s">
        <v>2462</v>
      </c>
      <c r="G1786" s="289" t="s">
        <v>887</v>
      </c>
      <c r="H1786" s="290">
        <v>398.5</v>
      </c>
      <c r="I1786" s="921"/>
      <c r="J1786" s="291">
        <f>ROUND(I1786*H1786,2)</f>
        <v>0</v>
      </c>
      <c r="K1786" s="288" t="s">
        <v>181</v>
      </c>
      <c r="L1786" s="207"/>
      <c r="M1786" s="292" t="s">
        <v>5</v>
      </c>
      <c r="N1786" s="293" t="s">
        <v>39</v>
      </c>
      <c r="O1786" s="294">
        <v>5.5E-2</v>
      </c>
      <c r="P1786" s="294">
        <f>O1786*H1786</f>
        <v>21.9175</v>
      </c>
      <c r="Q1786" s="294">
        <v>3.0000000000000001E-5</v>
      </c>
      <c r="R1786" s="294">
        <f>Q1786*H1786</f>
        <v>1.1955E-2</v>
      </c>
      <c r="S1786" s="294">
        <v>0</v>
      </c>
      <c r="T1786" s="295">
        <f>S1786*H1786</f>
        <v>0</v>
      </c>
      <c r="AR1786" s="196" t="s">
        <v>263</v>
      </c>
      <c r="AT1786" s="196" t="s">
        <v>179</v>
      </c>
      <c r="AU1786" s="196" t="s">
        <v>77</v>
      </c>
      <c r="AY1786" s="196" t="s">
        <v>177</v>
      </c>
      <c r="BE1786" s="296">
        <f>IF(N1786="základní",J1786,0)</f>
        <v>0</v>
      </c>
      <c r="BF1786" s="296">
        <f>IF(N1786="snížená",J1786,0)</f>
        <v>0</v>
      </c>
      <c r="BG1786" s="296">
        <f>IF(N1786="zákl. přenesená",J1786,0)</f>
        <v>0</v>
      </c>
      <c r="BH1786" s="296">
        <f>IF(N1786="sníž. přenesená",J1786,0)</f>
        <v>0</v>
      </c>
      <c r="BI1786" s="296">
        <f>IF(N1786="nulová",J1786,0)</f>
        <v>0</v>
      </c>
      <c r="BJ1786" s="196" t="s">
        <v>75</v>
      </c>
      <c r="BK1786" s="296">
        <f>ROUND(I1786*H1786,2)</f>
        <v>0</v>
      </c>
      <c r="BL1786" s="196" t="s">
        <v>263</v>
      </c>
      <c r="BM1786" s="196" t="s">
        <v>2463</v>
      </c>
    </row>
    <row r="1787" spans="2:65" s="916" customFormat="1" ht="40.5">
      <c r="B1787" s="207"/>
      <c r="D1787" s="297" t="s">
        <v>184</v>
      </c>
      <c r="F1787" s="298" t="s">
        <v>2452</v>
      </c>
      <c r="L1787" s="207"/>
      <c r="M1787" s="299"/>
      <c r="N1787" s="920"/>
      <c r="O1787" s="920"/>
      <c r="P1787" s="920"/>
      <c r="Q1787" s="920"/>
      <c r="R1787" s="920"/>
      <c r="S1787" s="920"/>
      <c r="T1787" s="300"/>
      <c r="AT1787" s="196" t="s">
        <v>184</v>
      </c>
      <c r="AU1787" s="196" t="s">
        <v>77</v>
      </c>
    </row>
    <row r="1788" spans="2:65" s="302" customFormat="1">
      <c r="B1788" s="301"/>
      <c r="D1788" s="297" t="s">
        <v>185</v>
      </c>
      <c r="E1788" s="303" t="s">
        <v>5</v>
      </c>
      <c r="F1788" s="304" t="s">
        <v>2464</v>
      </c>
      <c r="H1788" s="305">
        <v>70</v>
      </c>
      <c r="L1788" s="301"/>
      <c r="M1788" s="306"/>
      <c r="N1788" s="307"/>
      <c r="O1788" s="307"/>
      <c r="P1788" s="307"/>
      <c r="Q1788" s="307"/>
      <c r="R1788" s="307"/>
      <c r="S1788" s="307"/>
      <c r="T1788" s="308"/>
      <c r="AT1788" s="303" t="s">
        <v>185</v>
      </c>
      <c r="AU1788" s="303" t="s">
        <v>77</v>
      </c>
      <c r="AV1788" s="302" t="s">
        <v>77</v>
      </c>
      <c r="AW1788" s="302" t="s">
        <v>31</v>
      </c>
      <c r="AX1788" s="302" t="s">
        <v>68</v>
      </c>
      <c r="AY1788" s="303" t="s">
        <v>177</v>
      </c>
    </row>
    <row r="1789" spans="2:65" s="302" customFormat="1">
      <c r="B1789" s="301"/>
      <c r="D1789" s="297" t="s">
        <v>185</v>
      </c>
      <c r="E1789" s="303" t="s">
        <v>5</v>
      </c>
      <c r="F1789" s="304" t="s">
        <v>2465</v>
      </c>
      <c r="H1789" s="305">
        <v>71.3</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717</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2466</v>
      </c>
      <c r="H1791" s="305">
        <v>86</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02" customFormat="1" ht="27">
      <c r="B1792" s="301"/>
      <c r="D1792" s="297" t="s">
        <v>185</v>
      </c>
      <c r="E1792" s="303" t="s">
        <v>5</v>
      </c>
      <c r="F1792" s="304" t="s">
        <v>2467</v>
      </c>
      <c r="H1792" s="305">
        <v>80.900000000000006</v>
      </c>
      <c r="L1792" s="301"/>
      <c r="M1792" s="306"/>
      <c r="N1792" s="307"/>
      <c r="O1792" s="307"/>
      <c r="P1792" s="307"/>
      <c r="Q1792" s="307"/>
      <c r="R1792" s="307"/>
      <c r="S1792" s="307"/>
      <c r="T1792" s="308"/>
      <c r="AT1792" s="303" t="s">
        <v>185</v>
      </c>
      <c r="AU1792" s="303" t="s">
        <v>77</v>
      </c>
      <c r="AV1792" s="302" t="s">
        <v>77</v>
      </c>
      <c r="AW1792" s="302" t="s">
        <v>31</v>
      </c>
      <c r="AX1792" s="302" t="s">
        <v>68</v>
      </c>
      <c r="AY1792" s="303" t="s">
        <v>177</v>
      </c>
    </row>
    <row r="1793" spans="2:65" s="310" customFormat="1">
      <c r="B1793" s="309"/>
      <c r="D1793" s="297" t="s">
        <v>185</v>
      </c>
      <c r="E1793" s="311" t="s">
        <v>5</v>
      </c>
      <c r="F1793" s="312" t="s">
        <v>720</v>
      </c>
      <c r="H1793" s="311" t="s">
        <v>5</v>
      </c>
      <c r="L1793" s="309"/>
      <c r="M1793" s="313"/>
      <c r="N1793" s="314"/>
      <c r="O1793" s="314"/>
      <c r="P1793" s="314"/>
      <c r="Q1793" s="314"/>
      <c r="R1793" s="314"/>
      <c r="S1793" s="314"/>
      <c r="T1793" s="315"/>
      <c r="AT1793" s="311" t="s">
        <v>185</v>
      </c>
      <c r="AU1793" s="311" t="s">
        <v>77</v>
      </c>
      <c r="AV1793" s="310" t="s">
        <v>75</v>
      </c>
      <c r="AW1793" s="310" t="s">
        <v>31</v>
      </c>
      <c r="AX1793" s="310" t="s">
        <v>68</v>
      </c>
      <c r="AY1793" s="311" t="s">
        <v>177</v>
      </c>
    </row>
    <row r="1794" spans="2:65" s="302" customFormat="1">
      <c r="B1794" s="301"/>
      <c r="D1794" s="297" t="s">
        <v>185</v>
      </c>
      <c r="E1794" s="303" t="s">
        <v>5</v>
      </c>
      <c r="F1794" s="304" t="s">
        <v>2468</v>
      </c>
      <c r="H1794" s="305">
        <v>44</v>
      </c>
      <c r="L1794" s="301"/>
      <c r="M1794" s="306"/>
      <c r="N1794" s="307"/>
      <c r="O1794" s="307"/>
      <c r="P1794" s="307"/>
      <c r="Q1794" s="307"/>
      <c r="R1794" s="307"/>
      <c r="S1794" s="307"/>
      <c r="T1794" s="308"/>
      <c r="AT1794" s="303" t="s">
        <v>185</v>
      </c>
      <c r="AU1794" s="303" t="s">
        <v>77</v>
      </c>
      <c r="AV1794" s="302" t="s">
        <v>77</v>
      </c>
      <c r="AW1794" s="302" t="s">
        <v>31</v>
      </c>
      <c r="AX1794" s="302" t="s">
        <v>68</v>
      </c>
      <c r="AY1794" s="303" t="s">
        <v>177</v>
      </c>
    </row>
    <row r="1795" spans="2:65" s="302" customFormat="1">
      <c r="B1795" s="301"/>
      <c r="D1795" s="297" t="s">
        <v>185</v>
      </c>
      <c r="E1795" s="303" t="s">
        <v>5</v>
      </c>
      <c r="F1795" s="304" t="s">
        <v>2469</v>
      </c>
      <c r="H1795" s="305">
        <v>46.3</v>
      </c>
      <c r="L1795" s="301"/>
      <c r="M1795" s="306"/>
      <c r="N1795" s="307"/>
      <c r="O1795" s="307"/>
      <c r="P1795" s="307"/>
      <c r="Q1795" s="307"/>
      <c r="R1795" s="307"/>
      <c r="S1795" s="307"/>
      <c r="T1795" s="308"/>
      <c r="AT1795" s="303" t="s">
        <v>185</v>
      </c>
      <c r="AU1795" s="303" t="s">
        <v>77</v>
      </c>
      <c r="AV1795" s="302" t="s">
        <v>77</v>
      </c>
      <c r="AW1795" s="302" t="s">
        <v>31</v>
      </c>
      <c r="AX1795" s="302" t="s">
        <v>68</v>
      </c>
      <c r="AY1795" s="303" t="s">
        <v>177</v>
      </c>
    </row>
    <row r="1796" spans="2:65" s="310" customFormat="1">
      <c r="B1796" s="309"/>
      <c r="D1796" s="297" t="s">
        <v>185</v>
      </c>
      <c r="E1796" s="311" t="s">
        <v>5</v>
      </c>
      <c r="F1796" s="312" t="s">
        <v>593</v>
      </c>
      <c r="H1796" s="311" t="s">
        <v>5</v>
      </c>
      <c r="L1796" s="309"/>
      <c r="M1796" s="313"/>
      <c r="N1796" s="314"/>
      <c r="O1796" s="314"/>
      <c r="P1796" s="314"/>
      <c r="Q1796" s="314"/>
      <c r="R1796" s="314"/>
      <c r="S1796" s="314"/>
      <c r="T1796" s="315"/>
      <c r="AT1796" s="311" t="s">
        <v>185</v>
      </c>
      <c r="AU1796" s="311" t="s">
        <v>77</v>
      </c>
      <c r="AV1796" s="310" t="s">
        <v>75</v>
      </c>
      <c r="AW1796" s="310" t="s">
        <v>31</v>
      </c>
      <c r="AX1796" s="310" t="s">
        <v>68</v>
      </c>
      <c r="AY1796" s="311" t="s">
        <v>177</v>
      </c>
    </row>
    <row r="1797" spans="2:65" s="317" customFormat="1">
      <c r="B1797" s="316"/>
      <c r="D1797" s="297" t="s">
        <v>185</v>
      </c>
      <c r="E1797" s="318" t="s">
        <v>5</v>
      </c>
      <c r="F1797" s="319" t="s">
        <v>186</v>
      </c>
      <c r="H1797" s="320">
        <v>398.5</v>
      </c>
      <c r="L1797" s="316"/>
      <c r="M1797" s="321"/>
      <c r="N1797" s="322"/>
      <c r="O1797" s="322"/>
      <c r="P1797" s="322"/>
      <c r="Q1797" s="322"/>
      <c r="R1797" s="322"/>
      <c r="S1797" s="322"/>
      <c r="T1797" s="323"/>
      <c r="AT1797" s="318" t="s">
        <v>185</v>
      </c>
      <c r="AU1797" s="318" t="s">
        <v>77</v>
      </c>
      <c r="AV1797" s="317" t="s">
        <v>182</v>
      </c>
      <c r="AW1797" s="317" t="s">
        <v>31</v>
      </c>
      <c r="AX1797" s="317" t="s">
        <v>75</v>
      </c>
      <c r="AY1797" s="318" t="s">
        <v>177</v>
      </c>
    </row>
    <row r="1798" spans="2:65" s="916" customFormat="1" ht="38.25" customHeight="1">
      <c r="B1798" s="207"/>
      <c r="C1798" s="286" t="s">
        <v>2470</v>
      </c>
      <c r="D1798" s="286" t="s">
        <v>179</v>
      </c>
      <c r="E1798" s="287" t="s">
        <v>2471</v>
      </c>
      <c r="F1798" s="288" t="s">
        <v>2472</v>
      </c>
      <c r="G1798" s="289" t="s">
        <v>407</v>
      </c>
      <c r="H1798" s="290">
        <v>7.1749999999999998</v>
      </c>
      <c r="I1798" s="921"/>
      <c r="J1798" s="291">
        <f>ROUND(I1798*H1798,2)</f>
        <v>0</v>
      </c>
      <c r="K1798" s="288" t="s">
        <v>181</v>
      </c>
      <c r="L1798" s="207"/>
      <c r="M1798" s="292" t="s">
        <v>5</v>
      </c>
      <c r="N1798" s="293" t="s">
        <v>39</v>
      </c>
      <c r="O1798" s="294">
        <v>1.3049999999999999</v>
      </c>
      <c r="P1798" s="294">
        <f>O1798*H1798</f>
        <v>9.3633749999999996</v>
      </c>
      <c r="Q1798" s="294">
        <v>0</v>
      </c>
      <c r="R1798" s="294">
        <f>Q1798*H1798</f>
        <v>0</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2473</v>
      </c>
    </row>
    <row r="1799" spans="2:65" s="916" customFormat="1" ht="121.5">
      <c r="B1799" s="207"/>
      <c r="D1799" s="297" t="s">
        <v>184</v>
      </c>
      <c r="F1799" s="298" t="s">
        <v>1322</v>
      </c>
      <c r="L1799" s="207"/>
      <c r="M1799" s="299"/>
      <c r="N1799" s="920"/>
      <c r="O1799" s="920"/>
      <c r="P1799" s="920"/>
      <c r="Q1799" s="920"/>
      <c r="R1799" s="920"/>
      <c r="S1799" s="920"/>
      <c r="T1799" s="300"/>
      <c r="AT1799" s="196" t="s">
        <v>184</v>
      </c>
      <c r="AU1799" s="196" t="s">
        <v>77</v>
      </c>
    </row>
    <row r="1800" spans="2:65" s="274" customFormat="1" ht="29.85" customHeight="1">
      <c r="B1800" s="273"/>
      <c r="D1800" s="275" t="s">
        <v>67</v>
      </c>
      <c r="E1800" s="284" t="s">
        <v>2474</v>
      </c>
      <c r="F1800" s="284" t="s">
        <v>2475</v>
      </c>
      <c r="J1800" s="285">
        <f>BK1800</f>
        <v>0</v>
      </c>
      <c r="L1800" s="273"/>
      <c r="M1800" s="278"/>
      <c r="N1800" s="279"/>
      <c r="O1800" s="279"/>
      <c r="P1800" s="280">
        <f>SUM(P1801:P1810)</f>
        <v>20.158856</v>
      </c>
      <c r="Q1800" s="279"/>
      <c r="R1800" s="280">
        <f>SUM(R1801:R1810)</f>
        <v>1.6421539999999998E-2</v>
      </c>
      <c r="S1800" s="279"/>
      <c r="T1800" s="281">
        <f>SUM(T1801:T1810)</f>
        <v>0</v>
      </c>
      <c r="AR1800" s="275" t="s">
        <v>77</v>
      </c>
      <c r="AT1800" s="282" t="s">
        <v>67</v>
      </c>
      <c r="AU1800" s="282" t="s">
        <v>75</v>
      </c>
      <c r="AY1800" s="275" t="s">
        <v>177</v>
      </c>
      <c r="BK1800" s="283">
        <f>SUM(BK1801:BK1810)</f>
        <v>0</v>
      </c>
    </row>
    <row r="1801" spans="2:65" s="916" customFormat="1" ht="16.5" customHeight="1">
      <c r="B1801" s="207"/>
      <c r="C1801" s="286" t="s">
        <v>2476</v>
      </c>
      <c r="D1801" s="286" t="s">
        <v>179</v>
      </c>
      <c r="E1801" s="287" t="s">
        <v>2477</v>
      </c>
      <c r="F1801" s="288" t="s">
        <v>2478</v>
      </c>
      <c r="G1801" s="289" t="s">
        <v>180</v>
      </c>
      <c r="H1801" s="290">
        <v>56.625999999999998</v>
      </c>
      <c r="I1801" s="921"/>
      <c r="J1801" s="291">
        <f>ROUND(I1801*H1801,2)</f>
        <v>0</v>
      </c>
      <c r="K1801" s="288" t="s">
        <v>181</v>
      </c>
      <c r="L1801" s="207"/>
      <c r="M1801" s="292" t="s">
        <v>5</v>
      </c>
      <c r="N1801" s="293" t="s">
        <v>39</v>
      </c>
      <c r="O1801" s="294">
        <v>0.184</v>
      </c>
      <c r="P1801" s="294">
        <f>O1801*H1801</f>
        <v>10.419184</v>
      </c>
      <c r="Q1801" s="294">
        <v>1.7000000000000001E-4</v>
      </c>
      <c r="R1801" s="294">
        <f>Q1801*H1801</f>
        <v>9.6264200000000001E-3</v>
      </c>
      <c r="S1801" s="294">
        <v>0</v>
      </c>
      <c r="T1801" s="295">
        <f>S1801*H1801</f>
        <v>0</v>
      </c>
      <c r="AR1801" s="196" t="s">
        <v>263</v>
      </c>
      <c r="AT1801" s="196" t="s">
        <v>179</v>
      </c>
      <c r="AU1801" s="196" t="s">
        <v>77</v>
      </c>
      <c r="AY1801" s="196" t="s">
        <v>177</v>
      </c>
      <c r="BE1801" s="296">
        <f>IF(N1801="základní",J1801,0)</f>
        <v>0</v>
      </c>
      <c r="BF1801" s="296">
        <f>IF(N1801="snížená",J1801,0)</f>
        <v>0</v>
      </c>
      <c r="BG1801" s="296">
        <f>IF(N1801="zákl. přenesená",J1801,0)</f>
        <v>0</v>
      </c>
      <c r="BH1801" s="296">
        <f>IF(N1801="sníž. přenesená",J1801,0)</f>
        <v>0</v>
      </c>
      <c r="BI1801" s="296">
        <f>IF(N1801="nulová",J1801,0)</f>
        <v>0</v>
      </c>
      <c r="BJ1801" s="196" t="s">
        <v>75</v>
      </c>
      <c r="BK1801" s="296">
        <f>ROUND(I1801*H1801,2)</f>
        <v>0</v>
      </c>
      <c r="BL1801" s="196" t="s">
        <v>263</v>
      </c>
      <c r="BM1801" s="196" t="s">
        <v>2479</v>
      </c>
    </row>
    <row r="1802" spans="2:65" s="916" customFormat="1" ht="25.5" customHeight="1">
      <c r="B1802" s="207"/>
      <c r="C1802" s="286" t="s">
        <v>2480</v>
      </c>
      <c r="D1802" s="286" t="s">
        <v>179</v>
      </c>
      <c r="E1802" s="287" t="s">
        <v>2481</v>
      </c>
      <c r="F1802" s="288" t="s">
        <v>2482</v>
      </c>
      <c r="G1802" s="289" t="s">
        <v>180</v>
      </c>
      <c r="H1802" s="290">
        <v>56.625999999999998</v>
      </c>
      <c r="I1802" s="921"/>
      <c r="J1802" s="291">
        <f>ROUND(I1802*H1802,2)</f>
        <v>0</v>
      </c>
      <c r="K1802" s="288" t="s">
        <v>181</v>
      </c>
      <c r="L1802" s="207"/>
      <c r="M1802" s="292" t="s">
        <v>5</v>
      </c>
      <c r="N1802" s="293" t="s">
        <v>39</v>
      </c>
      <c r="O1802" s="294">
        <v>0.17199999999999999</v>
      </c>
      <c r="P1802" s="294">
        <f>O1802*H1802</f>
        <v>9.7396719999999988</v>
      </c>
      <c r="Q1802" s="294">
        <v>1.2E-4</v>
      </c>
      <c r="R1802" s="294">
        <f>Q1802*H1802</f>
        <v>6.79512E-3</v>
      </c>
      <c r="S1802" s="294">
        <v>0</v>
      </c>
      <c r="T1802" s="295">
        <f>S1802*H1802</f>
        <v>0</v>
      </c>
      <c r="AR1802" s="196" t="s">
        <v>263</v>
      </c>
      <c r="AT1802" s="196" t="s">
        <v>179</v>
      </c>
      <c r="AU1802" s="196" t="s">
        <v>77</v>
      </c>
      <c r="AY1802" s="196" t="s">
        <v>177</v>
      </c>
      <c r="BE1802" s="296">
        <f>IF(N1802="základní",J1802,0)</f>
        <v>0</v>
      </c>
      <c r="BF1802" s="296">
        <f>IF(N1802="snížená",J1802,0)</f>
        <v>0</v>
      </c>
      <c r="BG1802" s="296">
        <f>IF(N1802="zákl. přenesená",J1802,0)</f>
        <v>0</v>
      </c>
      <c r="BH1802" s="296">
        <f>IF(N1802="sníž. přenesená",J1802,0)</f>
        <v>0</v>
      </c>
      <c r="BI1802" s="296">
        <f>IF(N1802="nulová",J1802,0)</f>
        <v>0</v>
      </c>
      <c r="BJ1802" s="196" t="s">
        <v>75</v>
      </c>
      <c r="BK1802" s="296">
        <f>ROUND(I1802*H1802,2)</f>
        <v>0</v>
      </c>
      <c r="BL1802" s="196" t="s">
        <v>263</v>
      </c>
      <c r="BM1802" s="196" t="s">
        <v>2483</v>
      </c>
    </row>
    <row r="1803" spans="2:65" s="302" customFormat="1">
      <c r="B1803" s="301"/>
      <c r="D1803" s="297" t="s">
        <v>185</v>
      </c>
      <c r="E1803" s="303" t="s">
        <v>5</v>
      </c>
      <c r="F1803" s="304" t="s">
        <v>2484</v>
      </c>
      <c r="H1803" s="305">
        <v>1.056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c r="B1804" s="301"/>
      <c r="D1804" s="297" t="s">
        <v>185</v>
      </c>
      <c r="E1804" s="303" t="s">
        <v>5</v>
      </c>
      <c r="F1804" s="304" t="s">
        <v>2485</v>
      </c>
      <c r="H1804" s="305">
        <v>4.9000000000000004</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2486</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2487</v>
      </c>
      <c r="H1806" s="305">
        <v>13.16</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2488</v>
      </c>
      <c r="H1807" s="305">
        <v>10.56</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02" customFormat="1">
      <c r="B1808" s="301"/>
      <c r="D1808" s="297" t="s">
        <v>185</v>
      </c>
      <c r="E1808" s="303" t="s">
        <v>5</v>
      </c>
      <c r="F1808" s="304" t="s">
        <v>2489</v>
      </c>
      <c r="H1808" s="305">
        <v>26.95</v>
      </c>
      <c r="L1808" s="301"/>
      <c r="M1808" s="306"/>
      <c r="N1808" s="307"/>
      <c r="O1808" s="307"/>
      <c r="P1808" s="307"/>
      <c r="Q1808" s="307"/>
      <c r="R1808" s="307"/>
      <c r="S1808" s="307"/>
      <c r="T1808" s="308"/>
      <c r="AT1808" s="303" t="s">
        <v>185</v>
      </c>
      <c r="AU1808" s="303" t="s">
        <v>77</v>
      </c>
      <c r="AV1808" s="302" t="s">
        <v>77</v>
      </c>
      <c r="AW1808" s="302" t="s">
        <v>31</v>
      </c>
      <c r="AX1808" s="302" t="s">
        <v>68</v>
      </c>
      <c r="AY1808" s="303" t="s">
        <v>177</v>
      </c>
    </row>
    <row r="1809" spans="2:65" s="310" customFormat="1">
      <c r="B1809" s="309"/>
      <c r="D1809" s="297" t="s">
        <v>185</v>
      </c>
      <c r="E1809" s="311" t="s">
        <v>5</v>
      </c>
      <c r="F1809" s="312" t="s">
        <v>2490</v>
      </c>
      <c r="H1809" s="311" t="s">
        <v>5</v>
      </c>
      <c r="L1809" s="309"/>
      <c r="M1809" s="313"/>
      <c r="N1809" s="314"/>
      <c r="O1809" s="314"/>
      <c r="P1809" s="314"/>
      <c r="Q1809" s="314"/>
      <c r="R1809" s="314"/>
      <c r="S1809" s="314"/>
      <c r="T1809" s="315"/>
      <c r="AT1809" s="311" t="s">
        <v>185</v>
      </c>
      <c r="AU1809" s="311" t="s">
        <v>77</v>
      </c>
      <c r="AV1809" s="310" t="s">
        <v>75</v>
      </c>
      <c r="AW1809" s="310" t="s">
        <v>31</v>
      </c>
      <c r="AX1809" s="310" t="s">
        <v>68</v>
      </c>
      <c r="AY1809" s="311" t="s">
        <v>177</v>
      </c>
    </row>
    <row r="1810" spans="2:65" s="317" customFormat="1">
      <c r="B1810" s="316"/>
      <c r="D1810" s="297" t="s">
        <v>185</v>
      </c>
      <c r="E1810" s="318" t="s">
        <v>5</v>
      </c>
      <c r="F1810" s="319" t="s">
        <v>186</v>
      </c>
      <c r="H1810" s="320">
        <v>56.625999999999998</v>
      </c>
      <c r="L1810" s="316"/>
      <c r="M1810" s="321"/>
      <c r="N1810" s="322"/>
      <c r="O1810" s="322"/>
      <c r="P1810" s="322"/>
      <c r="Q1810" s="322"/>
      <c r="R1810" s="322"/>
      <c r="S1810" s="322"/>
      <c r="T1810" s="323"/>
      <c r="AT1810" s="318" t="s">
        <v>185</v>
      </c>
      <c r="AU1810" s="318" t="s">
        <v>77</v>
      </c>
      <c r="AV1810" s="317" t="s">
        <v>182</v>
      </c>
      <c r="AW1810" s="317" t="s">
        <v>31</v>
      </c>
      <c r="AX1810" s="317" t="s">
        <v>75</v>
      </c>
      <c r="AY1810" s="318" t="s">
        <v>177</v>
      </c>
    </row>
    <row r="1811" spans="2:65" s="274" customFormat="1" ht="29.85" customHeight="1">
      <c r="B1811" s="273"/>
      <c r="D1811" s="275" t="s">
        <v>67</v>
      </c>
      <c r="E1811" s="284" t="s">
        <v>2491</v>
      </c>
      <c r="F1811" s="284" t="s">
        <v>2492</v>
      </c>
      <c r="J1811" s="285">
        <f>BK1811</f>
        <v>0</v>
      </c>
      <c r="L1811" s="273"/>
      <c r="M1811" s="278"/>
      <c r="N1811" s="279"/>
      <c r="O1811" s="279"/>
      <c r="P1811" s="280">
        <f>SUM(P1812:P1821)</f>
        <v>400.48526799999996</v>
      </c>
      <c r="Q1811" s="279"/>
      <c r="R1811" s="280">
        <f>SUM(R1812:R1821)</f>
        <v>1.4274091599999998</v>
      </c>
      <c r="S1811" s="279"/>
      <c r="T1811" s="281">
        <f>SUM(T1812:T1821)</f>
        <v>0</v>
      </c>
      <c r="AR1811" s="275" t="s">
        <v>77</v>
      </c>
      <c r="AT1811" s="282" t="s">
        <v>67</v>
      </c>
      <c r="AU1811" s="282" t="s">
        <v>75</v>
      </c>
      <c r="AY1811" s="275" t="s">
        <v>177</v>
      </c>
      <c r="BK1811" s="283">
        <f>SUM(BK1812:BK1821)</f>
        <v>0</v>
      </c>
    </row>
    <row r="1812" spans="2:65" s="916" customFormat="1" ht="25.5" customHeight="1">
      <c r="B1812" s="207"/>
      <c r="C1812" s="286" t="s">
        <v>2493</v>
      </c>
      <c r="D1812" s="286" t="s">
        <v>179</v>
      </c>
      <c r="E1812" s="287" t="s">
        <v>2494</v>
      </c>
      <c r="F1812" s="288" t="s">
        <v>2495</v>
      </c>
      <c r="G1812" s="289" t="s">
        <v>180</v>
      </c>
      <c r="H1812" s="290">
        <v>1722.0039999999999</v>
      </c>
      <c r="I1812" s="921"/>
      <c r="J1812" s="291">
        <f>ROUND(I1812*H1812,2)</f>
        <v>0</v>
      </c>
      <c r="K1812" s="288" t="s">
        <v>181</v>
      </c>
      <c r="L1812" s="207"/>
      <c r="M1812" s="292" t="s">
        <v>5</v>
      </c>
      <c r="N1812" s="293" t="s">
        <v>39</v>
      </c>
      <c r="O1812" s="294">
        <v>3.3000000000000002E-2</v>
      </c>
      <c r="P1812" s="294">
        <f>O1812*H1812</f>
        <v>56.826132000000001</v>
      </c>
      <c r="Q1812" s="294">
        <v>2.0000000000000001E-4</v>
      </c>
      <c r="R1812" s="294">
        <f>Q1812*H1812</f>
        <v>0.34440080000000001</v>
      </c>
      <c r="S1812" s="294">
        <v>0</v>
      </c>
      <c r="T1812" s="295">
        <f>S1812*H1812</f>
        <v>0</v>
      </c>
      <c r="AR1812" s="196" t="s">
        <v>263</v>
      </c>
      <c r="AT1812" s="196" t="s">
        <v>179</v>
      </c>
      <c r="AU1812" s="196" t="s">
        <v>77</v>
      </c>
      <c r="AY1812" s="196" t="s">
        <v>177</v>
      </c>
      <c r="BE1812" s="296">
        <f>IF(N1812="základní",J1812,0)</f>
        <v>0</v>
      </c>
      <c r="BF1812" s="296">
        <f>IF(N1812="snížená",J1812,0)</f>
        <v>0</v>
      </c>
      <c r="BG1812" s="296">
        <f>IF(N1812="zákl. přenesená",J1812,0)</f>
        <v>0</v>
      </c>
      <c r="BH1812" s="296">
        <f>IF(N1812="sníž. přenesená",J1812,0)</f>
        <v>0</v>
      </c>
      <c r="BI1812" s="296">
        <f>IF(N1812="nulová",J1812,0)</f>
        <v>0</v>
      </c>
      <c r="BJ1812" s="196" t="s">
        <v>75</v>
      </c>
      <c r="BK1812" s="296">
        <f>ROUND(I1812*H1812,2)</f>
        <v>0</v>
      </c>
      <c r="BL1812" s="196" t="s">
        <v>263</v>
      </c>
      <c r="BM1812" s="196" t="s">
        <v>2496</v>
      </c>
    </row>
    <row r="1813" spans="2:65" s="302" customFormat="1">
      <c r="B1813" s="301"/>
      <c r="D1813" s="297" t="s">
        <v>185</v>
      </c>
      <c r="E1813" s="303" t="s">
        <v>5</v>
      </c>
      <c r="F1813" s="304" t="s">
        <v>2497</v>
      </c>
      <c r="H1813" s="305">
        <v>1722.0039999999999</v>
      </c>
      <c r="L1813" s="301"/>
      <c r="M1813" s="306"/>
      <c r="N1813" s="307"/>
      <c r="O1813" s="307"/>
      <c r="P1813" s="307"/>
      <c r="Q1813" s="307"/>
      <c r="R1813" s="307"/>
      <c r="S1813" s="307"/>
      <c r="T1813" s="308"/>
      <c r="AT1813" s="303" t="s">
        <v>185</v>
      </c>
      <c r="AU1813" s="303" t="s">
        <v>77</v>
      </c>
      <c r="AV1813" s="302" t="s">
        <v>77</v>
      </c>
      <c r="AW1813" s="302" t="s">
        <v>31</v>
      </c>
      <c r="AX1813" s="302" t="s">
        <v>68</v>
      </c>
      <c r="AY1813" s="303" t="s">
        <v>177</v>
      </c>
    </row>
    <row r="1814" spans="2:65" s="317" customFormat="1">
      <c r="B1814" s="316"/>
      <c r="D1814" s="297" t="s">
        <v>185</v>
      </c>
      <c r="E1814" s="318" t="s">
        <v>5</v>
      </c>
      <c r="F1814" s="319" t="s">
        <v>186</v>
      </c>
      <c r="H1814" s="320">
        <v>1722.0039999999999</v>
      </c>
      <c r="L1814" s="316"/>
      <c r="M1814" s="321"/>
      <c r="N1814" s="322"/>
      <c r="O1814" s="322"/>
      <c r="P1814" s="322"/>
      <c r="Q1814" s="322"/>
      <c r="R1814" s="322"/>
      <c r="S1814" s="322"/>
      <c r="T1814" s="323"/>
      <c r="AT1814" s="318" t="s">
        <v>185</v>
      </c>
      <c r="AU1814" s="318" t="s">
        <v>77</v>
      </c>
      <c r="AV1814" s="317" t="s">
        <v>182</v>
      </c>
      <c r="AW1814" s="317" t="s">
        <v>31</v>
      </c>
      <c r="AX1814" s="317" t="s">
        <v>75</v>
      </c>
      <c r="AY1814" s="318" t="s">
        <v>177</v>
      </c>
    </row>
    <row r="1815" spans="2:65" s="916" customFormat="1" ht="25.5" customHeight="1">
      <c r="B1815" s="207"/>
      <c r="C1815" s="286" t="s">
        <v>2498</v>
      </c>
      <c r="D1815" s="286" t="s">
        <v>179</v>
      </c>
      <c r="E1815" s="287" t="s">
        <v>2499</v>
      </c>
      <c r="F1815" s="288" t="s">
        <v>2500</v>
      </c>
      <c r="G1815" s="289" t="s">
        <v>180</v>
      </c>
      <c r="H1815" s="290">
        <v>2244.7199999999998</v>
      </c>
      <c r="I1815" s="921"/>
      <c r="J1815" s="291">
        <f>ROUND(I1815*H1815,2)</f>
        <v>0</v>
      </c>
      <c r="K1815" s="288" t="s">
        <v>181</v>
      </c>
      <c r="L1815" s="207"/>
      <c r="M1815" s="292" t="s">
        <v>5</v>
      </c>
      <c r="N1815" s="293" t="s">
        <v>39</v>
      </c>
      <c r="O1815" s="294">
        <v>0.104</v>
      </c>
      <c r="P1815" s="294">
        <f>O1815*H1815</f>
        <v>233.45087999999996</v>
      </c>
      <c r="Q1815" s="294">
        <v>2.5999999999999998E-4</v>
      </c>
      <c r="R1815" s="294">
        <f>Q1815*H1815</f>
        <v>0.5836271999999999</v>
      </c>
      <c r="S1815" s="294">
        <v>0</v>
      </c>
      <c r="T1815" s="295">
        <f>S1815*H1815</f>
        <v>0</v>
      </c>
      <c r="AR1815" s="196" t="s">
        <v>263</v>
      </c>
      <c r="AT1815" s="196" t="s">
        <v>179</v>
      </c>
      <c r="AU1815" s="196" t="s">
        <v>77</v>
      </c>
      <c r="AY1815" s="196" t="s">
        <v>177</v>
      </c>
      <c r="BE1815" s="296">
        <f>IF(N1815="základní",J1815,0)</f>
        <v>0</v>
      </c>
      <c r="BF1815" s="296">
        <f>IF(N1815="snížená",J1815,0)</f>
        <v>0</v>
      </c>
      <c r="BG1815" s="296">
        <f>IF(N1815="zákl. přenesená",J1815,0)</f>
        <v>0</v>
      </c>
      <c r="BH1815" s="296">
        <f>IF(N1815="sníž. přenesená",J1815,0)</f>
        <v>0</v>
      </c>
      <c r="BI1815" s="296">
        <f>IF(N1815="nulová",J1815,0)</f>
        <v>0</v>
      </c>
      <c r="BJ1815" s="196" t="s">
        <v>75</v>
      </c>
      <c r="BK1815" s="296">
        <f>ROUND(I1815*H1815,2)</f>
        <v>0</v>
      </c>
      <c r="BL1815" s="196" t="s">
        <v>263</v>
      </c>
      <c r="BM1815" s="196" t="s">
        <v>2501</v>
      </c>
    </row>
    <row r="1816" spans="2:65" s="302" customFormat="1">
      <c r="B1816" s="301"/>
      <c r="D1816" s="297" t="s">
        <v>185</v>
      </c>
      <c r="E1816" s="303" t="s">
        <v>5</v>
      </c>
      <c r="F1816" s="304" t="s">
        <v>2502</v>
      </c>
      <c r="H1816" s="305">
        <v>2244.7199999999998</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2503</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17" customFormat="1">
      <c r="B1818" s="316"/>
      <c r="D1818" s="297" t="s">
        <v>185</v>
      </c>
      <c r="E1818" s="318" t="s">
        <v>5</v>
      </c>
      <c r="F1818" s="319" t="s">
        <v>186</v>
      </c>
      <c r="H1818" s="320">
        <v>2244.7199999999998</v>
      </c>
      <c r="L1818" s="316"/>
      <c r="M1818" s="321"/>
      <c r="N1818" s="322"/>
      <c r="O1818" s="322"/>
      <c r="P1818" s="322"/>
      <c r="Q1818" s="322"/>
      <c r="R1818" s="322"/>
      <c r="S1818" s="322"/>
      <c r="T1818" s="323"/>
      <c r="AT1818" s="318" t="s">
        <v>185</v>
      </c>
      <c r="AU1818" s="318" t="s">
        <v>77</v>
      </c>
      <c r="AV1818" s="317" t="s">
        <v>182</v>
      </c>
      <c r="AW1818" s="317" t="s">
        <v>31</v>
      </c>
      <c r="AX1818" s="317" t="s">
        <v>75</v>
      </c>
      <c r="AY1818" s="318" t="s">
        <v>177</v>
      </c>
    </row>
    <row r="1819" spans="2:65" s="916" customFormat="1" ht="25.5" customHeight="1">
      <c r="B1819" s="207"/>
      <c r="C1819" s="286" t="s">
        <v>2504</v>
      </c>
      <c r="D1819" s="286" t="s">
        <v>179</v>
      </c>
      <c r="E1819" s="287" t="s">
        <v>2505</v>
      </c>
      <c r="F1819" s="288" t="s">
        <v>2506</v>
      </c>
      <c r="G1819" s="289" t="s">
        <v>180</v>
      </c>
      <c r="H1819" s="290">
        <v>1722.0039999999999</v>
      </c>
      <c r="I1819" s="921"/>
      <c r="J1819" s="291">
        <f>ROUND(I1819*H1819,2)</f>
        <v>0</v>
      </c>
      <c r="K1819" s="288" t="s">
        <v>181</v>
      </c>
      <c r="L1819" s="207"/>
      <c r="M1819" s="292" t="s">
        <v>5</v>
      </c>
      <c r="N1819" s="293" t="s">
        <v>39</v>
      </c>
      <c r="O1819" s="294">
        <v>6.4000000000000001E-2</v>
      </c>
      <c r="P1819" s="294">
        <f>O1819*H1819</f>
        <v>110.20825599999999</v>
      </c>
      <c r="Q1819" s="294">
        <v>2.9E-4</v>
      </c>
      <c r="R1819" s="294">
        <f>Q1819*H1819</f>
        <v>0.49938115999999999</v>
      </c>
      <c r="S1819" s="294">
        <v>0</v>
      </c>
      <c r="T1819" s="295">
        <f>S1819*H1819</f>
        <v>0</v>
      </c>
      <c r="AR1819" s="196" t="s">
        <v>263</v>
      </c>
      <c r="AT1819" s="196" t="s">
        <v>179</v>
      </c>
      <c r="AU1819" s="196" t="s">
        <v>77</v>
      </c>
      <c r="AY1819" s="196" t="s">
        <v>177</v>
      </c>
      <c r="BE1819" s="296">
        <f>IF(N1819="základní",J1819,0)</f>
        <v>0</v>
      </c>
      <c r="BF1819" s="296">
        <f>IF(N1819="snížená",J1819,0)</f>
        <v>0</v>
      </c>
      <c r="BG1819" s="296">
        <f>IF(N1819="zákl. přenesená",J1819,0)</f>
        <v>0</v>
      </c>
      <c r="BH1819" s="296">
        <f>IF(N1819="sníž. přenesená",J1819,0)</f>
        <v>0</v>
      </c>
      <c r="BI1819" s="296">
        <f>IF(N1819="nulová",J1819,0)</f>
        <v>0</v>
      </c>
      <c r="BJ1819" s="196" t="s">
        <v>75</v>
      </c>
      <c r="BK1819" s="296">
        <f>ROUND(I1819*H1819,2)</f>
        <v>0</v>
      </c>
      <c r="BL1819" s="196" t="s">
        <v>263</v>
      </c>
      <c r="BM1819" s="196" t="s">
        <v>2507</v>
      </c>
    </row>
    <row r="1820" spans="2:65" s="302" customFormat="1">
      <c r="B1820" s="301"/>
      <c r="D1820" s="297" t="s">
        <v>185</v>
      </c>
      <c r="E1820" s="303" t="s">
        <v>5</v>
      </c>
      <c r="F1820" s="304" t="s">
        <v>2508</v>
      </c>
      <c r="H1820" s="305">
        <v>1722.0039999999999</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7" customFormat="1">
      <c r="B1821" s="316"/>
      <c r="D1821" s="297" t="s">
        <v>185</v>
      </c>
      <c r="E1821" s="318" t="s">
        <v>5</v>
      </c>
      <c r="F1821" s="319" t="s">
        <v>186</v>
      </c>
      <c r="H1821" s="320">
        <v>1722.0039999999999</v>
      </c>
      <c r="L1821" s="316"/>
      <c r="M1821" s="321"/>
      <c r="N1821" s="322"/>
      <c r="O1821" s="322"/>
      <c r="P1821" s="322"/>
      <c r="Q1821" s="322"/>
      <c r="R1821" s="322"/>
      <c r="S1821" s="322"/>
      <c r="T1821" s="323"/>
      <c r="AT1821" s="318" t="s">
        <v>185</v>
      </c>
      <c r="AU1821" s="318" t="s">
        <v>77</v>
      </c>
      <c r="AV1821" s="317" t="s">
        <v>182</v>
      </c>
      <c r="AW1821" s="317" t="s">
        <v>31</v>
      </c>
      <c r="AX1821" s="317" t="s">
        <v>75</v>
      </c>
      <c r="AY1821" s="318" t="s">
        <v>177</v>
      </c>
    </row>
    <row r="1822" spans="2:65" s="274" customFormat="1" ht="29.85" customHeight="1">
      <c r="B1822" s="273"/>
      <c r="D1822" s="275" t="s">
        <v>67</v>
      </c>
      <c r="E1822" s="284" t="s">
        <v>2509</v>
      </c>
      <c r="F1822" s="284" t="s">
        <v>2510</v>
      </c>
      <c r="J1822" s="285">
        <f>BK1822</f>
        <v>0</v>
      </c>
      <c r="L1822" s="273"/>
      <c r="M1822" s="278"/>
      <c r="N1822" s="279"/>
      <c r="O1822" s="279"/>
      <c r="P1822" s="280">
        <f>SUM(P1823:P1824)</f>
        <v>0.59399999999999997</v>
      </c>
      <c r="Q1822" s="279"/>
      <c r="R1822" s="280">
        <f>SUM(R1823:R1824)</f>
        <v>0</v>
      </c>
      <c r="S1822" s="279"/>
      <c r="T1822" s="281">
        <f>SUM(T1823:T1824)</f>
        <v>0</v>
      </c>
      <c r="AR1822" s="275" t="s">
        <v>77</v>
      </c>
      <c r="AT1822" s="282" t="s">
        <v>67</v>
      </c>
      <c r="AU1822" s="282" t="s">
        <v>75</v>
      </c>
      <c r="AY1822" s="275" t="s">
        <v>177</v>
      </c>
      <c r="BK1822" s="283">
        <f>SUM(BK1823:BK1824)</f>
        <v>0</v>
      </c>
    </row>
    <row r="1823" spans="2:65" s="916" customFormat="1" ht="16.5" customHeight="1">
      <c r="B1823" s="207"/>
      <c r="C1823" s="286" t="s">
        <v>2511</v>
      </c>
      <c r="D1823" s="286" t="s">
        <v>179</v>
      </c>
      <c r="E1823" s="287" t="s">
        <v>2512</v>
      </c>
      <c r="F1823" s="288" t="s">
        <v>2513</v>
      </c>
      <c r="G1823" s="289" t="s">
        <v>187</v>
      </c>
      <c r="H1823" s="290">
        <v>1</v>
      </c>
      <c r="I1823" s="921"/>
      <c r="J1823" s="291">
        <f>ROUND(I1823*H1823,2)</f>
        <v>0</v>
      </c>
      <c r="K1823" s="288" t="s">
        <v>5</v>
      </c>
      <c r="L1823" s="207"/>
      <c r="M1823" s="292" t="s">
        <v>5</v>
      </c>
      <c r="N1823" s="293" t="s">
        <v>39</v>
      </c>
      <c r="O1823" s="294">
        <v>0.29699999999999999</v>
      </c>
      <c r="P1823" s="294">
        <f>O1823*H1823</f>
        <v>0.29699999999999999</v>
      </c>
      <c r="Q1823" s="294">
        <v>0</v>
      </c>
      <c r="R1823" s="294">
        <f>Q1823*H1823</f>
        <v>0</v>
      </c>
      <c r="S1823" s="294">
        <v>0</v>
      </c>
      <c r="T1823" s="295">
        <f>S1823*H1823</f>
        <v>0</v>
      </c>
      <c r="AR1823" s="196" t="s">
        <v>263</v>
      </c>
      <c r="AT1823" s="196" t="s">
        <v>179</v>
      </c>
      <c r="AU1823" s="196" t="s">
        <v>77</v>
      </c>
      <c r="AY1823" s="196" t="s">
        <v>177</v>
      </c>
      <c r="BE1823" s="296">
        <f>IF(N1823="základní",J1823,0)</f>
        <v>0</v>
      </c>
      <c r="BF1823" s="296">
        <f>IF(N1823="snížená",J1823,0)</f>
        <v>0</v>
      </c>
      <c r="BG1823" s="296">
        <f>IF(N1823="zákl. přenesená",J1823,0)</f>
        <v>0</v>
      </c>
      <c r="BH1823" s="296">
        <f>IF(N1823="sníž. přenesená",J1823,0)</f>
        <v>0</v>
      </c>
      <c r="BI1823" s="296">
        <f>IF(N1823="nulová",J1823,0)</f>
        <v>0</v>
      </c>
      <c r="BJ1823" s="196" t="s">
        <v>75</v>
      </c>
      <c r="BK1823" s="296">
        <f>ROUND(I1823*H1823,2)</f>
        <v>0</v>
      </c>
      <c r="BL1823" s="196" t="s">
        <v>263</v>
      </c>
      <c r="BM1823" s="196" t="s">
        <v>2514</v>
      </c>
    </row>
    <row r="1824" spans="2:65" s="916" customFormat="1" ht="16.5" customHeight="1">
      <c r="B1824" s="207"/>
      <c r="C1824" s="286" t="s">
        <v>2515</v>
      </c>
      <c r="D1824" s="286" t="s">
        <v>179</v>
      </c>
      <c r="E1824" s="287" t="s">
        <v>2516</v>
      </c>
      <c r="F1824" s="288" t="s">
        <v>2517</v>
      </c>
      <c r="G1824" s="289" t="s">
        <v>187</v>
      </c>
      <c r="H1824" s="290">
        <v>1</v>
      </c>
      <c r="I1824" s="921"/>
      <c r="J1824" s="291">
        <f>ROUND(I1824*H1824,2)</f>
        <v>0</v>
      </c>
      <c r="K1824" s="288" t="s">
        <v>5</v>
      </c>
      <c r="L1824" s="207"/>
      <c r="M1824" s="292" t="s">
        <v>5</v>
      </c>
      <c r="N1824" s="341" t="s">
        <v>39</v>
      </c>
      <c r="O1824" s="342">
        <v>0.29699999999999999</v>
      </c>
      <c r="P1824" s="342">
        <f>O1824*H1824</f>
        <v>0.29699999999999999</v>
      </c>
      <c r="Q1824" s="342">
        <v>0</v>
      </c>
      <c r="R1824" s="342">
        <f>Q1824*H1824</f>
        <v>0</v>
      </c>
      <c r="S1824" s="342">
        <v>0</v>
      </c>
      <c r="T1824" s="343">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2518</v>
      </c>
    </row>
    <row r="1825" spans="2:12" s="916" customFormat="1" ht="6.95" customHeight="1">
      <c r="B1825" s="231"/>
      <c r="C1825" s="232"/>
      <c r="D1825" s="232"/>
      <c r="E1825" s="232"/>
      <c r="F1825" s="232"/>
      <c r="G1825" s="232"/>
      <c r="H1825" s="232"/>
      <c r="I1825" s="232"/>
      <c r="J1825" s="232"/>
      <c r="K1825" s="232"/>
      <c r="L1825" s="207"/>
    </row>
  </sheetData>
  <sheetProtection algorithmName="SHA-512" hashValue="bCTVKJnk1QCGZ8Ht1fEZNxWCMB8X2+obaKcw5oyYD+hIeqUJF36S4HmP0G0cq3qu0BnrKA4V5zRB/BZdV5lqCg==" saltValue="c+hDYwoGeE8L6Qfn7RBFjg==" spinCount="100000" sheet="1" objects="1" scenarios="1"/>
  <autoFilter ref="C103:K1824"/>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2608</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RAV8608 - Slaboproudá elektrotechnika - ICT,AV</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79" t="str">
        <f>E7</f>
        <v>Výstavba poloprovozního objektu H2</v>
      </c>
      <c r="F68" s="980"/>
      <c r="G68" s="980"/>
      <c r="H68" s="980"/>
      <c r="L68" s="207"/>
    </row>
    <row r="69" spans="2:63" s="928" customFormat="1" ht="14.45" customHeight="1">
      <c r="B69" s="207"/>
      <c r="C69" s="927" t="s">
        <v>126</v>
      </c>
      <c r="L69" s="207"/>
    </row>
    <row r="70" spans="2:63" s="928" customFormat="1" ht="17.25" customHeight="1">
      <c r="B70" s="207"/>
      <c r="E70" s="981" t="str">
        <f>E9</f>
        <v>RAV8608 - Slaboproudá elektrotechnika - ICT,AV</v>
      </c>
      <c r="F70" s="982"/>
      <c r="G70" s="982"/>
      <c r="H70" s="982"/>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1547</v>
      </c>
      <c r="F80" s="284" t="s">
        <v>1548</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28" customFormat="1" ht="16.5" customHeight="1">
      <c r="B81" s="207"/>
      <c r="C81" s="286" t="s">
        <v>75</v>
      </c>
      <c r="D81" s="286" t="s">
        <v>179</v>
      </c>
      <c r="E81" s="287" t="s">
        <v>2609</v>
      </c>
      <c r="F81" s="288" t="s">
        <v>2610</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2611</v>
      </c>
    </row>
    <row r="82" spans="2:65" s="928"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0" t="s">
        <v>4061</v>
      </c>
      <c r="D3" s="990"/>
      <c r="E3" s="351"/>
    </row>
    <row r="4" spans="2:5">
      <c r="B4" s="350"/>
      <c r="C4" s="991" t="s">
        <v>4062</v>
      </c>
      <c r="D4" s="991"/>
      <c r="E4" s="351"/>
    </row>
    <row r="5" spans="2:5">
      <c r="B5" s="350"/>
      <c r="C5" s="934"/>
      <c r="D5" s="934"/>
      <c r="E5" s="351"/>
    </row>
    <row r="6" spans="2:5">
      <c r="B6" s="350"/>
      <c r="C6" s="353" t="s">
        <v>4063</v>
      </c>
      <c r="D6" s="354" t="s">
        <v>4064</v>
      </c>
      <c r="E6" s="351"/>
    </row>
    <row r="7" spans="2:5">
      <c r="B7" s="350"/>
      <c r="C7" s="353" t="s">
        <v>4065</v>
      </c>
      <c r="D7" s="354" t="s">
        <v>4066</v>
      </c>
      <c r="E7" s="351"/>
    </row>
    <row r="8" spans="2:5" ht="13.5" thickBot="1">
      <c r="B8" s="355"/>
      <c r="C8" s="356"/>
      <c r="D8" s="356"/>
      <c r="E8" s="357"/>
    </row>
    <row r="9" spans="2:5" ht="17.25" customHeight="1">
      <c r="C9" s="167"/>
      <c r="D9" s="167"/>
      <c r="E9" s="171"/>
    </row>
    <row r="10" spans="2:5" ht="15.75">
      <c r="B10" s="937" t="s">
        <v>4067</v>
      </c>
      <c r="D10" s="933" t="s">
        <v>4477</v>
      </c>
      <c r="E10" s="166"/>
    </row>
    <row r="11" spans="2:5">
      <c r="B11" s="168" t="s">
        <v>4069</v>
      </c>
      <c r="D11" s="168" t="s">
        <v>4478</v>
      </c>
      <c r="E11" s="166"/>
    </row>
    <row r="12" spans="2:5">
      <c r="B12" s="168"/>
      <c r="C12" s="168"/>
      <c r="D12" s="168"/>
      <c r="E12" s="166"/>
    </row>
    <row r="13" spans="2:5">
      <c r="B13" s="168"/>
      <c r="C13" s="168"/>
      <c r="D13" s="168"/>
      <c r="E13" s="166"/>
    </row>
    <row r="14" spans="2:5" ht="15.75">
      <c r="B14" s="937" t="s">
        <v>4071</v>
      </c>
      <c r="C14" s="358"/>
      <c r="D14" s="168"/>
      <c r="E14" s="166"/>
    </row>
    <row r="15" spans="2:5">
      <c r="E15" s="359"/>
    </row>
    <row r="16" spans="2:5" ht="15">
      <c r="B16" s="360" t="s">
        <v>4072</v>
      </c>
      <c r="C16" s="361"/>
      <c r="D16" s="362"/>
      <c r="E16" s="361" t="s">
        <v>34</v>
      </c>
    </row>
    <row r="17" spans="1:5" ht="15">
      <c r="B17" s="365"/>
      <c r="C17" s="365"/>
      <c r="D17" s="365"/>
      <c r="E17" s="849"/>
    </row>
    <row r="18" spans="1:5" ht="15">
      <c r="B18" s="365" t="s">
        <v>4479</v>
      </c>
      <c r="C18" s="365"/>
      <c r="D18" s="365"/>
      <c r="E18" s="849">
        <f>'Slaboproud ICT, AV-2'!L191</f>
        <v>0</v>
      </c>
    </row>
    <row r="19" spans="1:5" ht="15">
      <c r="B19" s="365"/>
      <c r="C19" s="365"/>
      <c r="D19" s="365"/>
      <c r="E19" s="849"/>
    </row>
    <row r="20" spans="1:5" ht="15">
      <c r="B20" s="365" t="s">
        <v>4480</v>
      </c>
      <c r="C20" s="365"/>
      <c r="D20" s="365"/>
      <c r="E20" s="849">
        <f>'Slaboproud ICT, AV-2'!L221</f>
        <v>0</v>
      </c>
    </row>
    <row r="21" spans="1:5" ht="15">
      <c r="B21" s="365"/>
      <c r="C21" s="365"/>
      <c r="D21" s="365"/>
      <c r="E21" s="849"/>
    </row>
    <row r="22" spans="1:5" ht="15">
      <c r="B22" s="365" t="s">
        <v>4481</v>
      </c>
      <c r="C22" s="365"/>
      <c r="D22" s="365"/>
      <c r="E22" s="849">
        <f>'Slaboproud ICT, AV-2'!L228</f>
        <v>0</v>
      </c>
    </row>
    <row r="23" spans="1:5" ht="15">
      <c r="B23" s="365"/>
      <c r="C23" s="365"/>
      <c r="D23" s="365"/>
      <c r="E23" s="849"/>
    </row>
    <row r="24" spans="1:5" ht="15">
      <c r="B24" s="365" t="s">
        <v>4482</v>
      </c>
      <c r="C24" s="365"/>
      <c r="D24" s="365"/>
      <c r="E24" s="849">
        <f>'Slaboproud ICT, AV-2'!L237</f>
        <v>0</v>
      </c>
    </row>
    <row r="25" spans="1:5" ht="15">
      <c r="B25" s="365"/>
      <c r="C25" s="365"/>
      <c r="D25" s="365"/>
      <c r="E25" s="849"/>
    </row>
    <row r="26" spans="1:5" ht="15">
      <c r="B26" s="365" t="s">
        <v>4483</v>
      </c>
      <c r="C26" s="365"/>
      <c r="D26" s="365"/>
      <c r="E26" s="849">
        <f>'Slaboproud ICT, AV-2'!L264</f>
        <v>0</v>
      </c>
    </row>
    <row r="27" spans="1:5" ht="15">
      <c r="B27" s="365"/>
      <c r="C27" s="365"/>
      <c r="D27" s="365"/>
      <c r="E27" s="849"/>
    </row>
    <row r="28" spans="1:5" ht="15">
      <c r="B28" s="365" t="s">
        <v>4484</v>
      </c>
      <c r="C28" s="365"/>
      <c r="D28" s="365"/>
      <c r="E28" s="849">
        <f>'Slaboproud ICT, AV-2'!L308</f>
        <v>0</v>
      </c>
    </row>
    <row r="29" spans="1:5" ht="15">
      <c r="B29" s="362"/>
      <c r="C29" s="362"/>
      <c r="D29" s="362"/>
      <c r="E29" s="850"/>
    </row>
    <row r="30" spans="1:5" ht="15">
      <c r="C30" s="368"/>
      <c r="D30" s="365"/>
      <c r="E30" s="851"/>
    </row>
    <row r="31" spans="1:5" s="365" customFormat="1" ht="15.75">
      <c r="A31" s="370"/>
      <c r="B31" s="371" t="s">
        <v>4074</v>
      </c>
      <c r="D31" s="371"/>
      <c r="E31" s="855">
        <f>SUM(E17:E29)</f>
        <v>0</v>
      </c>
    </row>
    <row r="32" spans="1:5" s="365" customFormat="1" ht="15.75">
      <c r="A32" s="370"/>
      <c r="B32" s="370"/>
      <c r="C32" s="370"/>
      <c r="D32" s="370"/>
      <c r="E32" s="540"/>
    </row>
    <row r="35" spans="2:4">
      <c r="B35" s="373" t="s">
        <v>4075</v>
      </c>
      <c r="D35" s="374">
        <v>43084</v>
      </c>
    </row>
    <row r="36" spans="2:4">
      <c r="B36" s="373" t="s">
        <v>4076</v>
      </c>
      <c r="D36" s="936" t="s">
        <v>4485</v>
      </c>
    </row>
    <row r="37" spans="2:4">
      <c r="B37" s="935" t="s">
        <v>4078</v>
      </c>
      <c r="C37" s="935"/>
      <c r="D37" s="376" t="s">
        <v>4079</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0" t="s">
        <v>4061</v>
      </c>
      <c r="C2" s="990"/>
      <c r="D2" s="990"/>
      <c r="E2" s="163"/>
      <c r="F2" s="163"/>
      <c r="G2" s="164"/>
      <c r="H2" s="164"/>
      <c r="I2" s="164"/>
      <c r="J2" s="164"/>
      <c r="K2" s="164"/>
    </row>
    <row r="3" spans="2:12">
      <c r="B3" s="996" t="s">
        <v>4062</v>
      </c>
      <c r="C3" s="996"/>
      <c r="D3" s="996"/>
      <c r="E3" s="163"/>
      <c r="F3" s="163"/>
      <c r="G3" s="164"/>
      <c r="H3" s="164"/>
      <c r="I3" s="164"/>
      <c r="J3" s="164"/>
      <c r="K3" s="164"/>
    </row>
    <row r="4" spans="2:12">
      <c r="B4" s="997" t="s">
        <v>4063</v>
      </c>
      <c r="C4" s="997"/>
      <c r="D4" s="165" t="s">
        <v>4064</v>
      </c>
      <c r="E4" s="163"/>
      <c r="F4" s="163"/>
      <c r="G4" s="164"/>
      <c r="H4" s="164"/>
      <c r="I4" s="164"/>
      <c r="J4" s="164"/>
      <c r="K4" s="164"/>
    </row>
    <row r="5" spans="2:12">
      <c r="B5" s="997" t="s">
        <v>4065</v>
      </c>
      <c r="C5" s="997"/>
      <c r="D5" s="165" t="s">
        <v>4066</v>
      </c>
      <c r="E5" s="163"/>
      <c r="F5" s="163"/>
      <c r="G5" s="164"/>
      <c r="H5" s="164"/>
      <c r="I5" s="164"/>
      <c r="J5" s="164"/>
      <c r="K5" s="164"/>
    </row>
    <row r="6" spans="2:12">
      <c r="B6" s="797"/>
      <c r="C6" s="797"/>
      <c r="D6" s="165"/>
      <c r="E6" s="163"/>
      <c r="F6" s="163"/>
      <c r="G6" s="164"/>
      <c r="H6" s="164"/>
      <c r="I6" s="164"/>
      <c r="J6" s="164"/>
      <c r="K6" s="164"/>
    </row>
    <row r="7" spans="2:12" ht="15.75">
      <c r="B7" s="998" t="s">
        <v>4067</v>
      </c>
      <c r="C7" s="998"/>
      <c r="D7" s="798" t="s">
        <v>4477</v>
      </c>
      <c r="E7" s="166"/>
      <c r="F7" s="166"/>
      <c r="G7" s="166"/>
      <c r="I7" s="167"/>
      <c r="J7" s="167"/>
      <c r="K7" s="167"/>
      <c r="L7" s="167"/>
    </row>
    <row r="8" spans="2:12">
      <c r="B8" s="168" t="s">
        <v>4069</v>
      </c>
      <c r="C8" s="168"/>
      <c r="D8" s="168" t="s">
        <v>4478</v>
      </c>
      <c r="E8" s="166"/>
      <c r="F8" s="166"/>
      <c r="G8" s="166"/>
      <c r="J8" s="167"/>
      <c r="K8" s="167"/>
      <c r="L8" s="167"/>
    </row>
    <row r="9" spans="2:12">
      <c r="B9" s="169"/>
      <c r="C9" s="170"/>
      <c r="D9" s="170"/>
      <c r="E9" s="171"/>
      <c r="F9" s="171"/>
      <c r="G9" s="164"/>
      <c r="H9" s="164"/>
      <c r="I9" s="164"/>
      <c r="J9" s="164"/>
      <c r="K9" s="164"/>
    </row>
    <row r="10" spans="2:12" s="172" customFormat="1" ht="12.75" customHeight="1">
      <c r="B10" s="999" t="s">
        <v>4081</v>
      </c>
      <c r="C10" s="1001" t="s">
        <v>4082</v>
      </c>
      <c r="D10" s="1001" t="s">
        <v>4083</v>
      </c>
      <c r="E10" s="999" t="s">
        <v>4084</v>
      </c>
      <c r="F10" s="999" t="s">
        <v>4085</v>
      </c>
      <c r="G10" s="1004" t="s">
        <v>4086</v>
      </c>
      <c r="H10" s="1004"/>
      <c r="I10" s="1004" t="s">
        <v>4087</v>
      </c>
      <c r="J10" s="1004"/>
      <c r="K10" s="992" t="s">
        <v>4088</v>
      </c>
      <c r="L10" s="994" t="s">
        <v>4089</v>
      </c>
    </row>
    <row r="11" spans="2:12" s="172" customFormat="1" ht="31.5" customHeight="1" thickBot="1">
      <c r="B11" s="1000"/>
      <c r="C11" s="1002"/>
      <c r="D11" s="1002"/>
      <c r="E11" s="1000"/>
      <c r="F11" s="1000"/>
      <c r="G11" s="173" t="s">
        <v>4090</v>
      </c>
      <c r="H11" s="173" t="s">
        <v>4091</v>
      </c>
      <c r="I11" s="173" t="s">
        <v>4090</v>
      </c>
      <c r="J11" s="173" t="s">
        <v>4091</v>
      </c>
      <c r="K11" s="993"/>
      <c r="L11" s="995"/>
    </row>
    <row r="12" spans="2:12" ht="12.75" customHeight="1">
      <c r="B12" s="377">
        <v>1</v>
      </c>
      <c r="C12" s="1005" t="s">
        <v>4479</v>
      </c>
      <c r="D12" s="1006"/>
      <c r="E12" s="378"/>
      <c r="F12" s="378"/>
      <c r="G12" s="379"/>
      <c r="H12" s="380"/>
      <c r="I12" s="380"/>
      <c r="J12" s="380"/>
      <c r="K12" s="380"/>
      <c r="L12" s="381" t="s">
        <v>5</v>
      </c>
    </row>
    <row r="13" spans="2:12">
      <c r="B13" s="382">
        <v>2</v>
      </c>
      <c r="C13" s="383"/>
      <c r="D13" s="402" t="s">
        <v>4486</v>
      </c>
      <c r="E13" s="385" t="s">
        <v>887</v>
      </c>
      <c r="F13" s="385">
        <v>150</v>
      </c>
      <c r="G13" s="853"/>
      <c r="H13" s="387">
        <f>ROUND(F13*G13,2)</f>
        <v>0</v>
      </c>
      <c r="I13" s="854"/>
      <c r="J13" s="387">
        <f>ROUND(F13*I13,2)</f>
        <v>0</v>
      </c>
      <c r="K13" s="387">
        <f>G13+I13</f>
        <v>0</v>
      </c>
      <c r="L13" s="388">
        <f>ROUND(F13*K13,2)</f>
        <v>0</v>
      </c>
    </row>
    <row r="14" spans="2:12" ht="12.75" customHeight="1">
      <c r="B14" s="377">
        <v>3</v>
      </c>
      <c r="C14" s="383"/>
      <c r="D14" s="402" t="s">
        <v>4487</v>
      </c>
      <c r="E14" s="385" t="s">
        <v>887</v>
      </c>
      <c r="F14" s="385">
        <v>420</v>
      </c>
      <c r="G14" s="853"/>
      <c r="H14" s="387">
        <f t="shared" ref="H14:H41" si="0">ROUND(F14*G14,2)</f>
        <v>0</v>
      </c>
      <c r="I14" s="854"/>
      <c r="J14" s="387">
        <f t="shared" ref="J14:J61" si="1">ROUND(F14*I14,2)</f>
        <v>0</v>
      </c>
      <c r="K14" s="387">
        <f t="shared" ref="K14:K77" si="2">G14+I14</f>
        <v>0</v>
      </c>
      <c r="L14" s="388">
        <f t="shared" ref="L14:L61" si="3">ROUND(F14*K14,2)</f>
        <v>0</v>
      </c>
    </row>
    <row r="15" spans="2:12" ht="12.75" customHeight="1">
      <c r="B15" s="382">
        <v>4</v>
      </c>
      <c r="C15" s="383"/>
      <c r="D15" s="402" t="s">
        <v>4488</v>
      </c>
      <c r="E15" s="385" t="s">
        <v>887</v>
      </c>
      <c r="F15" s="385">
        <v>1440</v>
      </c>
      <c r="G15" s="853"/>
      <c r="H15" s="387">
        <f t="shared" si="0"/>
        <v>0</v>
      </c>
      <c r="I15" s="854"/>
      <c r="J15" s="387">
        <f t="shared" si="1"/>
        <v>0</v>
      </c>
      <c r="K15" s="387">
        <f t="shared" si="2"/>
        <v>0</v>
      </c>
      <c r="L15" s="388">
        <f t="shared" si="3"/>
        <v>0</v>
      </c>
    </row>
    <row r="16" spans="2:12">
      <c r="B16" s="377">
        <v>5</v>
      </c>
      <c r="C16" s="383"/>
      <c r="D16" s="402" t="s">
        <v>4489</v>
      </c>
      <c r="E16" s="385" t="s">
        <v>887</v>
      </c>
      <c r="F16" s="385">
        <v>325</v>
      </c>
      <c r="G16" s="853"/>
      <c r="H16" s="387">
        <f t="shared" si="0"/>
        <v>0</v>
      </c>
      <c r="I16" s="854"/>
      <c r="J16" s="387">
        <f t="shared" si="1"/>
        <v>0</v>
      </c>
      <c r="K16" s="387">
        <f t="shared" si="2"/>
        <v>0</v>
      </c>
      <c r="L16" s="388">
        <f t="shared" si="3"/>
        <v>0</v>
      </c>
    </row>
    <row r="17" spans="2:12">
      <c r="B17" s="382">
        <v>6</v>
      </c>
      <c r="C17" s="383"/>
      <c r="D17" s="402" t="s">
        <v>4490</v>
      </c>
      <c r="E17" s="385" t="s">
        <v>887</v>
      </c>
      <c r="F17" s="385">
        <v>188</v>
      </c>
      <c r="G17" s="853"/>
      <c r="H17" s="387">
        <f t="shared" si="0"/>
        <v>0</v>
      </c>
      <c r="I17" s="854"/>
      <c r="J17" s="387">
        <f t="shared" si="1"/>
        <v>0</v>
      </c>
      <c r="K17" s="387">
        <f t="shared" si="2"/>
        <v>0</v>
      </c>
      <c r="L17" s="388">
        <f t="shared" si="3"/>
        <v>0</v>
      </c>
    </row>
    <row r="18" spans="2:12" ht="25.5">
      <c r="B18" s="377">
        <v>7</v>
      </c>
      <c r="C18" s="383"/>
      <c r="D18" s="402" t="s">
        <v>4491</v>
      </c>
      <c r="E18" s="385" t="s">
        <v>887</v>
      </c>
      <c r="F18" s="385">
        <v>300</v>
      </c>
      <c r="G18" s="853"/>
      <c r="H18" s="387">
        <f t="shared" si="0"/>
        <v>0</v>
      </c>
      <c r="I18" s="854"/>
      <c r="J18" s="387">
        <f t="shared" si="1"/>
        <v>0</v>
      </c>
      <c r="K18" s="387">
        <f t="shared" si="2"/>
        <v>0</v>
      </c>
      <c r="L18" s="388">
        <f t="shared" si="3"/>
        <v>0</v>
      </c>
    </row>
    <row r="19" spans="2:12" ht="25.5">
      <c r="B19" s="382">
        <v>8</v>
      </c>
      <c r="C19" s="383"/>
      <c r="D19" s="402" t="s">
        <v>4492</v>
      </c>
      <c r="E19" s="385" t="s">
        <v>887</v>
      </c>
      <c r="F19" s="385">
        <v>300</v>
      </c>
      <c r="G19" s="853"/>
      <c r="H19" s="387">
        <f t="shared" si="0"/>
        <v>0</v>
      </c>
      <c r="I19" s="854"/>
      <c r="J19" s="387">
        <f t="shared" si="1"/>
        <v>0</v>
      </c>
      <c r="K19" s="387">
        <f t="shared" si="2"/>
        <v>0</v>
      </c>
      <c r="L19" s="388">
        <f t="shared" si="3"/>
        <v>0</v>
      </c>
    </row>
    <row r="20" spans="2:12" ht="25.5">
      <c r="B20" s="377">
        <v>9</v>
      </c>
      <c r="C20" s="383"/>
      <c r="D20" s="402" t="s">
        <v>4493</v>
      </c>
      <c r="E20" s="385" t="s">
        <v>887</v>
      </c>
      <c r="F20" s="385">
        <v>300</v>
      </c>
      <c r="G20" s="853"/>
      <c r="H20" s="387">
        <f t="shared" si="0"/>
        <v>0</v>
      </c>
      <c r="I20" s="854"/>
      <c r="J20" s="387">
        <f t="shared" si="1"/>
        <v>0</v>
      </c>
      <c r="K20" s="387">
        <f t="shared" si="2"/>
        <v>0</v>
      </c>
      <c r="L20" s="388">
        <f t="shared" si="3"/>
        <v>0</v>
      </c>
    </row>
    <row r="21" spans="2:12" ht="25.5">
      <c r="B21" s="382">
        <v>10</v>
      </c>
      <c r="C21" s="383"/>
      <c r="D21" s="402" t="s">
        <v>4494</v>
      </c>
      <c r="E21" s="385" t="s">
        <v>887</v>
      </c>
      <c r="F21" s="385">
        <v>300</v>
      </c>
      <c r="G21" s="853"/>
      <c r="H21" s="387">
        <f t="shared" si="0"/>
        <v>0</v>
      </c>
      <c r="I21" s="854"/>
      <c r="J21" s="387">
        <f t="shared" si="1"/>
        <v>0</v>
      </c>
      <c r="K21" s="387">
        <f t="shared" si="2"/>
        <v>0</v>
      </c>
      <c r="L21" s="388">
        <f t="shared" si="3"/>
        <v>0</v>
      </c>
    </row>
    <row r="22" spans="2:12" ht="25.5">
      <c r="B22" s="377">
        <v>11</v>
      </c>
      <c r="C22" s="383"/>
      <c r="D22" s="402" t="s">
        <v>4495</v>
      </c>
      <c r="E22" s="385" t="s">
        <v>887</v>
      </c>
      <c r="F22" s="385">
        <v>300</v>
      </c>
      <c r="G22" s="853"/>
      <c r="H22" s="387">
        <f t="shared" si="0"/>
        <v>0</v>
      </c>
      <c r="I22" s="854"/>
      <c r="J22" s="387">
        <f t="shared" si="1"/>
        <v>0</v>
      </c>
      <c r="K22" s="387">
        <f t="shared" si="2"/>
        <v>0</v>
      </c>
      <c r="L22" s="388">
        <f t="shared" si="3"/>
        <v>0</v>
      </c>
    </row>
    <row r="23" spans="2:12">
      <c r="B23" s="382">
        <v>12</v>
      </c>
      <c r="C23" s="383"/>
      <c r="D23" s="402" t="s">
        <v>4496</v>
      </c>
      <c r="E23" s="385" t="s">
        <v>887</v>
      </c>
      <c r="F23" s="385">
        <v>270</v>
      </c>
      <c r="G23" s="853"/>
      <c r="H23" s="387">
        <f t="shared" si="0"/>
        <v>0</v>
      </c>
      <c r="I23" s="854"/>
      <c r="J23" s="387">
        <f t="shared" si="1"/>
        <v>0</v>
      </c>
      <c r="K23" s="387">
        <f t="shared" si="2"/>
        <v>0</v>
      </c>
      <c r="L23" s="388">
        <f t="shared" si="3"/>
        <v>0</v>
      </c>
    </row>
    <row r="24" spans="2:12" ht="12.75" customHeight="1">
      <c r="B24" s="377">
        <v>13</v>
      </c>
      <c r="C24" s="383"/>
      <c r="D24" s="402" t="s">
        <v>4497</v>
      </c>
      <c r="E24" s="385" t="s">
        <v>2896</v>
      </c>
      <c r="F24" s="385">
        <v>20</v>
      </c>
      <c r="G24" s="853"/>
      <c r="H24" s="387">
        <f t="shared" si="0"/>
        <v>0</v>
      </c>
      <c r="I24" s="854"/>
      <c r="J24" s="387">
        <f t="shared" si="1"/>
        <v>0</v>
      </c>
      <c r="K24" s="387">
        <f t="shared" si="2"/>
        <v>0</v>
      </c>
      <c r="L24" s="388">
        <f t="shared" si="3"/>
        <v>0</v>
      </c>
    </row>
    <row r="25" spans="2:12" ht="12.75" customHeight="1">
      <c r="B25" s="382">
        <v>14</v>
      </c>
      <c r="C25" s="383"/>
      <c r="D25" s="402" t="s">
        <v>4498</v>
      </c>
      <c r="E25" s="385" t="s">
        <v>2896</v>
      </c>
      <c r="F25" s="385">
        <v>12</v>
      </c>
      <c r="G25" s="853"/>
      <c r="H25" s="387">
        <f t="shared" si="0"/>
        <v>0</v>
      </c>
      <c r="I25" s="854"/>
      <c r="J25" s="387">
        <f t="shared" si="1"/>
        <v>0</v>
      </c>
      <c r="K25" s="387">
        <f t="shared" si="2"/>
        <v>0</v>
      </c>
      <c r="L25" s="388">
        <f t="shared" si="3"/>
        <v>0</v>
      </c>
    </row>
    <row r="26" spans="2:12">
      <c r="B26" s="377">
        <v>15</v>
      </c>
      <c r="C26" s="383"/>
      <c r="D26" s="402" t="s">
        <v>4499</v>
      </c>
      <c r="E26" s="385" t="s">
        <v>2896</v>
      </c>
      <c r="F26" s="385">
        <v>12</v>
      </c>
      <c r="G26" s="853"/>
      <c r="H26" s="387">
        <f t="shared" si="0"/>
        <v>0</v>
      </c>
      <c r="I26" s="854"/>
      <c r="J26" s="387">
        <f t="shared" si="1"/>
        <v>0</v>
      </c>
      <c r="K26" s="387">
        <f t="shared" si="2"/>
        <v>0</v>
      </c>
      <c r="L26" s="388">
        <f t="shared" si="3"/>
        <v>0</v>
      </c>
    </row>
    <row r="27" spans="2:12">
      <c r="B27" s="382">
        <v>16</v>
      </c>
      <c r="C27" s="383"/>
      <c r="D27" s="402" t="s">
        <v>4500</v>
      </c>
      <c r="E27" s="385" t="s">
        <v>887</v>
      </c>
      <c r="F27" s="385">
        <v>14100</v>
      </c>
      <c r="G27" s="853"/>
      <c r="H27" s="387">
        <f t="shared" si="0"/>
        <v>0</v>
      </c>
      <c r="I27" s="854"/>
      <c r="J27" s="387">
        <f t="shared" si="1"/>
        <v>0</v>
      </c>
      <c r="K27" s="387">
        <f t="shared" si="2"/>
        <v>0</v>
      </c>
      <c r="L27" s="388">
        <f t="shared" si="3"/>
        <v>0</v>
      </c>
    </row>
    <row r="28" spans="2:12">
      <c r="B28" s="377">
        <v>17</v>
      </c>
      <c r="C28" s="383"/>
      <c r="D28" s="402" t="s">
        <v>4501</v>
      </c>
      <c r="E28" s="385" t="s">
        <v>887</v>
      </c>
      <c r="F28" s="385">
        <v>175</v>
      </c>
      <c r="G28" s="853"/>
      <c r="H28" s="387">
        <f t="shared" si="0"/>
        <v>0</v>
      </c>
      <c r="I28" s="854"/>
      <c r="J28" s="387">
        <f t="shared" si="1"/>
        <v>0</v>
      </c>
      <c r="K28" s="387">
        <f t="shared" si="2"/>
        <v>0</v>
      </c>
      <c r="L28" s="388">
        <f t="shared" si="3"/>
        <v>0</v>
      </c>
    </row>
    <row r="29" spans="2:12" ht="38.25">
      <c r="B29" s="382">
        <v>18</v>
      </c>
      <c r="C29" s="383" t="s">
        <v>4502</v>
      </c>
      <c r="D29" s="402" t="s">
        <v>4503</v>
      </c>
      <c r="E29" s="385" t="s">
        <v>2896</v>
      </c>
      <c r="F29" s="385">
        <v>9</v>
      </c>
      <c r="G29" s="853"/>
      <c r="H29" s="387">
        <f t="shared" si="0"/>
        <v>0</v>
      </c>
      <c r="I29" s="854"/>
      <c r="J29" s="387">
        <f t="shared" si="1"/>
        <v>0</v>
      </c>
      <c r="K29" s="387">
        <f t="shared" si="2"/>
        <v>0</v>
      </c>
      <c r="L29" s="388">
        <f t="shared" si="3"/>
        <v>0</v>
      </c>
    </row>
    <row r="30" spans="2:12" ht="38.25">
      <c r="B30" s="377">
        <v>19</v>
      </c>
      <c r="C30" s="383" t="s">
        <v>4502</v>
      </c>
      <c r="D30" s="402" t="s">
        <v>4504</v>
      </c>
      <c r="E30" s="385" t="s">
        <v>2896</v>
      </c>
      <c r="F30" s="385">
        <v>16</v>
      </c>
      <c r="G30" s="853"/>
      <c r="H30" s="387">
        <f t="shared" si="0"/>
        <v>0</v>
      </c>
      <c r="I30" s="854"/>
      <c r="J30" s="387">
        <f t="shared" si="1"/>
        <v>0</v>
      </c>
      <c r="K30" s="387">
        <f t="shared" si="2"/>
        <v>0</v>
      </c>
      <c r="L30" s="388">
        <f t="shared" si="3"/>
        <v>0</v>
      </c>
    </row>
    <row r="31" spans="2:12" ht="38.25">
      <c r="B31" s="382">
        <v>20</v>
      </c>
      <c r="C31" s="383" t="s">
        <v>4502</v>
      </c>
      <c r="D31" s="402" t="s">
        <v>4505</v>
      </c>
      <c r="E31" s="385" t="s">
        <v>2896</v>
      </c>
      <c r="F31" s="385">
        <v>32</v>
      </c>
      <c r="G31" s="853"/>
      <c r="H31" s="387">
        <f t="shared" si="0"/>
        <v>0</v>
      </c>
      <c r="I31" s="854"/>
      <c r="J31" s="387">
        <f t="shared" si="1"/>
        <v>0</v>
      </c>
      <c r="K31" s="387">
        <f t="shared" si="2"/>
        <v>0</v>
      </c>
      <c r="L31" s="388">
        <f t="shared" si="3"/>
        <v>0</v>
      </c>
    </row>
    <row r="32" spans="2:12" ht="38.25">
      <c r="B32" s="377">
        <v>21</v>
      </c>
      <c r="C32" s="383" t="s">
        <v>4502</v>
      </c>
      <c r="D32" s="402" t="s">
        <v>4506</v>
      </c>
      <c r="E32" s="385" t="s">
        <v>2896</v>
      </c>
      <c r="F32" s="385">
        <v>6</v>
      </c>
      <c r="G32" s="853"/>
      <c r="H32" s="387">
        <f t="shared" si="0"/>
        <v>0</v>
      </c>
      <c r="I32" s="854"/>
      <c r="J32" s="387">
        <f t="shared" si="1"/>
        <v>0</v>
      </c>
      <c r="K32" s="387">
        <f t="shared" si="2"/>
        <v>0</v>
      </c>
      <c r="L32" s="388">
        <f t="shared" si="3"/>
        <v>0</v>
      </c>
    </row>
    <row r="33" spans="2:12" ht="38.25">
      <c r="B33" s="382">
        <v>22</v>
      </c>
      <c r="C33" s="383" t="s">
        <v>4502</v>
      </c>
      <c r="D33" s="402" t="s">
        <v>4507</v>
      </c>
      <c r="E33" s="385" t="s">
        <v>2896</v>
      </c>
      <c r="F33" s="385">
        <v>1</v>
      </c>
      <c r="G33" s="853"/>
      <c r="H33" s="387">
        <f t="shared" si="0"/>
        <v>0</v>
      </c>
      <c r="I33" s="854"/>
      <c r="J33" s="387">
        <f t="shared" si="1"/>
        <v>0</v>
      </c>
      <c r="K33" s="387">
        <f t="shared" si="2"/>
        <v>0</v>
      </c>
      <c r="L33" s="388">
        <f t="shared" si="3"/>
        <v>0</v>
      </c>
    </row>
    <row r="34" spans="2:12" ht="37.5" customHeight="1">
      <c r="B34" s="377">
        <v>23</v>
      </c>
      <c r="C34" s="383" t="s">
        <v>4502</v>
      </c>
      <c r="D34" s="402" t="s">
        <v>4508</v>
      </c>
      <c r="E34" s="385" t="s">
        <v>2896</v>
      </c>
      <c r="F34" s="385">
        <v>103</v>
      </c>
      <c r="G34" s="853"/>
      <c r="H34" s="387">
        <f t="shared" si="0"/>
        <v>0</v>
      </c>
      <c r="I34" s="854"/>
      <c r="J34" s="387">
        <f t="shared" si="1"/>
        <v>0</v>
      </c>
      <c r="K34" s="387">
        <f t="shared" si="2"/>
        <v>0</v>
      </c>
      <c r="L34" s="388">
        <f t="shared" si="3"/>
        <v>0</v>
      </c>
    </row>
    <row r="35" spans="2:12" ht="12.75" customHeight="1">
      <c r="B35" s="382">
        <v>24</v>
      </c>
      <c r="C35" s="383"/>
      <c r="D35" s="402" t="s">
        <v>4509</v>
      </c>
      <c r="E35" s="385" t="s">
        <v>2896</v>
      </c>
      <c r="F35" s="385">
        <v>96</v>
      </c>
      <c r="G35" s="853"/>
      <c r="H35" s="387">
        <f t="shared" si="0"/>
        <v>0</v>
      </c>
      <c r="I35" s="854"/>
      <c r="J35" s="387">
        <f t="shared" si="1"/>
        <v>0</v>
      </c>
      <c r="K35" s="387">
        <f t="shared" si="2"/>
        <v>0</v>
      </c>
      <c r="L35" s="388">
        <f t="shared" si="3"/>
        <v>0</v>
      </c>
    </row>
    <row r="36" spans="2:12">
      <c r="B36" s="377">
        <v>25</v>
      </c>
      <c r="C36" s="383"/>
      <c r="D36" s="402" t="s">
        <v>4510</v>
      </c>
      <c r="E36" s="385" t="s">
        <v>2896</v>
      </c>
      <c r="F36" s="385">
        <v>48</v>
      </c>
      <c r="G36" s="853"/>
      <c r="H36" s="387">
        <f t="shared" si="0"/>
        <v>0</v>
      </c>
      <c r="I36" s="854"/>
      <c r="J36" s="387">
        <f t="shared" si="1"/>
        <v>0</v>
      </c>
      <c r="K36" s="387">
        <f t="shared" si="2"/>
        <v>0</v>
      </c>
      <c r="L36" s="388">
        <f t="shared" si="3"/>
        <v>0</v>
      </c>
    </row>
    <row r="37" spans="2:12">
      <c r="B37" s="382">
        <v>26</v>
      </c>
      <c r="C37" s="383"/>
      <c r="D37" s="402" t="s">
        <v>4511</v>
      </c>
      <c r="E37" s="385" t="s">
        <v>2896</v>
      </c>
      <c r="F37" s="385">
        <v>48</v>
      </c>
      <c r="G37" s="853"/>
      <c r="H37" s="387">
        <f t="shared" si="0"/>
        <v>0</v>
      </c>
      <c r="I37" s="854"/>
      <c r="J37" s="387">
        <f t="shared" si="1"/>
        <v>0</v>
      </c>
      <c r="K37" s="387">
        <f t="shared" si="2"/>
        <v>0</v>
      </c>
      <c r="L37" s="388">
        <f t="shared" si="3"/>
        <v>0</v>
      </c>
    </row>
    <row r="38" spans="2:12">
      <c r="B38" s="377">
        <v>27</v>
      </c>
      <c r="C38" s="383"/>
      <c r="D38" s="402" t="s">
        <v>4512</v>
      </c>
      <c r="E38" s="385" t="s">
        <v>2896</v>
      </c>
      <c r="F38" s="385">
        <v>8</v>
      </c>
      <c r="G38" s="853"/>
      <c r="H38" s="387">
        <f t="shared" si="0"/>
        <v>0</v>
      </c>
      <c r="I38" s="854"/>
      <c r="J38" s="387">
        <f t="shared" si="1"/>
        <v>0</v>
      </c>
      <c r="K38" s="387">
        <f t="shared" si="2"/>
        <v>0</v>
      </c>
      <c r="L38" s="388">
        <f t="shared" si="3"/>
        <v>0</v>
      </c>
    </row>
    <row r="39" spans="2:12">
      <c r="B39" s="382">
        <v>28</v>
      </c>
      <c r="C39" s="383"/>
      <c r="D39" s="402" t="s">
        <v>4513</v>
      </c>
      <c r="E39" s="385" t="s">
        <v>2896</v>
      </c>
      <c r="F39" s="385">
        <v>1</v>
      </c>
      <c r="G39" s="853"/>
      <c r="H39" s="387">
        <f t="shared" si="0"/>
        <v>0</v>
      </c>
      <c r="I39" s="854"/>
      <c r="J39" s="387">
        <f t="shared" si="1"/>
        <v>0</v>
      </c>
      <c r="K39" s="387">
        <f t="shared" si="2"/>
        <v>0</v>
      </c>
      <c r="L39" s="388">
        <f t="shared" si="3"/>
        <v>0</v>
      </c>
    </row>
    <row r="40" spans="2:12">
      <c r="B40" s="377">
        <v>29</v>
      </c>
      <c r="C40" s="383"/>
      <c r="D40" s="402" t="s">
        <v>4514</v>
      </c>
      <c r="E40" s="385" t="s">
        <v>2896</v>
      </c>
      <c r="F40" s="385">
        <v>8</v>
      </c>
      <c r="G40" s="853"/>
      <c r="H40" s="387">
        <f t="shared" si="0"/>
        <v>0</v>
      </c>
      <c r="I40" s="854"/>
      <c r="J40" s="387">
        <f t="shared" si="1"/>
        <v>0</v>
      </c>
      <c r="K40" s="387">
        <f t="shared" si="2"/>
        <v>0</v>
      </c>
      <c r="L40" s="388">
        <f t="shared" si="3"/>
        <v>0</v>
      </c>
    </row>
    <row r="41" spans="2:12">
      <c r="B41" s="382">
        <v>30</v>
      </c>
      <c r="C41" s="383"/>
      <c r="D41" s="402" t="s">
        <v>4515</v>
      </c>
      <c r="E41" s="385" t="s">
        <v>2896</v>
      </c>
      <c r="F41" s="385">
        <v>2</v>
      </c>
      <c r="G41" s="853"/>
      <c r="H41" s="387">
        <f t="shared" si="0"/>
        <v>0</v>
      </c>
      <c r="I41" s="854"/>
      <c r="J41" s="387">
        <f t="shared" si="1"/>
        <v>0</v>
      </c>
      <c r="K41" s="387">
        <f t="shared" si="2"/>
        <v>0</v>
      </c>
      <c r="L41" s="388">
        <f t="shared" si="3"/>
        <v>0</v>
      </c>
    </row>
    <row r="42" spans="2:12">
      <c r="B42" s="377">
        <v>31</v>
      </c>
      <c r="C42" s="383"/>
      <c r="D42" s="402" t="s">
        <v>4516</v>
      </c>
      <c r="E42" s="385" t="s">
        <v>2896</v>
      </c>
      <c r="F42" s="385">
        <v>2</v>
      </c>
      <c r="G42" s="386"/>
      <c r="H42" s="387"/>
      <c r="I42" s="854"/>
      <c r="J42" s="387">
        <f t="shared" si="1"/>
        <v>0</v>
      </c>
      <c r="K42" s="387">
        <f t="shared" si="2"/>
        <v>0</v>
      </c>
      <c r="L42" s="388">
        <f t="shared" si="3"/>
        <v>0</v>
      </c>
    </row>
    <row r="43" spans="2:12">
      <c r="B43" s="382">
        <v>32</v>
      </c>
      <c r="C43" s="383"/>
      <c r="D43" s="402" t="s">
        <v>4517</v>
      </c>
      <c r="E43" s="385" t="s">
        <v>2896</v>
      </c>
      <c r="F43" s="385">
        <v>16</v>
      </c>
      <c r="G43" s="386"/>
      <c r="H43" s="387"/>
      <c r="I43" s="854"/>
      <c r="J43" s="387">
        <f t="shared" si="1"/>
        <v>0</v>
      </c>
      <c r="K43" s="387">
        <f t="shared" si="2"/>
        <v>0</v>
      </c>
      <c r="L43" s="388">
        <f t="shared" si="3"/>
        <v>0</v>
      </c>
    </row>
    <row r="44" spans="2:12" ht="12.75" customHeight="1">
      <c r="B44" s="377">
        <v>33</v>
      </c>
      <c r="C44" s="383"/>
      <c r="D44" s="402" t="s">
        <v>4518</v>
      </c>
      <c r="E44" s="385" t="s">
        <v>2896</v>
      </c>
      <c r="F44" s="385">
        <v>2</v>
      </c>
      <c r="G44" s="386"/>
      <c r="H44" s="387"/>
      <c r="I44" s="854"/>
      <c r="J44" s="387">
        <f t="shared" si="1"/>
        <v>0</v>
      </c>
      <c r="K44" s="387">
        <f t="shared" si="2"/>
        <v>0</v>
      </c>
      <c r="L44" s="388">
        <f t="shared" si="3"/>
        <v>0</v>
      </c>
    </row>
    <row r="45" spans="2:12" ht="12.75" customHeight="1">
      <c r="B45" s="382">
        <v>34</v>
      </c>
      <c r="C45" s="383"/>
      <c r="D45" s="402" t="s">
        <v>4519</v>
      </c>
      <c r="E45" s="385" t="s">
        <v>2896</v>
      </c>
      <c r="F45" s="385">
        <v>8</v>
      </c>
      <c r="G45" s="386"/>
      <c r="H45" s="387"/>
      <c r="I45" s="854"/>
      <c r="J45" s="387">
        <f t="shared" si="1"/>
        <v>0</v>
      </c>
      <c r="K45" s="387">
        <f t="shared" si="2"/>
        <v>0</v>
      </c>
      <c r="L45" s="388">
        <f t="shared" si="3"/>
        <v>0</v>
      </c>
    </row>
    <row r="46" spans="2:12">
      <c r="B46" s="377">
        <v>35</v>
      </c>
      <c r="C46" s="383"/>
      <c r="D46" s="402" t="s">
        <v>4520</v>
      </c>
      <c r="E46" s="385" t="s">
        <v>2896</v>
      </c>
      <c r="F46" s="385">
        <v>421</v>
      </c>
      <c r="G46" s="386"/>
      <c r="H46" s="387"/>
      <c r="I46" s="854"/>
      <c r="J46" s="387">
        <f t="shared" si="1"/>
        <v>0</v>
      </c>
      <c r="K46" s="387">
        <f t="shared" si="2"/>
        <v>0</v>
      </c>
      <c r="L46" s="388">
        <f t="shared" si="3"/>
        <v>0</v>
      </c>
    </row>
    <row r="47" spans="2:12">
      <c r="B47" s="382">
        <v>36</v>
      </c>
      <c r="C47" s="383"/>
      <c r="D47" s="402" t="s">
        <v>4521</v>
      </c>
      <c r="E47" s="385" t="s">
        <v>2896</v>
      </c>
      <c r="F47" s="385">
        <v>421</v>
      </c>
      <c r="G47" s="386"/>
      <c r="H47" s="387"/>
      <c r="I47" s="854"/>
      <c r="J47" s="387">
        <f t="shared" si="1"/>
        <v>0</v>
      </c>
      <c r="K47" s="387">
        <f t="shared" si="2"/>
        <v>0</v>
      </c>
      <c r="L47" s="388">
        <f t="shared" si="3"/>
        <v>0</v>
      </c>
    </row>
    <row r="48" spans="2:12">
      <c r="B48" s="377">
        <v>37</v>
      </c>
      <c r="C48" s="383"/>
      <c r="D48" s="402" t="s">
        <v>4522</v>
      </c>
      <c r="E48" s="385" t="s">
        <v>2896</v>
      </c>
      <c r="F48" s="385">
        <v>8</v>
      </c>
      <c r="G48" s="853"/>
      <c r="H48" s="387">
        <f t="shared" ref="H48:H49" si="4">ROUND(F48*G48,2)</f>
        <v>0</v>
      </c>
      <c r="I48" s="854"/>
      <c r="J48" s="387">
        <f t="shared" si="1"/>
        <v>0</v>
      </c>
      <c r="K48" s="387">
        <f t="shared" si="2"/>
        <v>0</v>
      </c>
      <c r="L48" s="388">
        <f t="shared" si="3"/>
        <v>0</v>
      </c>
    </row>
    <row r="49" spans="2:12">
      <c r="B49" s="382">
        <v>38</v>
      </c>
      <c r="C49" s="383"/>
      <c r="D49" s="402" t="s">
        <v>4523</v>
      </c>
      <c r="E49" s="385" t="s">
        <v>2896</v>
      </c>
      <c r="F49" s="385">
        <v>2</v>
      </c>
      <c r="G49" s="853"/>
      <c r="H49" s="387">
        <f t="shared" si="4"/>
        <v>0</v>
      </c>
      <c r="I49" s="854"/>
      <c r="J49" s="387">
        <f t="shared" si="1"/>
        <v>0</v>
      </c>
      <c r="K49" s="387">
        <f t="shared" si="2"/>
        <v>0</v>
      </c>
      <c r="L49" s="388">
        <f t="shared" si="3"/>
        <v>0</v>
      </c>
    </row>
    <row r="50" spans="2:12">
      <c r="B50" s="377">
        <v>39</v>
      </c>
      <c r="C50" s="383"/>
      <c r="D50" s="402" t="s">
        <v>4524</v>
      </c>
      <c r="E50" s="385" t="s">
        <v>2896</v>
      </c>
      <c r="F50" s="385">
        <v>6</v>
      </c>
      <c r="G50" s="386"/>
      <c r="H50" s="387"/>
      <c r="I50" s="854"/>
      <c r="J50" s="387">
        <f t="shared" si="1"/>
        <v>0</v>
      </c>
      <c r="K50" s="387">
        <f t="shared" si="2"/>
        <v>0</v>
      </c>
      <c r="L50" s="388">
        <f t="shared" si="3"/>
        <v>0</v>
      </c>
    </row>
    <row r="51" spans="2:12">
      <c r="B51" s="382">
        <v>40</v>
      </c>
      <c r="C51" s="383"/>
      <c r="D51" s="402" t="s">
        <v>4525</v>
      </c>
      <c r="E51" s="385" t="s">
        <v>2896</v>
      </c>
      <c r="F51" s="385">
        <v>2</v>
      </c>
      <c r="G51" s="386"/>
      <c r="H51" s="387"/>
      <c r="I51" s="854"/>
      <c r="J51" s="387">
        <f t="shared" si="1"/>
        <v>0</v>
      </c>
      <c r="K51" s="387">
        <f t="shared" si="2"/>
        <v>0</v>
      </c>
      <c r="L51" s="388">
        <f t="shared" si="3"/>
        <v>0</v>
      </c>
    </row>
    <row r="52" spans="2:12">
      <c r="B52" s="377">
        <v>41</v>
      </c>
      <c r="C52" s="383"/>
      <c r="D52" s="402" t="s">
        <v>4526</v>
      </c>
      <c r="E52" s="385" t="s">
        <v>2896</v>
      </c>
      <c r="F52" s="385">
        <v>8</v>
      </c>
      <c r="G52" s="386"/>
      <c r="H52" s="387"/>
      <c r="I52" s="854"/>
      <c r="J52" s="387">
        <f t="shared" si="1"/>
        <v>0</v>
      </c>
      <c r="K52" s="387">
        <f t="shared" si="2"/>
        <v>0</v>
      </c>
      <c r="L52" s="388">
        <f t="shared" si="3"/>
        <v>0</v>
      </c>
    </row>
    <row r="53" spans="2:12" ht="25.5">
      <c r="B53" s="382">
        <v>42</v>
      </c>
      <c r="C53" s="383"/>
      <c r="D53" s="402" t="s">
        <v>4527</v>
      </c>
      <c r="E53" s="385" t="s">
        <v>4528</v>
      </c>
      <c r="F53" s="385">
        <v>100</v>
      </c>
      <c r="G53" s="386"/>
      <c r="H53" s="387"/>
      <c r="I53" s="854"/>
      <c r="J53" s="387">
        <f t="shared" si="1"/>
        <v>0</v>
      </c>
      <c r="K53" s="387">
        <f t="shared" si="2"/>
        <v>0</v>
      </c>
      <c r="L53" s="388">
        <f t="shared" si="3"/>
        <v>0</v>
      </c>
    </row>
    <row r="54" spans="2:12" ht="12.75" customHeight="1">
      <c r="B54" s="377">
        <v>43</v>
      </c>
      <c r="C54" s="383"/>
      <c r="D54" s="402" t="s">
        <v>4529</v>
      </c>
      <c r="E54" s="385" t="s">
        <v>4530</v>
      </c>
      <c r="F54" s="385">
        <v>403</v>
      </c>
      <c r="G54" s="386"/>
      <c r="H54" s="387"/>
      <c r="I54" s="854"/>
      <c r="J54" s="387">
        <f t="shared" si="1"/>
        <v>0</v>
      </c>
      <c r="K54" s="387">
        <f t="shared" si="2"/>
        <v>0</v>
      </c>
      <c r="L54" s="388">
        <f t="shared" si="3"/>
        <v>0</v>
      </c>
    </row>
    <row r="55" spans="2:12" ht="12.75" customHeight="1">
      <c r="B55" s="382">
        <v>44</v>
      </c>
      <c r="C55" s="383"/>
      <c r="D55" s="402" t="s">
        <v>4531</v>
      </c>
      <c r="E55" s="385" t="s">
        <v>4528</v>
      </c>
      <c r="F55" s="385">
        <v>200</v>
      </c>
      <c r="G55" s="386"/>
      <c r="H55" s="387"/>
      <c r="I55" s="854"/>
      <c r="J55" s="387">
        <f t="shared" si="1"/>
        <v>0</v>
      </c>
      <c r="K55" s="387">
        <f t="shared" si="2"/>
        <v>0</v>
      </c>
      <c r="L55" s="388">
        <f t="shared" si="3"/>
        <v>0</v>
      </c>
    </row>
    <row r="56" spans="2:12">
      <c r="B56" s="377">
        <v>45</v>
      </c>
      <c r="C56" s="383"/>
      <c r="D56" s="402" t="s">
        <v>4532</v>
      </c>
      <c r="E56" s="385" t="s">
        <v>4533</v>
      </c>
      <c r="F56" s="385">
        <v>132</v>
      </c>
      <c r="G56" s="386"/>
      <c r="H56" s="387"/>
      <c r="I56" s="854"/>
      <c r="J56" s="387">
        <f t="shared" si="1"/>
        <v>0</v>
      </c>
      <c r="K56" s="387">
        <f t="shared" si="2"/>
        <v>0</v>
      </c>
      <c r="L56" s="388">
        <f t="shared" si="3"/>
        <v>0</v>
      </c>
    </row>
    <row r="57" spans="2:12" ht="12.75" customHeight="1">
      <c r="B57" s="382">
        <v>46</v>
      </c>
      <c r="C57" s="383"/>
      <c r="D57" s="402" t="s">
        <v>4534</v>
      </c>
      <c r="E57" s="385" t="s">
        <v>2896</v>
      </c>
      <c r="F57" s="385">
        <v>1842</v>
      </c>
      <c r="G57" s="853"/>
      <c r="H57" s="387">
        <f t="shared" ref="H57:H58" si="5">ROUND(F57*G57,2)</f>
        <v>0</v>
      </c>
      <c r="I57" s="854"/>
      <c r="J57" s="387">
        <f t="shared" si="1"/>
        <v>0</v>
      </c>
      <c r="K57" s="387">
        <f t="shared" si="2"/>
        <v>0</v>
      </c>
      <c r="L57" s="388">
        <f t="shared" si="3"/>
        <v>0</v>
      </c>
    </row>
    <row r="58" spans="2:12">
      <c r="B58" s="377">
        <v>47</v>
      </c>
      <c r="C58" s="383"/>
      <c r="D58" s="402" t="s">
        <v>4535</v>
      </c>
      <c r="E58" s="385" t="s">
        <v>887</v>
      </c>
      <c r="F58" s="385">
        <v>60</v>
      </c>
      <c r="G58" s="853"/>
      <c r="H58" s="387">
        <f t="shared" si="5"/>
        <v>0</v>
      </c>
      <c r="I58" s="854"/>
      <c r="J58" s="387">
        <f t="shared" si="1"/>
        <v>0</v>
      </c>
      <c r="K58" s="387">
        <f t="shared" si="2"/>
        <v>0</v>
      </c>
      <c r="L58" s="388">
        <f t="shared" si="3"/>
        <v>0</v>
      </c>
    </row>
    <row r="59" spans="2:12">
      <c r="B59" s="382">
        <v>48</v>
      </c>
      <c r="C59" s="383"/>
      <c r="D59" s="402" t="s">
        <v>4536</v>
      </c>
      <c r="E59" s="385" t="s">
        <v>2896</v>
      </c>
      <c r="F59" s="385">
        <v>1</v>
      </c>
      <c r="G59" s="386"/>
      <c r="H59" s="387"/>
      <c r="I59" s="854"/>
      <c r="J59" s="387">
        <f t="shared" si="1"/>
        <v>0</v>
      </c>
      <c r="K59" s="387">
        <f t="shared" si="2"/>
        <v>0</v>
      </c>
      <c r="L59" s="388">
        <f t="shared" si="3"/>
        <v>0</v>
      </c>
    </row>
    <row r="60" spans="2:12" ht="38.25">
      <c r="B60" s="377">
        <v>49</v>
      </c>
      <c r="C60" s="383"/>
      <c r="D60" s="402" t="s">
        <v>4537</v>
      </c>
      <c r="E60" s="385" t="s">
        <v>2896</v>
      </c>
      <c r="F60" s="385">
        <v>1</v>
      </c>
      <c r="G60" s="386"/>
      <c r="H60" s="387"/>
      <c r="I60" s="854"/>
      <c r="J60" s="387">
        <f t="shared" si="1"/>
        <v>0</v>
      </c>
      <c r="K60" s="387">
        <f t="shared" si="2"/>
        <v>0</v>
      </c>
      <c r="L60" s="388">
        <f t="shared" si="3"/>
        <v>0</v>
      </c>
    </row>
    <row r="61" spans="2:12">
      <c r="B61" s="382">
        <v>50</v>
      </c>
      <c r="C61" s="383"/>
      <c r="D61" s="402" t="s">
        <v>4538</v>
      </c>
      <c r="E61" s="385" t="s">
        <v>2896</v>
      </c>
      <c r="F61" s="385">
        <v>1</v>
      </c>
      <c r="G61" s="853"/>
      <c r="H61" s="387">
        <f t="shared" ref="H61" si="6">ROUND(F61*G61,2)</f>
        <v>0</v>
      </c>
      <c r="I61" s="854"/>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4539</v>
      </c>
      <c r="E63" s="385"/>
      <c r="F63" s="385"/>
      <c r="G63" s="386"/>
      <c r="H63" s="387"/>
      <c r="I63" s="387"/>
      <c r="J63" s="387"/>
      <c r="K63" s="387"/>
      <c r="L63" s="388"/>
    </row>
    <row r="64" spans="2:12" ht="12.75" customHeight="1">
      <c r="B64" s="377">
        <v>53</v>
      </c>
      <c r="C64" s="383"/>
      <c r="D64" s="402" t="s">
        <v>4540</v>
      </c>
      <c r="E64" s="385" t="s">
        <v>2896</v>
      </c>
      <c r="F64" s="385">
        <v>1</v>
      </c>
      <c r="G64" s="853"/>
      <c r="H64" s="387">
        <f t="shared" ref="H64:H83" si="7">ROUND(F64*G64,2)</f>
        <v>0</v>
      </c>
      <c r="I64" s="854"/>
      <c r="J64" s="387">
        <f t="shared" ref="J64:J83" si="8">ROUND(F64*I64,2)</f>
        <v>0</v>
      </c>
      <c r="K64" s="387">
        <f t="shared" si="2"/>
        <v>0</v>
      </c>
      <c r="L64" s="388">
        <f t="shared" ref="L64:L83" si="9">ROUND(F64*K64,2)</f>
        <v>0</v>
      </c>
    </row>
    <row r="65" spans="2:12" ht="12.75" customHeight="1">
      <c r="B65" s="382">
        <v>54</v>
      </c>
      <c r="C65" s="383"/>
      <c r="D65" s="402" t="s">
        <v>4541</v>
      </c>
      <c r="E65" s="385" t="s">
        <v>2896</v>
      </c>
      <c r="F65" s="385">
        <v>1</v>
      </c>
      <c r="G65" s="853"/>
      <c r="H65" s="387">
        <f t="shared" si="7"/>
        <v>0</v>
      </c>
      <c r="I65" s="854"/>
      <c r="J65" s="387">
        <f t="shared" si="8"/>
        <v>0</v>
      </c>
      <c r="K65" s="387">
        <f t="shared" si="2"/>
        <v>0</v>
      </c>
      <c r="L65" s="388">
        <f t="shared" si="9"/>
        <v>0</v>
      </c>
    </row>
    <row r="66" spans="2:12" ht="25.5">
      <c r="B66" s="377">
        <v>55</v>
      </c>
      <c r="C66" s="383"/>
      <c r="D66" s="402" t="s">
        <v>4542</v>
      </c>
      <c r="E66" s="385" t="s">
        <v>2896</v>
      </c>
      <c r="F66" s="385">
        <v>1</v>
      </c>
      <c r="G66" s="853"/>
      <c r="H66" s="387">
        <f t="shared" si="7"/>
        <v>0</v>
      </c>
      <c r="I66" s="854"/>
      <c r="J66" s="387">
        <f t="shared" si="8"/>
        <v>0</v>
      </c>
      <c r="K66" s="387">
        <f t="shared" si="2"/>
        <v>0</v>
      </c>
      <c r="L66" s="388">
        <f t="shared" si="9"/>
        <v>0</v>
      </c>
    </row>
    <row r="67" spans="2:12">
      <c r="B67" s="382">
        <v>56</v>
      </c>
      <c r="C67" s="383"/>
      <c r="D67" s="402" t="s">
        <v>4543</v>
      </c>
      <c r="E67" s="385" t="s">
        <v>2896</v>
      </c>
      <c r="F67" s="385">
        <v>1</v>
      </c>
      <c r="G67" s="853"/>
      <c r="H67" s="387">
        <f t="shared" si="7"/>
        <v>0</v>
      </c>
      <c r="I67" s="854"/>
      <c r="J67" s="387">
        <f t="shared" si="8"/>
        <v>0</v>
      </c>
      <c r="K67" s="387">
        <f t="shared" si="2"/>
        <v>0</v>
      </c>
      <c r="L67" s="388">
        <f t="shared" si="9"/>
        <v>0</v>
      </c>
    </row>
    <row r="68" spans="2:12">
      <c r="B68" s="377">
        <v>57</v>
      </c>
      <c r="C68" s="383"/>
      <c r="D68" s="402" t="s">
        <v>4544</v>
      </c>
      <c r="E68" s="385" t="s">
        <v>2896</v>
      </c>
      <c r="F68" s="385">
        <v>1</v>
      </c>
      <c r="G68" s="853"/>
      <c r="H68" s="387">
        <f t="shared" si="7"/>
        <v>0</v>
      </c>
      <c r="I68" s="854"/>
      <c r="J68" s="387">
        <f t="shared" si="8"/>
        <v>0</v>
      </c>
      <c r="K68" s="387">
        <f t="shared" si="2"/>
        <v>0</v>
      </c>
      <c r="L68" s="388">
        <f t="shared" si="9"/>
        <v>0</v>
      </c>
    </row>
    <row r="69" spans="2:12">
      <c r="B69" s="382">
        <v>58</v>
      </c>
      <c r="C69" s="383"/>
      <c r="D69" s="402" t="s">
        <v>4545</v>
      </c>
      <c r="E69" s="385" t="s">
        <v>2896</v>
      </c>
      <c r="F69" s="385">
        <v>30</v>
      </c>
      <c r="G69" s="853"/>
      <c r="H69" s="387">
        <f t="shared" si="7"/>
        <v>0</v>
      </c>
      <c r="I69" s="854"/>
      <c r="J69" s="387">
        <f t="shared" si="8"/>
        <v>0</v>
      </c>
      <c r="K69" s="387">
        <f t="shared" si="2"/>
        <v>0</v>
      </c>
      <c r="L69" s="388">
        <f t="shared" si="9"/>
        <v>0</v>
      </c>
    </row>
    <row r="70" spans="2:12">
      <c r="B70" s="377">
        <v>59</v>
      </c>
      <c r="C70" s="383"/>
      <c r="D70" s="402" t="s">
        <v>4546</v>
      </c>
      <c r="E70" s="385" t="s">
        <v>2896</v>
      </c>
      <c r="F70" s="385">
        <v>11</v>
      </c>
      <c r="G70" s="853"/>
      <c r="H70" s="387">
        <f t="shared" si="7"/>
        <v>0</v>
      </c>
      <c r="I70" s="854"/>
      <c r="J70" s="387">
        <f t="shared" si="8"/>
        <v>0</v>
      </c>
      <c r="K70" s="387">
        <f t="shared" si="2"/>
        <v>0</v>
      </c>
      <c r="L70" s="388">
        <f t="shared" si="9"/>
        <v>0</v>
      </c>
    </row>
    <row r="71" spans="2:12">
      <c r="B71" s="382">
        <v>60</v>
      </c>
      <c r="C71" s="383"/>
      <c r="D71" s="402" t="s">
        <v>4547</v>
      </c>
      <c r="E71" s="385" t="s">
        <v>2896</v>
      </c>
      <c r="F71" s="385">
        <v>10</v>
      </c>
      <c r="G71" s="853"/>
      <c r="H71" s="387">
        <f t="shared" si="7"/>
        <v>0</v>
      </c>
      <c r="I71" s="854"/>
      <c r="J71" s="387">
        <f t="shared" si="8"/>
        <v>0</v>
      </c>
      <c r="K71" s="387">
        <f t="shared" si="2"/>
        <v>0</v>
      </c>
      <c r="L71" s="388">
        <f t="shared" si="9"/>
        <v>0</v>
      </c>
    </row>
    <row r="72" spans="2:12">
      <c r="B72" s="377">
        <v>61</v>
      </c>
      <c r="C72" s="383"/>
      <c r="D72" s="402" t="s">
        <v>4548</v>
      </c>
      <c r="E72" s="385" t="s">
        <v>2896</v>
      </c>
      <c r="F72" s="385">
        <v>1</v>
      </c>
      <c r="G72" s="853"/>
      <c r="H72" s="387">
        <f t="shared" si="7"/>
        <v>0</v>
      </c>
      <c r="I72" s="854"/>
      <c r="J72" s="387">
        <f t="shared" si="8"/>
        <v>0</v>
      </c>
      <c r="K72" s="387">
        <f t="shared" si="2"/>
        <v>0</v>
      </c>
      <c r="L72" s="388">
        <f t="shared" si="9"/>
        <v>0</v>
      </c>
    </row>
    <row r="73" spans="2:12">
      <c r="B73" s="382">
        <v>62</v>
      </c>
      <c r="C73" s="383"/>
      <c r="D73" s="402" t="s">
        <v>4549</v>
      </c>
      <c r="E73" s="385" t="s">
        <v>2896</v>
      </c>
      <c r="F73" s="385">
        <v>6</v>
      </c>
      <c r="G73" s="853"/>
      <c r="H73" s="387">
        <f t="shared" si="7"/>
        <v>0</v>
      </c>
      <c r="I73" s="854"/>
      <c r="J73" s="387">
        <f t="shared" si="8"/>
        <v>0</v>
      </c>
      <c r="K73" s="387">
        <f t="shared" si="2"/>
        <v>0</v>
      </c>
      <c r="L73" s="388">
        <f t="shared" si="9"/>
        <v>0</v>
      </c>
    </row>
    <row r="74" spans="2:12" ht="12.75" customHeight="1">
      <c r="B74" s="377">
        <v>63</v>
      </c>
      <c r="C74" s="383"/>
      <c r="D74" s="402" t="s">
        <v>4550</v>
      </c>
      <c r="E74" s="385" t="s">
        <v>2896</v>
      </c>
      <c r="F74" s="385">
        <v>1</v>
      </c>
      <c r="G74" s="853"/>
      <c r="H74" s="387">
        <f t="shared" si="7"/>
        <v>0</v>
      </c>
      <c r="I74" s="854"/>
      <c r="J74" s="387">
        <f t="shared" si="8"/>
        <v>0</v>
      </c>
      <c r="K74" s="387">
        <f t="shared" si="2"/>
        <v>0</v>
      </c>
      <c r="L74" s="388">
        <f t="shared" si="9"/>
        <v>0</v>
      </c>
    </row>
    <row r="75" spans="2:12" ht="12.75" customHeight="1">
      <c r="B75" s="382">
        <v>64</v>
      </c>
      <c r="C75" s="383"/>
      <c r="D75" s="402" t="s">
        <v>4551</v>
      </c>
      <c r="E75" s="385" t="s">
        <v>2896</v>
      </c>
      <c r="F75" s="385">
        <v>1</v>
      </c>
      <c r="G75" s="853"/>
      <c r="H75" s="387">
        <f t="shared" si="7"/>
        <v>0</v>
      </c>
      <c r="I75" s="854"/>
      <c r="J75" s="387">
        <f t="shared" si="8"/>
        <v>0</v>
      </c>
      <c r="K75" s="387">
        <f t="shared" si="2"/>
        <v>0</v>
      </c>
      <c r="L75" s="388">
        <f t="shared" si="9"/>
        <v>0</v>
      </c>
    </row>
    <row r="76" spans="2:12">
      <c r="B76" s="377">
        <v>65</v>
      </c>
      <c r="C76" s="383"/>
      <c r="D76" s="402" t="s">
        <v>4552</v>
      </c>
      <c r="E76" s="385" t="s">
        <v>2896</v>
      </c>
      <c r="F76" s="385">
        <v>2</v>
      </c>
      <c r="G76" s="853"/>
      <c r="H76" s="387">
        <f t="shared" si="7"/>
        <v>0</v>
      </c>
      <c r="I76" s="854"/>
      <c r="J76" s="387">
        <f t="shared" si="8"/>
        <v>0</v>
      </c>
      <c r="K76" s="387">
        <f t="shared" si="2"/>
        <v>0</v>
      </c>
      <c r="L76" s="388">
        <f t="shared" si="9"/>
        <v>0</v>
      </c>
    </row>
    <row r="77" spans="2:12">
      <c r="B77" s="382">
        <v>66</v>
      </c>
      <c r="C77" s="383"/>
      <c r="D77" s="402" t="s">
        <v>4553</v>
      </c>
      <c r="E77" s="385" t="s">
        <v>2896</v>
      </c>
      <c r="F77" s="385">
        <v>3</v>
      </c>
      <c r="G77" s="853"/>
      <c r="H77" s="387">
        <f t="shared" si="7"/>
        <v>0</v>
      </c>
      <c r="I77" s="854"/>
      <c r="J77" s="387">
        <f t="shared" si="8"/>
        <v>0</v>
      </c>
      <c r="K77" s="387">
        <f t="shared" si="2"/>
        <v>0</v>
      </c>
      <c r="L77" s="388">
        <f t="shared" si="9"/>
        <v>0</v>
      </c>
    </row>
    <row r="78" spans="2:12">
      <c r="B78" s="377">
        <v>67</v>
      </c>
      <c r="C78" s="383"/>
      <c r="D78" s="402" t="s">
        <v>4554</v>
      </c>
      <c r="E78" s="385" t="s">
        <v>2896</v>
      </c>
      <c r="F78" s="385">
        <v>5</v>
      </c>
      <c r="G78" s="853"/>
      <c r="H78" s="387">
        <f t="shared" si="7"/>
        <v>0</v>
      </c>
      <c r="I78" s="854"/>
      <c r="J78" s="387">
        <f t="shared" si="8"/>
        <v>0</v>
      </c>
      <c r="K78" s="387">
        <f t="shared" ref="K78:K141" si="10">G78+I78</f>
        <v>0</v>
      </c>
      <c r="L78" s="388">
        <f t="shared" si="9"/>
        <v>0</v>
      </c>
    </row>
    <row r="79" spans="2:12">
      <c r="B79" s="382">
        <v>68</v>
      </c>
      <c r="C79" s="383"/>
      <c r="D79" s="402" t="s">
        <v>4555</v>
      </c>
      <c r="E79" s="385" t="s">
        <v>2896</v>
      </c>
      <c r="F79" s="385">
        <v>66</v>
      </c>
      <c r="G79" s="853"/>
      <c r="H79" s="387">
        <f t="shared" si="7"/>
        <v>0</v>
      </c>
      <c r="I79" s="854"/>
      <c r="J79" s="387">
        <f t="shared" si="8"/>
        <v>0</v>
      </c>
      <c r="K79" s="387">
        <f t="shared" si="10"/>
        <v>0</v>
      </c>
      <c r="L79" s="388">
        <f t="shared" si="9"/>
        <v>0</v>
      </c>
    </row>
    <row r="80" spans="2:12">
      <c r="B80" s="377">
        <v>69</v>
      </c>
      <c r="C80" s="383"/>
      <c r="D80" s="402" t="s">
        <v>4556</v>
      </c>
      <c r="E80" s="385" t="s">
        <v>2896</v>
      </c>
      <c r="F80" s="385">
        <v>26</v>
      </c>
      <c r="G80" s="853"/>
      <c r="H80" s="387">
        <f t="shared" si="7"/>
        <v>0</v>
      </c>
      <c r="I80" s="854"/>
      <c r="J80" s="387">
        <f t="shared" si="8"/>
        <v>0</v>
      </c>
      <c r="K80" s="387">
        <f t="shared" si="10"/>
        <v>0</v>
      </c>
      <c r="L80" s="388">
        <f t="shared" si="9"/>
        <v>0</v>
      </c>
    </row>
    <row r="81" spans="2:12">
      <c r="B81" s="382">
        <v>70</v>
      </c>
      <c r="C81" s="383"/>
      <c r="D81" s="402" t="s">
        <v>4557</v>
      </c>
      <c r="E81" s="385" t="s">
        <v>2896</v>
      </c>
      <c r="F81" s="385">
        <v>40</v>
      </c>
      <c r="G81" s="853"/>
      <c r="H81" s="387">
        <f t="shared" si="7"/>
        <v>0</v>
      </c>
      <c r="I81" s="854"/>
      <c r="J81" s="387">
        <f t="shared" si="8"/>
        <v>0</v>
      </c>
      <c r="K81" s="387">
        <f t="shared" si="10"/>
        <v>0</v>
      </c>
      <c r="L81" s="388">
        <f t="shared" si="9"/>
        <v>0</v>
      </c>
    </row>
    <row r="82" spans="2:12">
      <c r="B82" s="377">
        <v>71</v>
      </c>
      <c r="C82" s="383"/>
      <c r="D82" s="402" t="s">
        <v>4558</v>
      </c>
      <c r="E82" s="385" t="s">
        <v>887</v>
      </c>
      <c r="F82" s="385">
        <v>11</v>
      </c>
      <c r="G82" s="853"/>
      <c r="H82" s="387">
        <f t="shared" si="7"/>
        <v>0</v>
      </c>
      <c r="I82" s="854"/>
      <c r="J82" s="387">
        <f t="shared" si="8"/>
        <v>0</v>
      </c>
      <c r="K82" s="387">
        <f t="shared" si="10"/>
        <v>0</v>
      </c>
      <c r="L82" s="388">
        <f t="shared" si="9"/>
        <v>0</v>
      </c>
    </row>
    <row r="83" spans="2:12">
      <c r="B83" s="382">
        <v>72</v>
      </c>
      <c r="C83" s="383"/>
      <c r="D83" s="402" t="s">
        <v>4559</v>
      </c>
      <c r="E83" s="385" t="s">
        <v>2896</v>
      </c>
      <c r="F83" s="385">
        <v>1</v>
      </c>
      <c r="G83" s="853"/>
      <c r="H83" s="387">
        <f t="shared" si="7"/>
        <v>0</v>
      </c>
      <c r="I83" s="854"/>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4560</v>
      </c>
      <c r="E85" s="385"/>
      <c r="F85" s="385"/>
      <c r="G85" s="386"/>
      <c r="H85" s="387"/>
      <c r="I85" s="387"/>
      <c r="J85" s="387"/>
      <c r="K85" s="387"/>
      <c r="L85" s="388"/>
    </row>
    <row r="86" spans="2:12">
      <c r="B86" s="377">
        <v>75</v>
      </c>
      <c r="C86" s="383"/>
      <c r="D86" s="402" t="s">
        <v>4540</v>
      </c>
      <c r="E86" s="385" t="s">
        <v>2896</v>
      </c>
      <c r="F86" s="385">
        <v>1</v>
      </c>
      <c r="G86" s="853"/>
      <c r="H86" s="387">
        <f t="shared" ref="H86:H105" si="11">ROUND(F86*G86,2)</f>
        <v>0</v>
      </c>
      <c r="I86" s="854"/>
      <c r="J86" s="387">
        <f t="shared" ref="J86:J105" si="12">ROUND(F86*I86,2)</f>
        <v>0</v>
      </c>
      <c r="K86" s="387">
        <f t="shared" si="10"/>
        <v>0</v>
      </c>
      <c r="L86" s="388">
        <f t="shared" ref="L86:L105" si="13">ROUND(F86*K86,2)</f>
        <v>0</v>
      </c>
    </row>
    <row r="87" spans="2:12">
      <c r="B87" s="382">
        <v>76</v>
      </c>
      <c r="C87" s="383"/>
      <c r="D87" s="402" t="s">
        <v>4541</v>
      </c>
      <c r="E87" s="385" t="s">
        <v>2896</v>
      </c>
      <c r="F87" s="385">
        <v>1</v>
      </c>
      <c r="G87" s="853"/>
      <c r="H87" s="387">
        <f t="shared" si="11"/>
        <v>0</v>
      </c>
      <c r="I87" s="854"/>
      <c r="J87" s="387">
        <f t="shared" si="12"/>
        <v>0</v>
      </c>
      <c r="K87" s="387">
        <f t="shared" si="10"/>
        <v>0</v>
      </c>
      <c r="L87" s="388">
        <f t="shared" si="13"/>
        <v>0</v>
      </c>
    </row>
    <row r="88" spans="2:12" ht="25.5">
      <c r="B88" s="377">
        <v>77</v>
      </c>
      <c r="C88" s="383"/>
      <c r="D88" s="402" t="s">
        <v>4542</v>
      </c>
      <c r="E88" s="385" t="s">
        <v>2896</v>
      </c>
      <c r="F88" s="385">
        <v>1</v>
      </c>
      <c r="G88" s="853"/>
      <c r="H88" s="387">
        <f t="shared" si="11"/>
        <v>0</v>
      </c>
      <c r="I88" s="854"/>
      <c r="J88" s="387">
        <f t="shared" si="12"/>
        <v>0</v>
      </c>
      <c r="K88" s="387">
        <f t="shared" si="10"/>
        <v>0</v>
      </c>
      <c r="L88" s="388">
        <f t="shared" si="13"/>
        <v>0</v>
      </c>
    </row>
    <row r="89" spans="2:12">
      <c r="B89" s="382">
        <v>78</v>
      </c>
      <c r="C89" s="383"/>
      <c r="D89" s="402" t="s">
        <v>4543</v>
      </c>
      <c r="E89" s="385" t="s">
        <v>2896</v>
      </c>
      <c r="F89" s="385">
        <v>1</v>
      </c>
      <c r="G89" s="853"/>
      <c r="H89" s="387">
        <f t="shared" si="11"/>
        <v>0</v>
      </c>
      <c r="I89" s="854"/>
      <c r="J89" s="387">
        <f t="shared" si="12"/>
        <v>0</v>
      </c>
      <c r="K89" s="387">
        <f t="shared" si="10"/>
        <v>0</v>
      </c>
      <c r="L89" s="388">
        <f t="shared" si="13"/>
        <v>0</v>
      </c>
    </row>
    <row r="90" spans="2:12">
      <c r="B90" s="377">
        <v>79</v>
      </c>
      <c r="C90" s="383"/>
      <c r="D90" s="402" t="s">
        <v>4544</v>
      </c>
      <c r="E90" s="385" t="s">
        <v>2896</v>
      </c>
      <c r="F90" s="385">
        <v>1</v>
      </c>
      <c r="G90" s="853"/>
      <c r="H90" s="387">
        <f t="shared" si="11"/>
        <v>0</v>
      </c>
      <c r="I90" s="854"/>
      <c r="J90" s="387">
        <f t="shared" si="12"/>
        <v>0</v>
      </c>
      <c r="K90" s="387">
        <f t="shared" si="10"/>
        <v>0</v>
      </c>
      <c r="L90" s="388">
        <f t="shared" si="13"/>
        <v>0</v>
      </c>
    </row>
    <row r="91" spans="2:12">
      <c r="B91" s="382">
        <v>80</v>
      </c>
      <c r="C91" s="383"/>
      <c r="D91" s="402" t="s">
        <v>4545</v>
      </c>
      <c r="E91" s="385" t="s">
        <v>2896</v>
      </c>
      <c r="F91" s="385">
        <v>25</v>
      </c>
      <c r="G91" s="853"/>
      <c r="H91" s="387">
        <f t="shared" si="11"/>
        <v>0</v>
      </c>
      <c r="I91" s="854"/>
      <c r="J91" s="387">
        <f t="shared" si="12"/>
        <v>0</v>
      </c>
      <c r="K91" s="387">
        <f t="shared" si="10"/>
        <v>0</v>
      </c>
      <c r="L91" s="388">
        <f t="shared" si="13"/>
        <v>0</v>
      </c>
    </row>
    <row r="92" spans="2:12">
      <c r="B92" s="377">
        <v>81</v>
      </c>
      <c r="C92" s="383"/>
      <c r="D92" s="402" t="s">
        <v>4546</v>
      </c>
      <c r="E92" s="385" t="s">
        <v>2896</v>
      </c>
      <c r="F92" s="385">
        <v>10</v>
      </c>
      <c r="G92" s="853"/>
      <c r="H92" s="387">
        <f t="shared" si="11"/>
        <v>0</v>
      </c>
      <c r="I92" s="854"/>
      <c r="J92" s="387">
        <f t="shared" si="12"/>
        <v>0</v>
      </c>
      <c r="K92" s="387">
        <f t="shared" si="10"/>
        <v>0</v>
      </c>
      <c r="L92" s="388">
        <f t="shared" si="13"/>
        <v>0</v>
      </c>
    </row>
    <row r="93" spans="2:12">
      <c r="B93" s="382">
        <v>82</v>
      </c>
      <c r="C93" s="383"/>
      <c r="D93" s="402" t="s">
        <v>4547</v>
      </c>
      <c r="E93" s="385" t="s">
        <v>2896</v>
      </c>
      <c r="F93" s="385">
        <v>10</v>
      </c>
      <c r="G93" s="853"/>
      <c r="H93" s="387">
        <f t="shared" si="11"/>
        <v>0</v>
      </c>
      <c r="I93" s="854"/>
      <c r="J93" s="387">
        <f t="shared" si="12"/>
        <v>0</v>
      </c>
      <c r="K93" s="387">
        <f t="shared" si="10"/>
        <v>0</v>
      </c>
      <c r="L93" s="388">
        <f t="shared" si="13"/>
        <v>0</v>
      </c>
    </row>
    <row r="94" spans="2:12" ht="12.75" customHeight="1">
      <c r="B94" s="377">
        <v>83</v>
      </c>
      <c r="C94" s="383"/>
      <c r="D94" s="402" t="s">
        <v>4548</v>
      </c>
      <c r="E94" s="385" t="s">
        <v>2896</v>
      </c>
      <c r="F94" s="385">
        <v>1</v>
      </c>
      <c r="G94" s="853"/>
      <c r="H94" s="387">
        <f t="shared" si="11"/>
        <v>0</v>
      </c>
      <c r="I94" s="854"/>
      <c r="J94" s="387">
        <f t="shared" si="12"/>
        <v>0</v>
      </c>
      <c r="K94" s="387">
        <f t="shared" si="10"/>
        <v>0</v>
      </c>
      <c r="L94" s="388">
        <f t="shared" si="13"/>
        <v>0</v>
      </c>
    </row>
    <row r="95" spans="2:12" ht="12.75" customHeight="1">
      <c r="B95" s="382">
        <v>84</v>
      </c>
      <c r="C95" s="383"/>
      <c r="D95" s="402" t="s">
        <v>4549</v>
      </c>
      <c r="E95" s="385" t="s">
        <v>2896</v>
      </c>
      <c r="F95" s="385">
        <v>6</v>
      </c>
      <c r="G95" s="853"/>
      <c r="H95" s="387">
        <f t="shared" si="11"/>
        <v>0</v>
      </c>
      <c r="I95" s="854"/>
      <c r="J95" s="387">
        <f t="shared" si="12"/>
        <v>0</v>
      </c>
      <c r="K95" s="387">
        <f t="shared" si="10"/>
        <v>0</v>
      </c>
      <c r="L95" s="388">
        <f t="shared" si="13"/>
        <v>0</v>
      </c>
    </row>
    <row r="96" spans="2:12">
      <c r="B96" s="377">
        <v>85</v>
      </c>
      <c r="C96" s="383"/>
      <c r="D96" s="402" t="s">
        <v>4550</v>
      </c>
      <c r="E96" s="385" t="s">
        <v>2896</v>
      </c>
      <c r="F96" s="385">
        <v>1</v>
      </c>
      <c r="G96" s="853"/>
      <c r="H96" s="387">
        <f t="shared" si="11"/>
        <v>0</v>
      </c>
      <c r="I96" s="854"/>
      <c r="J96" s="387">
        <f t="shared" si="12"/>
        <v>0</v>
      </c>
      <c r="K96" s="387">
        <f t="shared" si="10"/>
        <v>0</v>
      </c>
      <c r="L96" s="388">
        <f t="shared" si="13"/>
        <v>0</v>
      </c>
    </row>
    <row r="97" spans="2:12">
      <c r="B97" s="382">
        <v>86</v>
      </c>
      <c r="C97" s="383"/>
      <c r="D97" s="402" t="s">
        <v>4551</v>
      </c>
      <c r="E97" s="385" t="s">
        <v>2896</v>
      </c>
      <c r="F97" s="385">
        <v>1</v>
      </c>
      <c r="G97" s="853"/>
      <c r="H97" s="387">
        <f t="shared" si="11"/>
        <v>0</v>
      </c>
      <c r="I97" s="854"/>
      <c r="J97" s="387">
        <f t="shared" si="12"/>
        <v>0</v>
      </c>
      <c r="K97" s="387">
        <f t="shared" si="10"/>
        <v>0</v>
      </c>
      <c r="L97" s="388">
        <f t="shared" si="13"/>
        <v>0</v>
      </c>
    </row>
    <row r="98" spans="2:12">
      <c r="B98" s="377">
        <v>87</v>
      </c>
      <c r="C98" s="383"/>
      <c r="D98" s="402" t="s">
        <v>4561</v>
      </c>
      <c r="E98" s="385" t="s">
        <v>2896</v>
      </c>
      <c r="F98" s="385">
        <v>1</v>
      </c>
      <c r="G98" s="853"/>
      <c r="H98" s="387">
        <f t="shared" si="11"/>
        <v>0</v>
      </c>
      <c r="I98" s="854"/>
      <c r="J98" s="387">
        <f t="shared" si="12"/>
        <v>0</v>
      </c>
      <c r="K98" s="387">
        <f t="shared" si="10"/>
        <v>0</v>
      </c>
      <c r="L98" s="388">
        <f t="shared" si="13"/>
        <v>0</v>
      </c>
    </row>
    <row r="99" spans="2:12">
      <c r="B99" s="382">
        <v>88</v>
      </c>
      <c r="C99" s="383"/>
      <c r="D99" s="402" t="s">
        <v>4553</v>
      </c>
      <c r="E99" s="385" t="s">
        <v>2896</v>
      </c>
      <c r="F99" s="385">
        <v>2</v>
      </c>
      <c r="G99" s="853"/>
      <c r="H99" s="387">
        <f t="shared" si="11"/>
        <v>0</v>
      </c>
      <c r="I99" s="854"/>
      <c r="J99" s="387">
        <f t="shared" si="12"/>
        <v>0</v>
      </c>
      <c r="K99" s="387">
        <f t="shared" si="10"/>
        <v>0</v>
      </c>
      <c r="L99" s="388">
        <f t="shared" si="13"/>
        <v>0</v>
      </c>
    </row>
    <row r="100" spans="2:12">
      <c r="B100" s="377">
        <v>89</v>
      </c>
      <c r="C100" s="383"/>
      <c r="D100" s="402" t="s">
        <v>4554</v>
      </c>
      <c r="E100" s="385" t="s">
        <v>2896</v>
      </c>
      <c r="F100" s="385">
        <v>3</v>
      </c>
      <c r="G100" s="853"/>
      <c r="H100" s="387">
        <f t="shared" si="11"/>
        <v>0</v>
      </c>
      <c r="I100" s="854"/>
      <c r="J100" s="387">
        <f t="shared" si="12"/>
        <v>0</v>
      </c>
      <c r="K100" s="387">
        <f t="shared" si="10"/>
        <v>0</v>
      </c>
      <c r="L100" s="388">
        <f t="shared" si="13"/>
        <v>0</v>
      </c>
    </row>
    <row r="101" spans="2:12">
      <c r="B101" s="382">
        <v>90</v>
      </c>
      <c r="C101" s="383"/>
      <c r="D101" s="402" t="s">
        <v>4555</v>
      </c>
      <c r="E101" s="385" t="s">
        <v>2896</v>
      </c>
      <c r="F101" s="385">
        <v>35</v>
      </c>
      <c r="G101" s="853"/>
      <c r="H101" s="387">
        <f t="shared" si="11"/>
        <v>0</v>
      </c>
      <c r="I101" s="854"/>
      <c r="J101" s="387">
        <f t="shared" si="12"/>
        <v>0</v>
      </c>
      <c r="K101" s="387">
        <f t="shared" si="10"/>
        <v>0</v>
      </c>
      <c r="L101" s="388">
        <f t="shared" si="13"/>
        <v>0</v>
      </c>
    </row>
    <row r="102" spans="2:12">
      <c r="B102" s="377">
        <v>91</v>
      </c>
      <c r="C102" s="383"/>
      <c r="D102" s="402" t="s">
        <v>4556</v>
      </c>
      <c r="E102" s="385" t="s">
        <v>2896</v>
      </c>
      <c r="F102" s="385">
        <v>26</v>
      </c>
      <c r="G102" s="853"/>
      <c r="H102" s="387">
        <f t="shared" si="11"/>
        <v>0</v>
      </c>
      <c r="I102" s="854"/>
      <c r="J102" s="387">
        <f t="shared" si="12"/>
        <v>0</v>
      </c>
      <c r="K102" s="387">
        <f t="shared" si="10"/>
        <v>0</v>
      </c>
      <c r="L102" s="388">
        <f t="shared" si="13"/>
        <v>0</v>
      </c>
    </row>
    <row r="103" spans="2:12">
      <c r="B103" s="382">
        <v>92</v>
      </c>
      <c r="C103" s="383"/>
      <c r="D103" s="402" t="s">
        <v>4557</v>
      </c>
      <c r="E103" s="385" t="s">
        <v>2896</v>
      </c>
      <c r="F103" s="385">
        <v>9</v>
      </c>
      <c r="G103" s="853"/>
      <c r="H103" s="387">
        <f t="shared" si="11"/>
        <v>0</v>
      </c>
      <c r="I103" s="854"/>
      <c r="J103" s="387">
        <f t="shared" si="12"/>
        <v>0</v>
      </c>
      <c r="K103" s="387">
        <f t="shared" si="10"/>
        <v>0</v>
      </c>
      <c r="L103" s="388">
        <f t="shared" si="13"/>
        <v>0</v>
      </c>
    </row>
    <row r="104" spans="2:12" ht="12.75" customHeight="1">
      <c r="B104" s="377">
        <v>93</v>
      </c>
      <c r="C104" s="383"/>
      <c r="D104" s="402" t="s">
        <v>4558</v>
      </c>
      <c r="E104" s="385" t="s">
        <v>887</v>
      </c>
      <c r="F104" s="385">
        <v>10</v>
      </c>
      <c r="G104" s="853"/>
      <c r="H104" s="387">
        <f t="shared" si="11"/>
        <v>0</v>
      </c>
      <c r="I104" s="854"/>
      <c r="J104" s="387">
        <f t="shared" si="12"/>
        <v>0</v>
      </c>
      <c r="K104" s="387">
        <f t="shared" si="10"/>
        <v>0</v>
      </c>
      <c r="L104" s="388">
        <f t="shared" si="13"/>
        <v>0</v>
      </c>
    </row>
    <row r="105" spans="2:12" ht="12.75" customHeight="1">
      <c r="B105" s="382">
        <v>94</v>
      </c>
      <c r="C105" s="383"/>
      <c r="D105" s="402" t="s">
        <v>4559</v>
      </c>
      <c r="E105" s="385" t="s">
        <v>2896</v>
      </c>
      <c r="F105" s="385">
        <v>1</v>
      </c>
      <c r="G105" s="853"/>
      <c r="H105" s="387">
        <f t="shared" si="11"/>
        <v>0</v>
      </c>
      <c r="I105" s="854"/>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4562</v>
      </c>
      <c r="E107" s="385"/>
      <c r="F107" s="385"/>
      <c r="G107" s="386"/>
      <c r="H107" s="387"/>
      <c r="I107" s="387"/>
      <c r="J107" s="387"/>
      <c r="K107" s="387"/>
      <c r="L107" s="388"/>
    </row>
    <row r="108" spans="2:12">
      <c r="B108" s="377">
        <v>97</v>
      </c>
      <c r="C108" s="383"/>
      <c r="D108" s="402" t="s">
        <v>4540</v>
      </c>
      <c r="E108" s="385" t="s">
        <v>2896</v>
      </c>
      <c r="F108" s="385">
        <v>1</v>
      </c>
      <c r="G108" s="853"/>
      <c r="H108" s="387">
        <f t="shared" ref="H108:H127" si="14">ROUND(F108*G108,2)</f>
        <v>0</v>
      </c>
      <c r="I108" s="854"/>
      <c r="J108" s="387">
        <f t="shared" ref="J108:J127" si="15">ROUND(F108*I108,2)</f>
        <v>0</v>
      </c>
      <c r="K108" s="387">
        <f t="shared" si="10"/>
        <v>0</v>
      </c>
      <c r="L108" s="388">
        <f t="shared" ref="L108:L127" si="16">ROUND(F108*K108,2)</f>
        <v>0</v>
      </c>
    </row>
    <row r="109" spans="2:12">
      <c r="B109" s="382">
        <v>98</v>
      </c>
      <c r="C109" s="383"/>
      <c r="D109" s="402" t="s">
        <v>4541</v>
      </c>
      <c r="E109" s="385" t="s">
        <v>2896</v>
      </c>
      <c r="F109" s="385">
        <v>1</v>
      </c>
      <c r="G109" s="853"/>
      <c r="H109" s="387">
        <f t="shared" si="14"/>
        <v>0</v>
      </c>
      <c r="I109" s="854"/>
      <c r="J109" s="387">
        <f t="shared" si="15"/>
        <v>0</v>
      </c>
      <c r="K109" s="387">
        <f t="shared" si="10"/>
        <v>0</v>
      </c>
      <c r="L109" s="388">
        <f t="shared" si="16"/>
        <v>0</v>
      </c>
    </row>
    <row r="110" spans="2:12" ht="25.5">
      <c r="B110" s="377">
        <v>99</v>
      </c>
      <c r="C110" s="383"/>
      <c r="D110" s="402" t="s">
        <v>4542</v>
      </c>
      <c r="E110" s="385" t="s">
        <v>2896</v>
      </c>
      <c r="F110" s="385">
        <v>1</v>
      </c>
      <c r="G110" s="853"/>
      <c r="H110" s="387">
        <f t="shared" si="14"/>
        <v>0</v>
      </c>
      <c r="I110" s="854"/>
      <c r="J110" s="387">
        <f t="shared" si="15"/>
        <v>0</v>
      </c>
      <c r="K110" s="387">
        <f t="shared" si="10"/>
        <v>0</v>
      </c>
      <c r="L110" s="388">
        <f t="shared" si="16"/>
        <v>0</v>
      </c>
    </row>
    <row r="111" spans="2:12">
      <c r="B111" s="382">
        <v>100</v>
      </c>
      <c r="C111" s="383"/>
      <c r="D111" s="402" t="s">
        <v>4543</v>
      </c>
      <c r="E111" s="385" t="s">
        <v>2896</v>
      </c>
      <c r="F111" s="385">
        <v>1</v>
      </c>
      <c r="G111" s="853"/>
      <c r="H111" s="387">
        <f t="shared" si="14"/>
        <v>0</v>
      </c>
      <c r="I111" s="854"/>
      <c r="J111" s="387">
        <f t="shared" si="15"/>
        <v>0</v>
      </c>
      <c r="K111" s="387">
        <f t="shared" si="10"/>
        <v>0</v>
      </c>
      <c r="L111" s="388">
        <f t="shared" si="16"/>
        <v>0</v>
      </c>
    </row>
    <row r="112" spans="2:12">
      <c r="B112" s="377">
        <v>101</v>
      </c>
      <c r="C112" s="383"/>
      <c r="D112" s="402" t="s">
        <v>4544</v>
      </c>
      <c r="E112" s="385" t="s">
        <v>2896</v>
      </c>
      <c r="F112" s="385">
        <v>1</v>
      </c>
      <c r="G112" s="853"/>
      <c r="H112" s="387">
        <f t="shared" si="14"/>
        <v>0</v>
      </c>
      <c r="I112" s="854"/>
      <c r="J112" s="387">
        <f t="shared" si="15"/>
        <v>0</v>
      </c>
      <c r="K112" s="387">
        <f t="shared" si="10"/>
        <v>0</v>
      </c>
      <c r="L112" s="388">
        <f t="shared" si="16"/>
        <v>0</v>
      </c>
    </row>
    <row r="113" spans="2:12">
      <c r="B113" s="382">
        <v>102</v>
      </c>
      <c r="C113" s="383"/>
      <c r="D113" s="402" t="s">
        <v>4545</v>
      </c>
      <c r="E113" s="385" t="s">
        <v>2896</v>
      </c>
      <c r="F113" s="385">
        <v>25</v>
      </c>
      <c r="G113" s="853"/>
      <c r="H113" s="387">
        <f t="shared" si="14"/>
        <v>0</v>
      </c>
      <c r="I113" s="854"/>
      <c r="J113" s="387">
        <f t="shared" si="15"/>
        <v>0</v>
      </c>
      <c r="K113" s="387">
        <f t="shared" si="10"/>
        <v>0</v>
      </c>
      <c r="L113" s="388">
        <f t="shared" si="16"/>
        <v>0</v>
      </c>
    </row>
    <row r="114" spans="2:12" ht="12.75" customHeight="1">
      <c r="B114" s="377">
        <v>103</v>
      </c>
      <c r="C114" s="383"/>
      <c r="D114" s="402" t="s">
        <v>4546</v>
      </c>
      <c r="E114" s="385" t="s">
        <v>2896</v>
      </c>
      <c r="F114" s="385">
        <v>10</v>
      </c>
      <c r="G114" s="853"/>
      <c r="H114" s="387">
        <f t="shared" si="14"/>
        <v>0</v>
      </c>
      <c r="I114" s="854"/>
      <c r="J114" s="387">
        <f t="shared" si="15"/>
        <v>0</v>
      </c>
      <c r="K114" s="387">
        <f t="shared" si="10"/>
        <v>0</v>
      </c>
      <c r="L114" s="388">
        <f t="shared" si="16"/>
        <v>0</v>
      </c>
    </row>
    <row r="115" spans="2:12" ht="12.75" customHeight="1">
      <c r="B115" s="382">
        <v>104</v>
      </c>
      <c r="C115" s="383"/>
      <c r="D115" s="402" t="s">
        <v>4547</v>
      </c>
      <c r="E115" s="385" t="s">
        <v>2896</v>
      </c>
      <c r="F115" s="385">
        <v>10</v>
      </c>
      <c r="G115" s="853"/>
      <c r="H115" s="387">
        <f t="shared" si="14"/>
        <v>0</v>
      </c>
      <c r="I115" s="854"/>
      <c r="J115" s="387">
        <f t="shared" si="15"/>
        <v>0</v>
      </c>
      <c r="K115" s="387">
        <f t="shared" si="10"/>
        <v>0</v>
      </c>
      <c r="L115" s="388">
        <f t="shared" si="16"/>
        <v>0</v>
      </c>
    </row>
    <row r="116" spans="2:12">
      <c r="B116" s="377">
        <v>105</v>
      </c>
      <c r="C116" s="383"/>
      <c r="D116" s="402" t="s">
        <v>4548</v>
      </c>
      <c r="E116" s="385" t="s">
        <v>2896</v>
      </c>
      <c r="F116" s="385">
        <v>1</v>
      </c>
      <c r="G116" s="853"/>
      <c r="H116" s="387">
        <f t="shared" si="14"/>
        <v>0</v>
      </c>
      <c r="I116" s="854"/>
      <c r="J116" s="387">
        <f t="shared" si="15"/>
        <v>0</v>
      </c>
      <c r="K116" s="387">
        <f t="shared" si="10"/>
        <v>0</v>
      </c>
      <c r="L116" s="388">
        <f t="shared" si="16"/>
        <v>0</v>
      </c>
    </row>
    <row r="117" spans="2:12">
      <c r="B117" s="382">
        <v>106</v>
      </c>
      <c r="C117" s="383"/>
      <c r="D117" s="402" t="s">
        <v>4549</v>
      </c>
      <c r="E117" s="385" t="s">
        <v>2896</v>
      </c>
      <c r="F117" s="385">
        <v>6</v>
      </c>
      <c r="G117" s="853"/>
      <c r="H117" s="387">
        <f t="shared" si="14"/>
        <v>0</v>
      </c>
      <c r="I117" s="854"/>
      <c r="J117" s="387">
        <f t="shared" si="15"/>
        <v>0</v>
      </c>
      <c r="K117" s="387">
        <f t="shared" si="10"/>
        <v>0</v>
      </c>
      <c r="L117" s="388">
        <f t="shared" si="16"/>
        <v>0</v>
      </c>
    </row>
    <row r="118" spans="2:12">
      <c r="B118" s="377">
        <v>107</v>
      </c>
      <c r="C118" s="383"/>
      <c r="D118" s="402" t="s">
        <v>4550</v>
      </c>
      <c r="E118" s="385" t="s">
        <v>2896</v>
      </c>
      <c r="F118" s="385">
        <v>1</v>
      </c>
      <c r="G118" s="853"/>
      <c r="H118" s="387">
        <f t="shared" si="14"/>
        <v>0</v>
      </c>
      <c r="I118" s="854"/>
      <c r="J118" s="387">
        <f t="shared" si="15"/>
        <v>0</v>
      </c>
      <c r="K118" s="387">
        <f t="shared" si="10"/>
        <v>0</v>
      </c>
      <c r="L118" s="388">
        <f t="shared" si="16"/>
        <v>0</v>
      </c>
    </row>
    <row r="119" spans="2:12">
      <c r="B119" s="382">
        <v>108</v>
      </c>
      <c r="C119" s="383"/>
      <c r="D119" s="402" t="s">
        <v>4551</v>
      </c>
      <c r="E119" s="385" t="s">
        <v>2896</v>
      </c>
      <c r="F119" s="385">
        <v>1</v>
      </c>
      <c r="G119" s="853"/>
      <c r="H119" s="387">
        <f t="shared" si="14"/>
        <v>0</v>
      </c>
      <c r="I119" s="854"/>
      <c r="J119" s="387">
        <f t="shared" si="15"/>
        <v>0</v>
      </c>
      <c r="K119" s="387">
        <f t="shared" si="10"/>
        <v>0</v>
      </c>
      <c r="L119" s="388">
        <f t="shared" si="16"/>
        <v>0</v>
      </c>
    </row>
    <row r="120" spans="2:12">
      <c r="B120" s="377">
        <v>109</v>
      </c>
      <c r="C120" s="383"/>
      <c r="D120" s="402" t="s">
        <v>4561</v>
      </c>
      <c r="E120" s="385" t="s">
        <v>2896</v>
      </c>
      <c r="F120" s="385">
        <v>1</v>
      </c>
      <c r="G120" s="853"/>
      <c r="H120" s="387">
        <f t="shared" si="14"/>
        <v>0</v>
      </c>
      <c r="I120" s="854"/>
      <c r="J120" s="387">
        <f t="shared" si="15"/>
        <v>0</v>
      </c>
      <c r="K120" s="387">
        <f t="shared" si="10"/>
        <v>0</v>
      </c>
      <c r="L120" s="388">
        <f t="shared" si="16"/>
        <v>0</v>
      </c>
    </row>
    <row r="121" spans="2:12">
      <c r="B121" s="382">
        <v>110</v>
      </c>
      <c r="C121" s="383"/>
      <c r="D121" s="402" t="s">
        <v>4553</v>
      </c>
      <c r="E121" s="385" t="s">
        <v>2896</v>
      </c>
      <c r="F121" s="385">
        <v>2</v>
      </c>
      <c r="G121" s="853"/>
      <c r="H121" s="387">
        <f t="shared" si="14"/>
        <v>0</v>
      </c>
      <c r="I121" s="854"/>
      <c r="J121" s="387">
        <f t="shared" si="15"/>
        <v>0</v>
      </c>
      <c r="K121" s="387">
        <f t="shared" si="10"/>
        <v>0</v>
      </c>
      <c r="L121" s="388">
        <f t="shared" si="16"/>
        <v>0</v>
      </c>
    </row>
    <row r="122" spans="2:12">
      <c r="B122" s="377">
        <v>111</v>
      </c>
      <c r="C122" s="383"/>
      <c r="D122" s="402" t="s">
        <v>4554</v>
      </c>
      <c r="E122" s="385" t="s">
        <v>2896</v>
      </c>
      <c r="F122" s="385">
        <v>3</v>
      </c>
      <c r="G122" s="853"/>
      <c r="H122" s="387">
        <f t="shared" si="14"/>
        <v>0</v>
      </c>
      <c r="I122" s="854"/>
      <c r="J122" s="387">
        <f t="shared" si="15"/>
        <v>0</v>
      </c>
      <c r="K122" s="387">
        <f t="shared" si="10"/>
        <v>0</v>
      </c>
      <c r="L122" s="388">
        <f t="shared" si="16"/>
        <v>0</v>
      </c>
    </row>
    <row r="123" spans="2:12">
      <c r="B123" s="382">
        <v>112</v>
      </c>
      <c r="C123" s="383"/>
      <c r="D123" s="402" t="s">
        <v>4555</v>
      </c>
      <c r="E123" s="385" t="s">
        <v>2896</v>
      </c>
      <c r="F123" s="385">
        <v>35</v>
      </c>
      <c r="G123" s="853"/>
      <c r="H123" s="387">
        <f t="shared" si="14"/>
        <v>0</v>
      </c>
      <c r="I123" s="854"/>
      <c r="J123" s="387">
        <f t="shared" si="15"/>
        <v>0</v>
      </c>
      <c r="K123" s="387">
        <f t="shared" si="10"/>
        <v>0</v>
      </c>
      <c r="L123" s="388">
        <f t="shared" si="16"/>
        <v>0</v>
      </c>
    </row>
    <row r="124" spans="2:12" ht="12.75" customHeight="1">
      <c r="B124" s="377">
        <v>113</v>
      </c>
      <c r="C124" s="383"/>
      <c r="D124" s="402" t="s">
        <v>4556</v>
      </c>
      <c r="E124" s="385" t="s">
        <v>2896</v>
      </c>
      <c r="F124" s="385">
        <v>26</v>
      </c>
      <c r="G124" s="853"/>
      <c r="H124" s="387">
        <f t="shared" si="14"/>
        <v>0</v>
      </c>
      <c r="I124" s="854"/>
      <c r="J124" s="387">
        <f t="shared" si="15"/>
        <v>0</v>
      </c>
      <c r="K124" s="387">
        <f t="shared" si="10"/>
        <v>0</v>
      </c>
      <c r="L124" s="388">
        <f t="shared" si="16"/>
        <v>0</v>
      </c>
    </row>
    <row r="125" spans="2:12" ht="12.75" customHeight="1">
      <c r="B125" s="382">
        <v>114</v>
      </c>
      <c r="C125" s="383"/>
      <c r="D125" s="402" t="s">
        <v>4557</v>
      </c>
      <c r="E125" s="385" t="s">
        <v>2896</v>
      </c>
      <c r="F125" s="385">
        <v>9</v>
      </c>
      <c r="G125" s="853"/>
      <c r="H125" s="387">
        <f t="shared" si="14"/>
        <v>0</v>
      </c>
      <c r="I125" s="854"/>
      <c r="J125" s="387">
        <f t="shared" si="15"/>
        <v>0</v>
      </c>
      <c r="K125" s="387">
        <f t="shared" si="10"/>
        <v>0</v>
      </c>
      <c r="L125" s="388">
        <f t="shared" si="16"/>
        <v>0</v>
      </c>
    </row>
    <row r="126" spans="2:12">
      <c r="B126" s="377">
        <v>115</v>
      </c>
      <c r="C126" s="383"/>
      <c r="D126" s="402" t="s">
        <v>4558</v>
      </c>
      <c r="E126" s="385" t="s">
        <v>887</v>
      </c>
      <c r="F126" s="385">
        <v>10</v>
      </c>
      <c r="G126" s="853"/>
      <c r="H126" s="387">
        <f t="shared" si="14"/>
        <v>0</v>
      </c>
      <c r="I126" s="854"/>
      <c r="J126" s="387">
        <f t="shared" si="15"/>
        <v>0</v>
      </c>
      <c r="K126" s="387">
        <f t="shared" si="10"/>
        <v>0</v>
      </c>
      <c r="L126" s="388">
        <f t="shared" si="16"/>
        <v>0</v>
      </c>
    </row>
    <row r="127" spans="2:12">
      <c r="B127" s="382">
        <v>116</v>
      </c>
      <c r="C127" s="383"/>
      <c r="D127" s="402" t="s">
        <v>4559</v>
      </c>
      <c r="E127" s="385" t="s">
        <v>2896</v>
      </c>
      <c r="F127" s="385">
        <v>1</v>
      </c>
      <c r="G127" s="853"/>
      <c r="H127" s="387">
        <f t="shared" si="14"/>
        <v>0</v>
      </c>
      <c r="I127" s="854"/>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4563</v>
      </c>
      <c r="E129" s="385"/>
      <c r="F129" s="385"/>
      <c r="G129" s="386"/>
      <c r="H129" s="387"/>
      <c r="I129" s="387"/>
      <c r="J129" s="387"/>
      <c r="K129" s="387"/>
      <c r="L129" s="388"/>
    </row>
    <row r="130" spans="2:12">
      <c r="B130" s="377">
        <v>119</v>
      </c>
      <c r="C130" s="383"/>
      <c r="D130" s="402" t="s">
        <v>4540</v>
      </c>
      <c r="E130" s="385" t="s">
        <v>2896</v>
      </c>
      <c r="F130" s="385">
        <v>1</v>
      </c>
      <c r="G130" s="853"/>
      <c r="H130" s="387">
        <f t="shared" ref="H130:H149" si="17">ROUND(F130*G130,2)</f>
        <v>0</v>
      </c>
      <c r="I130" s="854"/>
      <c r="J130" s="387">
        <f t="shared" ref="J130:J149" si="18">ROUND(F130*I130,2)</f>
        <v>0</v>
      </c>
      <c r="K130" s="387">
        <f t="shared" si="10"/>
        <v>0</v>
      </c>
      <c r="L130" s="388">
        <f t="shared" ref="L130:L149" si="19">ROUND(F130*K130,2)</f>
        <v>0</v>
      </c>
    </row>
    <row r="131" spans="2:12">
      <c r="B131" s="382">
        <v>120</v>
      </c>
      <c r="C131" s="383"/>
      <c r="D131" s="402" t="s">
        <v>4541</v>
      </c>
      <c r="E131" s="385" t="s">
        <v>2896</v>
      </c>
      <c r="F131" s="385">
        <v>1</v>
      </c>
      <c r="G131" s="853"/>
      <c r="H131" s="387">
        <f t="shared" si="17"/>
        <v>0</v>
      </c>
      <c r="I131" s="854"/>
      <c r="J131" s="387">
        <f t="shared" si="18"/>
        <v>0</v>
      </c>
      <c r="K131" s="387">
        <f t="shared" si="10"/>
        <v>0</v>
      </c>
      <c r="L131" s="388">
        <f t="shared" si="19"/>
        <v>0</v>
      </c>
    </row>
    <row r="132" spans="2:12" ht="25.5">
      <c r="B132" s="377">
        <v>121</v>
      </c>
      <c r="C132" s="383"/>
      <c r="D132" s="402" t="s">
        <v>4542</v>
      </c>
      <c r="E132" s="385" t="s">
        <v>2896</v>
      </c>
      <c r="F132" s="385">
        <v>1</v>
      </c>
      <c r="G132" s="853"/>
      <c r="H132" s="387">
        <f t="shared" si="17"/>
        <v>0</v>
      </c>
      <c r="I132" s="854"/>
      <c r="J132" s="387">
        <f t="shared" si="18"/>
        <v>0</v>
      </c>
      <c r="K132" s="387">
        <f t="shared" si="10"/>
        <v>0</v>
      </c>
      <c r="L132" s="388">
        <f t="shared" si="19"/>
        <v>0</v>
      </c>
    </row>
    <row r="133" spans="2:12">
      <c r="B133" s="382">
        <v>122</v>
      </c>
      <c r="C133" s="383"/>
      <c r="D133" s="402" t="s">
        <v>4543</v>
      </c>
      <c r="E133" s="385" t="s">
        <v>2896</v>
      </c>
      <c r="F133" s="385">
        <v>1</v>
      </c>
      <c r="G133" s="853"/>
      <c r="H133" s="387">
        <f t="shared" si="17"/>
        <v>0</v>
      </c>
      <c r="I133" s="854"/>
      <c r="J133" s="387">
        <f t="shared" si="18"/>
        <v>0</v>
      </c>
      <c r="K133" s="387">
        <f t="shared" si="10"/>
        <v>0</v>
      </c>
      <c r="L133" s="388">
        <f t="shared" si="19"/>
        <v>0</v>
      </c>
    </row>
    <row r="134" spans="2:12" ht="12.75" customHeight="1">
      <c r="B134" s="377">
        <v>123</v>
      </c>
      <c r="C134" s="383"/>
      <c r="D134" s="402" t="s">
        <v>4544</v>
      </c>
      <c r="E134" s="385" t="s">
        <v>2896</v>
      </c>
      <c r="F134" s="385">
        <v>1</v>
      </c>
      <c r="G134" s="853"/>
      <c r="H134" s="387">
        <f t="shared" si="17"/>
        <v>0</v>
      </c>
      <c r="I134" s="854"/>
      <c r="J134" s="387">
        <f t="shared" si="18"/>
        <v>0</v>
      </c>
      <c r="K134" s="387">
        <f t="shared" si="10"/>
        <v>0</v>
      </c>
      <c r="L134" s="388">
        <f t="shared" si="19"/>
        <v>0</v>
      </c>
    </row>
    <row r="135" spans="2:12" ht="12.75" customHeight="1">
      <c r="B135" s="382">
        <v>124</v>
      </c>
      <c r="C135" s="383"/>
      <c r="D135" s="402" t="s">
        <v>4545</v>
      </c>
      <c r="E135" s="385" t="s">
        <v>2896</v>
      </c>
      <c r="F135" s="385">
        <v>25</v>
      </c>
      <c r="G135" s="853"/>
      <c r="H135" s="387">
        <f t="shared" si="17"/>
        <v>0</v>
      </c>
      <c r="I135" s="854"/>
      <c r="J135" s="387">
        <f t="shared" si="18"/>
        <v>0</v>
      </c>
      <c r="K135" s="387">
        <f t="shared" si="10"/>
        <v>0</v>
      </c>
      <c r="L135" s="388">
        <f t="shared" si="19"/>
        <v>0</v>
      </c>
    </row>
    <row r="136" spans="2:12">
      <c r="B136" s="377">
        <v>125</v>
      </c>
      <c r="C136" s="383"/>
      <c r="D136" s="402" t="s">
        <v>4546</v>
      </c>
      <c r="E136" s="385" t="s">
        <v>2896</v>
      </c>
      <c r="F136" s="385">
        <v>10</v>
      </c>
      <c r="G136" s="853"/>
      <c r="H136" s="387">
        <f t="shared" si="17"/>
        <v>0</v>
      </c>
      <c r="I136" s="854"/>
      <c r="J136" s="387">
        <f t="shared" si="18"/>
        <v>0</v>
      </c>
      <c r="K136" s="387">
        <f t="shared" si="10"/>
        <v>0</v>
      </c>
      <c r="L136" s="388">
        <f t="shared" si="19"/>
        <v>0</v>
      </c>
    </row>
    <row r="137" spans="2:12">
      <c r="B137" s="382">
        <v>126</v>
      </c>
      <c r="C137" s="383"/>
      <c r="D137" s="402" t="s">
        <v>4547</v>
      </c>
      <c r="E137" s="385" t="s">
        <v>2896</v>
      </c>
      <c r="F137" s="385">
        <v>10</v>
      </c>
      <c r="G137" s="853"/>
      <c r="H137" s="387">
        <f t="shared" si="17"/>
        <v>0</v>
      </c>
      <c r="I137" s="854"/>
      <c r="J137" s="387">
        <f t="shared" si="18"/>
        <v>0</v>
      </c>
      <c r="K137" s="387">
        <f t="shared" si="10"/>
        <v>0</v>
      </c>
      <c r="L137" s="388">
        <f t="shared" si="19"/>
        <v>0</v>
      </c>
    </row>
    <row r="138" spans="2:12">
      <c r="B138" s="377">
        <v>127</v>
      </c>
      <c r="C138" s="383"/>
      <c r="D138" s="402" t="s">
        <v>4548</v>
      </c>
      <c r="E138" s="385" t="s">
        <v>2896</v>
      </c>
      <c r="F138" s="385">
        <v>1</v>
      </c>
      <c r="G138" s="853"/>
      <c r="H138" s="387">
        <f t="shared" si="17"/>
        <v>0</v>
      </c>
      <c r="I138" s="854"/>
      <c r="J138" s="387">
        <f t="shared" si="18"/>
        <v>0</v>
      </c>
      <c r="K138" s="387">
        <f t="shared" si="10"/>
        <v>0</v>
      </c>
      <c r="L138" s="388">
        <f t="shared" si="19"/>
        <v>0</v>
      </c>
    </row>
    <row r="139" spans="2:12">
      <c r="B139" s="382">
        <v>128</v>
      </c>
      <c r="C139" s="383"/>
      <c r="D139" s="402" t="s">
        <v>4549</v>
      </c>
      <c r="E139" s="385" t="s">
        <v>2896</v>
      </c>
      <c r="F139" s="385">
        <v>6</v>
      </c>
      <c r="G139" s="853"/>
      <c r="H139" s="387">
        <f t="shared" si="17"/>
        <v>0</v>
      </c>
      <c r="I139" s="854"/>
      <c r="J139" s="387">
        <f t="shared" si="18"/>
        <v>0</v>
      </c>
      <c r="K139" s="387">
        <f t="shared" si="10"/>
        <v>0</v>
      </c>
      <c r="L139" s="388">
        <f t="shared" si="19"/>
        <v>0</v>
      </c>
    </row>
    <row r="140" spans="2:12">
      <c r="B140" s="377">
        <v>129</v>
      </c>
      <c r="C140" s="383"/>
      <c r="D140" s="402" t="s">
        <v>4550</v>
      </c>
      <c r="E140" s="385" t="s">
        <v>2896</v>
      </c>
      <c r="F140" s="385">
        <v>1</v>
      </c>
      <c r="G140" s="853"/>
      <c r="H140" s="387">
        <f t="shared" si="17"/>
        <v>0</v>
      </c>
      <c r="I140" s="854"/>
      <c r="J140" s="387">
        <f t="shared" si="18"/>
        <v>0</v>
      </c>
      <c r="K140" s="387">
        <f t="shared" si="10"/>
        <v>0</v>
      </c>
      <c r="L140" s="388">
        <f t="shared" si="19"/>
        <v>0</v>
      </c>
    </row>
    <row r="141" spans="2:12">
      <c r="B141" s="382">
        <v>130</v>
      </c>
      <c r="C141" s="383"/>
      <c r="D141" s="402" t="s">
        <v>4551</v>
      </c>
      <c r="E141" s="385" t="s">
        <v>2896</v>
      </c>
      <c r="F141" s="385">
        <v>1</v>
      </c>
      <c r="G141" s="853"/>
      <c r="H141" s="387">
        <f t="shared" si="17"/>
        <v>0</v>
      </c>
      <c r="I141" s="854"/>
      <c r="J141" s="387">
        <f t="shared" si="18"/>
        <v>0</v>
      </c>
      <c r="K141" s="387">
        <f t="shared" si="10"/>
        <v>0</v>
      </c>
      <c r="L141" s="388">
        <f t="shared" si="19"/>
        <v>0</v>
      </c>
    </row>
    <row r="142" spans="2:12">
      <c r="B142" s="377">
        <v>131</v>
      </c>
      <c r="C142" s="383"/>
      <c r="D142" s="402" t="s">
        <v>4561</v>
      </c>
      <c r="E142" s="385" t="s">
        <v>2896</v>
      </c>
      <c r="F142" s="385">
        <v>1</v>
      </c>
      <c r="G142" s="853"/>
      <c r="H142" s="387">
        <f t="shared" si="17"/>
        <v>0</v>
      </c>
      <c r="I142" s="854"/>
      <c r="J142" s="387">
        <f t="shared" si="18"/>
        <v>0</v>
      </c>
      <c r="K142" s="387">
        <f t="shared" ref="K142:K189" si="20">G142+I142</f>
        <v>0</v>
      </c>
      <c r="L142" s="388">
        <f t="shared" si="19"/>
        <v>0</v>
      </c>
    </row>
    <row r="143" spans="2:12">
      <c r="B143" s="382">
        <v>132</v>
      </c>
      <c r="C143" s="383"/>
      <c r="D143" s="402" t="s">
        <v>4553</v>
      </c>
      <c r="E143" s="385" t="s">
        <v>2896</v>
      </c>
      <c r="F143" s="385">
        <v>2</v>
      </c>
      <c r="G143" s="853"/>
      <c r="H143" s="387">
        <f t="shared" si="17"/>
        <v>0</v>
      </c>
      <c r="I143" s="854"/>
      <c r="J143" s="387">
        <f t="shared" si="18"/>
        <v>0</v>
      </c>
      <c r="K143" s="387">
        <f t="shared" si="20"/>
        <v>0</v>
      </c>
      <c r="L143" s="388">
        <f t="shared" si="19"/>
        <v>0</v>
      </c>
    </row>
    <row r="144" spans="2:12" ht="12.75" customHeight="1">
      <c r="B144" s="377">
        <v>133</v>
      </c>
      <c r="C144" s="383"/>
      <c r="D144" s="402" t="s">
        <v>4554</v>
      </c>
      <c r="E144" s="385" t="s">
        <v>2896</v>
      </c>
      <c r="F144" s="385">
        <v>3</v>
      </c>
      <c r="G144" s="853"/>
      <c r="H144" s="387">
        <f t="shared" si="17"/>
        <v>0</v>
      </c>
      <c r="I144" s="854"/>
      <c r="J144" s="387">
        <f t="shared" si="18"/>
        <v>0</v>
      </c>
      <c r="K144" s="387">
        <f t="shared" si="20"/>
        <v>0</v>
      </c>
      <c r="L144" s="388">
        <f t="shared" si="19"/>
        <v>0</v>
      </c>
    </row>
    <row r="145" spans="2:12" ht="12.75" customHeight="1">
      <c r="B145" s="382">
        <v>134</v>
      </c>
      <c r="C145" s="383"/>
      <c r="D145" s="402" t="s">
        <v>4555</v>
      </c>
      <c r="E145" s="385" t="s">
        <v>2896</v>
      </c>
      <c r="F145" s="385">
        <v>35</v>
      </c>
      <c r="G145" s="853"/>
      <c r="H145" s="387">
        <f t="shared" si="17"/>
        <v>0</v>
      </c>
      <c r="I145" s="854"/>
      <c r="J145" s="387">
        <f t="shared" si="18"/>
        <v>0</v>
      </c>
      <c r="K145" s="387">
        <f t="shared" si="20"/>
        <v>0</v>
      </c>
      <c r="L145" s="388">
        <f t="shared" si="19"/>
        <v>0</v>
      </c>
    </row>
    <row r="146" spans="2:12">
      <c r="B146" s="377">
        <v>135</v>
      </c>
      <c r="C146" s="383"/>
      <c r="D146" s="402" t="s">
        <v>4556</v>
      </c>
      <c r="E146" s="385" t="s">
        <v>2896</v>
      </c>
      <c r="F146" s="385">
        <v>26</v>
      </c>
      <c r="G146" s="853"/>
      <c r="H146" s="387">
        <f t="shared" si="17"/>
        <v>0</v>
      </c>
      <c r="I146" s="854"/>
      <c r="J146" s="387">
        <f t="shared" si="18"/>
        <v>0</v>
      </c>
      <c r="K146" s="387">
        <f t="shared" si="20"/>
        <v>0</v>
      </c>
      <c r="L146" s="388">
        <f t="shared" si="19"/>
        <v>0</v>
      </c>
    </row>
    <row r="147" spans="2:12">
      <c r="B147" s="382">
        <v>136</v>
      </c>
      <c r="C147" s="383"/>
      <c r="D147" s="402" t="s">
        <v>4557</v>
      </c>
      <c r="E147" s="385" t="s">
        <v>2896</v>
      </c>
      <c r="F147" s="385">
        <v>9</v>
      </c>
      <c r="G147" s="853"/>
      <c r="H147" s="387">
        <f t="shared" si="17"/>
        <v>0</v>
      </c>
      <c r="I147" s="854"/>
      <c r="J147" s="387">
        <f t="shared" si="18"/>
        <v>0</v>
      </c>
      <c r="K147" s="387">
        <f t="shared" si="20"/>
        <v>0</v>
      </c>
      <c r="L147" s="388">
        <f t="shared" si="19"/>
        <v>0</v>
      </c>
    </row>
    <row r="148" spans="2:12">
      <c r="B148" s="377">
        <v>137</v>
      </c>
      <c r="C148" s="383"/>
      <c r="D148" s="402" t="s">
        <v>4558</v>
      </c>
      <c r="E148" s="385" t="s">
        <v>887</v>
      </c>
      <c r="F148" s="385">
        <v>10</v>
      </c>
      <c r="G148" s="853"/>
      <c r="H148" s="387">
        <f t="shared" si="17"/>
        <v>0</v>
      </c>
      <c r="I148" s="854"/>
      <c r="J148" s="387">
        <f t="shared" si="18"/>
        <v>0</v>
      </c>
      <c r="K148" s="387">
        <f t="shared" si="20"/>
        <v>0</v>
      </c>
      <c r="L148" s="388">
        <f t="shared" si="19"/>
        <v>0</v>
      </c>
    </row>
    <row r="149" spans="2:12">
      <c r="B149" s="382">
        <v>138</v>
      </c>
      <c r="C149" s="383"/>
      <c r="D149" s="402" t="s">
        <v>4559</v>
      </c>
      <c r="E149" s="385" t="s">
        <v>2896</v>
      </c>
      <c r="F149" s="385">
        <v>1</v>
      </c>
      <c r="G149" s="853"/>
      <c r="H149" s="387">
        <f t="shared" si="17"/>
        <v>0</v>
      </c>
      <c r="I149" s="854"/>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4564</v>
      </c>
      <c r="E151" s="385"/>
      <c r="F151" s="385"/>
      <c r="G151" s="386"/>
      <c r="H151" s="387"/>
      <c r="I151" s="387"/>
      <c r="J151" s="387"/>
      <c r="K151" s="387"/>
      <c r="L151" s="388"/>
    </row>
    <row r="152" spans="2:12">
      <c r="B152" s="377">
        <v>141</v>
      </c>
      <c r="C152" s="383"/>
      <c r="D152" s="402" t="s">
        <v>4565</v>
      </c>
      <c r="E152" s="385" t="s">
        <v>2896</v>
      </c>
      <c r="F152" s="385">
        <v>1</v>
      </c>
      <c r="G152" s="853"/>
      <c r="H152" s="387">
        <f t="shared" ref="H152:H157" si="21">ROUND(F152*G152,2)</f>
        <v>0</v>
      </c>
      <c r="I152" s="854"/>
      <c r="J152" s="387">
        <f t="shared" ref="J152:J165" si="22">ROUND(F152*I152,2)</f>
        <v>0</v>
      </c>
      <c r="K152" s="387">
        <f t="shared" si="20"/>
        <v>0</v>
      </c>
      <c r="L152" s="388">
        <f t="shared" ref="L152:L157" si="23">ROUND(F152*K152,2)</f>
        <v>0</v>
      </c>
    </row>
    <row r="153" spans="2:12">
      <c r="B153" s="382">
        <v>142</v>
      </c>
      <c r="C153" s="383"/>
      <c r="D153" s="402" t="s">
        <v>4566</v>
      </c>
      <c r="E153" s="385" t="s">
        <v>2896</v>
      </c>
      <c r="F153" s="385">
        <v>1</v>
      </c>
      <c r="G153" s="853"/>
      <c r="H153" s="387">
        <f t="shared" si="21"/>
        <v>0</v>
      </c>
      <c r="I153" s="854"/>
      <c r="J153" s="387">
        <f t="shared" si="22"/>
        <v>0</v>
      </c>
      <c r="K153" s="387">
        <f t="shared" si="20"/>
        <v>0</v>
      </c>
      <c r="L153" s="388">
        <f t="shared" si="23"/>
        <v>0</v>
      </c>
    </row>
    <row r="154" spans="2:12" ht="12.75" customHeight="1">
      <c r="B154" s="377">
        <v>143</v>
      </c>
      <c r="C154" s="383"/>
      <c r="D154" s="402" t="s">
        <v>4567</v>
      </c>
      <c r="E154" s="385" t="s">
        <v>2896</v>
      </c>
      <c r="F154" s="385">
        <v>10</v>
      </c>
      <c r="G154" s="853"/>
      <c r="H154" s="387">
        <f t="shared" si="21"/>
        <v>0</v>
      </c>
      <c r="I154" s="854"/>
      <c r="J154" s="387">
        <f t="shared" si="22"/>
        <v>0</v>
      </c>
      <c r="K154" s="387">
        <f t="shared" si="20"/>
        <v>0</v>
      </c>
      <c r="L154" s="388">
        <f t="shared" si="23"/>
        <v>0</v>
      </c>
    </row>
    <row r="155" spans="2:12" ht="12.75" customHeight="1">
      <c r="B155" s="382">
        <v>144</v>
      </c>
      <c r="C155" s="383"/>
      <c r="D155" s="402" t="s">
        <v>4568</v>
      </c>
      <c r="E155" s="385" t="s">
        <v>2896</v>
      </c>
      <c r="F155" s="385">
        <v>1</v>
      </c>
      <c r="G155" s="853"/>
      <c r="H155" s="387">
        <f t="shared" si="21"/>
        <v>0</v>
      </c>
      <c r="I155" s="854"/>
      <c r="J155" s="387">
        <f t="shared" si="22"/>
        <v>0</v>
      </c>
      <c r="K155" s="387">
        <f t="shared" si="20"/>
        <v>0</v>
      </c>
      <c r="L155" s="388">
        <f t="shared" si="23"/>
        <v>0</v>
      </c>
    </row>
    <row r="156" spans="2:12">
      <c r="B156" s="377">
        <v>145</v>
      </c>
      <c r="C156" s="383"/>
      <c r="D156" s="402" t="s">
        <v>4569</v>
      </c>
      <c r="E156" s="385" t="s">
        <v>2896</v>
      </c>
      <c r="F156" s="385">
        <v>2</v>
      </c>
      <c r="G156" s="853"/>
      <c r="H156" s="387">
        <f t="shared" si="21"/>
        <v>0</v>
      </c>
      <c r="I156" s="854"/>
      <c r="J156" s="387">
        <f t="shared" si="22"/>
        <v>0</v>
      </c>
      <c r="K156" s="387">
        <f t="shared" si="20"/>
        <v>0</v>
      </c>
      <c r="L156" s="388">
        <f t="shared" si="23"/>
        <v>0</v>
      </c>
    </row>
    <row r="157" spans="2:12">
      <c r="B157" s="382">
        <v>146</v>
      </c>
      <c r="C157" s="383"/>
      <c r="D157" s="402" t="s">
        <v>4570</v>
      </c>
      <c r="E157" s="385" t="s">
        <v>2896</v>
      </c>
      <c r="F157" s="385">
        <v>40</v>
      </c>
      <c r="G157" s="853"/>
      <c r="H157" s="387">
        <f t="shared" si="21"/>
        <v>0</v>
      </c>
      <c r="I157" s="854"/>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4571</v>
      </c>
      <c r="E159" s="385"/>
      <c r="F159" s="385"/>
      <c r="G159" s="386"/>
      <c r="H159" s="387"/>
      <c r="I159" s="387"/>
      <c r="J159" s="387"/>
      <c r="K159" s="387"/>
      <c r="L159" s="388"/>
    </row>
    <row r="160" spans="2:12">
      <c r="B160" s="377">
        <v>149</v>
      </c>
      <c r="C160" s="383"/>
      <c r="D160" s="402" t="s">
        <v>4572</v>
      </c>
      <c r="E160" s="385" t="s">
        <v>2896</v>
      </c>
      <c r="F160" s="385">
        <v>1</v>
      </c>
      <c r="G160" s="853"/>
      <c r="H160" s="387">
        <f t="shared" ref="H160:H165" si="24">ROUND(F160*G160,2)</f>
        <v>0</v>
      </c>
      <c r="I160" s="854"/>
      <c r="J160" s="387">
        <f t="shared" si="22"/>
        <v>0</v>
      </c>
      <c r="K160" s="387">
        <f t="shared" si="20"/>
        <v>0</v>
      </c>
      <c r="L160" s="388">
        <f t="shared" ref="L160:L183" si="25">ROUND(F160*K160,2)</f>
        <v>0</v>
      </c>
    </row>
    <row r="161" spans="2:12">
      <c r="B161" s="382">
        <v>150</v>
      </c>
      <c r="C161" s="383"/>
      <c r="D161" s="402" t="s">
        <v>4573</v>
      </c>
      <c r="E161" s="385" t="s">
        <v>2896</v>
      </c>
      <c r="F161" s="385">
        <v>1</v>
      </c>
      <c r="G161" s="853"/>
      <c r="H161" s="387">
        <f t="shared" si="24"/>
        <v>0</v>
      </c>
      <c r="I161" s="854"/>
      <c r="J161" s="387">
        <f t="shared" si="22"/>
        <v>0</v>
      </c>
      <c r="K161" s="387">
        <f t="shared" si="20"/>
        <v>0</v>
      </c>
      <c r="L161" s="388">
        <f t="shared" si="25"/>
        <v>0</v>
      </c>
    </row>
    <row r="162" spans="2:12">
      <c r="B162" s="377">
        <v>151</v>
      </c>
      <c r="C162" s="383"/>
      <c r="D162" s="402" t="s">
        <v>4567</v>
      </c>
      <c r="E162" s="385" t="s">
        <v>2896</v>
      </c>
      <c r="F162" s="385">
        <v>10</v>
      </c>
      <c r="G162" s="853"/>
      <c r="H162" s="387">
        <f t="shared" si="24"/>
        <v>0</v>
      </c>
      <c r="I162" s="854"/>
      <c r="J162" s="387">
        <f t="shared" si="22"/>
        <v>0</v>
      </c>
      <c r="K162" s="387">
        <f t="shared" si="20"/>
        <v>0</v>
      </c>
      <c r="L162" s="388">
        <f t="shared" si="25"/>
        <v>0</v>
      </c>
    </row>
    <row r="163" spans="2:12">
      <c r="B163" s="382">
        <v>152</v>
      </c>
      <c r="C163" s="383"/>
      <c r="D163" s="402" t="s">
        <v>4568</v>
      </c>
      <c r="E163" s="385" t="s">
        <v>2896</v>
      </c>
      <c r="F163" s="385">
        <v>1</v>
      </c>
      <c r="G163" s="853"/>
      <c r="H163" s="387">
        <f t="shared" si="24"/>
        <v>0</v>
      </c>
      <c r="I163" s="854"/>
      <c r="J163" s="387">
        <f t="shared" si="22"/>
        <v>0</v>
      </c>
      <c r="K163" s="387">
        <f t="shared" si="20"/>
        <v>0</v>
      </c>
      <c r="L163" s="388">
        <f t="shared" si="25"/>
        <v>0</v>
      </c>
    </row>
    <row r="164" spans="2:12" ht="12.75" customHeight="1">
      <c r="B164" s="377">
        <v>153</v>
      </c>
      <c r="C164" s="383"/>
      <c r="D164" s="402" t="s">
        <v>4569</v>
      </c>
      <c r="E164" s="385" t="s">
        <v>2896</v>
      </c>
      <c r="F164" s="385">
        <v>2</v>
      </c>
      <c r="G164" s="853"/>
      <c r="H164" s="387">
        <f t="shared" si="24"/>
        <v>0</v>
      </c>
      <c r="I164" s="854"/>
      <c r="J164" s="387">
        <f t="shared" si="22"/>
        <v>0</v>
      </c>
      <c r="K164" s="387">
        <f t="shared" si="20"/>
        <v>0</v>
      </c>
      <c r="L164" s="388">
        <f t="shared" si="25"/>
        <v>0</v>
      </c>
    </row>
    <row r="165" spans="2:12" ht="12.75" customHeight="1">
      <c r="B165" s="382">
        <v>154</v>
      </c>
      <c r="C165" s="383"/>
      <c r="D165" s="402" t="s">
        <v>4570</v>
      </c>
      <c r="E165" s="385" t="s">
        <v>2896</v>
      </c>
      <c r="F165" s="385">
        <v>40</v>
      </c>
      <c r="G165" s="853"/>
      <c r="H165" s="387">
        <f t="shared" si="24"/>
        <v>0</v>
      </c>
      <c r="I165" s="854"/>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4574</v>
      </c>
      <c r="E167" s="385"/>
      <c r="F167" s="385"/>
      <c r="G167" s="386"/>
      <c r="H167" s="387"/>
      <c r="I167" s="387"/>
      <c r="J167" s="387"/>
      <c r="K167" s="387"/>
      <c r="L167" s="388"/>
    </row>
    <row r="168" spans="2:12">
      <c r="B168" s="377">
        <v>157</v>
      </c>
      <c r="C168" s="383"/>
      <c r="D168" s="402" t="s">
        <v>4540</v>
      </c>
      <c r="E168" s="385" t="s">
        <v>2896</v>
      </c>
      <c r="F168" s="385">
        <v>1</v>
      </c>
      <c r="G168" s="853"/>
      <c r="H168" s="387">
        <f t="shared" ref="H168:H189" si="26">ROUND(F168*G168,2)</f>
        <v>0</v>
      </c>
      <c r="I168" s="854"/>
      <c r="J168" s="387">
        <f t="shared" ref="J168:J183" si="27">ROUND(F168*I168,2)</f>
        <v>0</v>
      </c>
      <c r="K168" s="387">
        <f t="shared" si="20"/>
        <v>0</v>
      </c>
      <c r="L168" s="388">
        <f t="shared" si="25"/>
        <v>0</v>
      </c>
    </row>
    <row r="169" spans="2:12">
      <c r="B169" s="382">
        <v>158</v>
      </c>
      <c r="C169" s="383"/>
      <c r="D169" s="402" t="s">
        <v>4541</v>
      </c>
      <c r="E169" s="385" t="s">
        <v>2896</v>
      </c>
      <c r="F169" s="385">
        <v>1</v>
      </c>
      <c r="G169" s="853"/>
      <c r="H169" s="387">
        <f t="shared" si="26"/>
        <v>0</v>
      </c>
      <c r="I169" s="854"/>
      <c r="J169" s="387">
        <f t="shared" si="27"/>
        <v>0</v>
      </c>
      <c r="K169" s="387">
        <f t="shared" si="20"/>
        <v>0</v>
      </c>
      <c r="L169" s="388">
        <f t="shared" si="25"/>
        <v>0</v>
      </c>
    </row>
    <row r="170" spans="2:12" ht="25.5">
      <c r="B170" s="377">
        <v>159</v>
      </c>
      <c r="C170" s="383"/>
      <c r="D170" s="402" t="s">
        <v>4542</v>
      </c>
      <c r="E170" s="385" t="s">
        <v>2896</v>
      </c>
      <c r="F170" s="385">
        <v>1</v>
      </c>
      <c r="G170" s="853"/>
      <c r="H170" s="387">
        <f t="shared" si="26"/>
        <v>0</v>
      </c>
      <c r="I170" s="854"/>
      <c r="J170" s="387">
        <f t="shared" si="27"/>
        <v>0</v>
      </c>
      <c r="K170" s="387">
        <f t="shared" si="20"/>
        <v>0</v>
      </c>
      <c r="L170" s="388">
        <f t="shared" si="25"/>
        <v>0</v>
      </c>
    </row>
    <row r="171" spans="2:12">
      <c r="B171" s="382">
        <v>160</v>
      </c>
      <c r="C171" s="383"/>
      <c r="D171" s="402" t="s">
        <v>4543</v>
      </c>
      <c r="E171" s="385" t="s">
        <v>2896</v>
      </c>
      <c r="F171" s="385">
        <v>1</v>
      </c>
      <c r="G171" s="853"/>
      <c r="H171" s="387">
        <f t="shared" si="26"/>
        <v>0</v>
      </c>
      <c r="I171" s="854"/>
      <c r="J171" s="387">
        <f t="shared" si="27"/>
        <v>0</v>
      </c>
      <c r="K171" s="387">
        <f t="shared" si="20"/>
        <v>0</v>
      </c>
      <c r="L171" s="388">
        <f t="shared" si="25"/>
        <v>0</v>
      </c>
    </row>
    <row r="172" spans="2:12">
      <c r="B172" s="377">
        <v>161</v>
      </c>
      <c r="C172" s="383"/>
      <c r="D172" s="402" t="s">
        <v>4544</v>
      </c>
      <c r="E172" s="385" t="s">
        <v>2896</v>
      </c>
      <c r="F172" s="385">
        <v>1</v>
      </c>
      <c r="G172" s="853"/>
      <c r="H172" s="387">
        <f t="shared" si="26"/>
        <v>0</v>
      </c>
      <c r="I172" s="854"/>
      <c r="J172" s="387">
        <f t="shared" si="27"/>
        <v>0</v>
      </c>
      <c r="K172" s="387">
        <f t="shared" si="20"/>
        <v>0</v>
      </c>
      <c r="L172" s="388">
        <f t="shared" si="25"/>
        <v>0</v>
      </c>
    </row>
    <row r="173" spans="2:12">
      <c r="B173" s="382">
        <v>162</v>
      </c>
      <c r="C173" s="383"/>
      <c r="D173" s="402" t="s">
        <v>4545</v>
      </c>
      <c r="E173" s="385" t="s">
        <v>2896</v>
      </c>
      <c r="F173" s="385">
        <v>15</v>
      </c>
      <c r="G173" s="853"/>
      <c r="H173" s="387">
        <f t="shared" si="26"/>
        <v>0</v>
      </c>
      <c r="I173" s="854"/>
      <c r="J173" s="387">
        <f t="shared" si="27"/>
        <v>0</v>
      </c>
      <c r="K173" s="387">
        <f t="shared" si="20"/>
        <v>0</v>
      </c>
      <c r="L173" s="388">
        <f t="shared" si="25"/>
        <v>0</v>
      </c>
    </row>
    <row r="174" spans="2:12" ht="12.75" customHeight="1">
      <c r="B174" s="377">
        <v>163</v>
      </c>
      <c r="C174" s="383"/>
      <c r="D174" s="402" t="s">
        <v>4546</v>
      </c>
      <c r="E174" s="385" t="s">
        <v>2896</v>
      </c>
      <c r="F174" s="385">
        <v>5</v>
      </c>
      <c r="G174" s="853"/>
      <c r="H174" s="387">
        <f t="shared" si="26"/>
        <v>0</v>
      </c>
      <c r="I174" s="854"/>
      <c r="J174" s="387">
        <f t="shared" si="27"/>
        <v>0</v>
      </c>
      <c r="K174" s="387">
        <f t="shared" si="20"/>
        <v>0</v>
      </c>
      <c r="L174" s="388">
        <f t="shared" si="25"/>
        <v>0</v>
      </c>
    </row>
    <row r="175" spans="2:12" ht="12.75" customHeight="1">
      <c r="B175" s="382">
        <v>164</v>
      </c>
      <c r="C175" s="383"/>
      <c r="D175" s="402" t="s">
        <v>4547</v>
      </c>
      <c r="E175" s="385" t="s">
        <v>2896</v>
      </c>
      <c r="F175" s="385">
        <v>10</v>
      </c>
      <c r="G175" s="853"/>
      <c r="H175" s="387">
        <f t="shared" si="26"/>
        <v>0</v>
      </c>
      <c r="I175" s="854"/>
      <c r="J175" s="387">
        <f t="shared" si="27"/>
        <v>0</v>
      </c>
      <c r="K175" s="387">
        <f t="shared" si="20"/>
        <v>0</v>
      </c>
      <c r="L175" s="388">
        <f t="shared" si="25"/>
        <v>0</v>
      </c>
    </row>
    <row r="176" spans="2:12">
      <c r="B176" s="377">
        <v>165</v>
      </c>
      <c r="C176" s="383"/>
      <c r="D176" s="402" t="s">
        <v>4548</v>
      </c>
      <c r="E176" s="385" t="s">
        <v>2896</v>
      </c>
      <c r="F176" s="385">
        <v>1</v>
      </c>
      <c r="G176" s="853"/>
      <c r="H176" s="387">
        <f t="shared" si="26"/>
        <v>0</v>
      </c>
      <c r="I176" s="854"/>
      <c r="J176" s="387">
        <f t="shared" si="27"/>
        <v>0</v>
      </c>
      <c r="K176" s="387">
        <f t="shared" si="20"/>
        <v>0</v>
      </c>
      <c r="L176" s="388">
        <f t="shared" si="25"/>
        <v>0</v>
      </c>
    </row>
    <row r="177" spans="2:12">
      <c r="B177" s="382">
        <v>166</v>
      </c>
      <c r="C177" s="383"/>
      <c r="D177" s="402" t="s">
        <v>4551</v>
      </c>
      <c r="E177" s="385" t="s">
        <v>2896</v>
      </c>
      <c r="F177" s="385">
        <v>4</v>
      </c>
      <c r="G177" s="853"/>
      <c r="H177" s="387">
        <f t="shared" si="26"/>
        <v>0</v>
      </c>
      <c r="I177" s="854"/>
      <c r="J177" s="387">
        <f t="shared" si="27"/>
        <v>0</v>
      </c>
      <c r="K177" s="387">
        <f t="shared" si="20"/>
        <v>0</v>
      </c>
      <c r="L177" s="388">
        <f t="shared" si="25"/>
        <v>0</v>
      </c>
    </row>
    <row r="178" spans="2:12">
      <c r="B178" s="377">
        <v>167</v>
      </c>
      <c r="C178" s="383"/>
      <c r="D178" s="402" t="s">
        <v>4553</v>
      </c>
      <c r="E178" s="385" t="s">
        <v>2896</v>
      </c>
      <c r="F178" s="385">
        <v>4</v>
      </c>
      <c r="G178" s="853"/>
      <c r="H178" s="387">
        <f t="shared" si="26"/>
        <v>0</v>
      </c>
      <c r="I178" s="854"/>
      <c r="J178" s="387">
        <f t="shared" si="27"/>
        <v>0</v>
      </c>
      <c r="K178" s="387">
        <f t="shared" si="20"/>
        <v>0</v>
      </c>
      <c r="L178" s="388">
        <f t="shared" si="25"/>
        <v>0</v>
      </c>
    </row>
    <row r="179" spans="2:12">
      <c r="B179" s="382">
        <v>168</v>
      </c>
      <c r="C179" s="383"/>
      <c r="D179" s="402" t="s">
        <v>4554</v>
      </c>
      <c r="E179" s="385" t="s">
        <v>2896</v>
      </c>
      <c r="F179" s="385">
        <v>8</v>
      </c>
      <c r="G179" s="853"/>
      <c r="H179" s="387">
        <f t="shared" si="26"/>
        <v>0</v>
      </c>
      <c r="I179" s="854"/>
      <c r="J179" s="387">
        <f t="shared" si="27"/>
        <v>0</v>
      </c>
      <c r="K179" s="387">
        <f t="shared" si="20"/>
        <v>0</v>
      </c>
      <c r="L179" s="388">
        <f t="shared" si="25"/>
        <v>0</v>
      </c>
    </row>
    <row r="180" spans="2:12">
      <c r="B180" s="377">
        <v>169</v>
      </c>
      <c r="C180" s="383"/>
      <c r="D180" s="402" t="s">
        <v>4555</v>
      </c>
      <c r="E180" s="385" t="s">
        <v>2896</v>
      </c>
      <c r="F180" s="385">
        <v>106</v>
      </c>
      <c r="G180" s="853"/>
      <c r="H180" s="387">
        <f t="shared" si="26"/>
        <v>0</v>
      </c>
      <c r="I180" s="854"/>
      <c r="J180" s="387">
        <f t="shared" si="27"/>
        <v>0</v>
      </c>
      <c r="K180" s="387">
        <f t="shared" si="20"/>
        <v>0</v>
      </c>
      <c r="L180" s="388">
        <f t="shared" si="25"/>
        <v>0</v>
      </c>
    </row>
    <row r="181" spans="2:12">
      <c r="B181" s="382">
        <v>170</v>
      </c>
      <c r="C181" s="383"/>
      <c r="D181" s="402" t="s">
        <v>4556</v>
      </c>
      <c r="E181" s="385" t="s">
        <v>2896</v>
      </c>
      <c r="F181" s="385">
        <v>106</v>
      </c>
      <c r="G181" s="853"/>
      <c r="H181" s="387">
        <f t="shared" si="26"/>
        <v>0</v>
      </c>
      <c r="I181" s="854"/>
      <c r="J181" s="387">
        <f t="shared" si="27"/>
        <v>0</v>
      </c>
      <c r="K181" s="387">
        <f t="shared" si="20"/>
        <v>0</v>
      </c>
      <c r="L181" s="388">
        <f t="shared" si="25"/>
        <v>0</v>
      </c>
    </row>
    <row r="182" spans="2:12">
      <c r="B182" s="377">
        <v>171</v>
      </c>
      <c r="C182" s="383"/>
      <c r="D182" s="402" t="s">
        <v>4558</v>
      </c>
      <c r="E182" s="385" t="s">
        <v>887</v>
      </c>
      <c r="F182" s="385">
        <v>5</v>
      </c>
      <c r="G182" s="853"/>
      <c r="H182" s="387">
        <f t="shared" si="26"/>
        <v>0</v>
      </c>
      <c r="I182" s="854"/>
      <c r="J182" s="387">
        <f t="shared" si="27"/>
        <v>0</v>
      </c>
      <c r="K182" s="387">
        <f t="shared" si="20"/>
        <v>0</v>
      </c>
      <c r="L182" s="388">
        <f t="shared" si="25"/>
        <v>0</v>
      </c>
    </row>
    <row r="183" spans="2:12">
      <c r="B183" s="382">
        <v>172</v>
      </c>
      <c r="C183" s="383"/>
      <c r="D183" s="402" t="s">
        <v>4559</v>
      </c>
      <c r="E183" s="385" t="s">
        <v>2896</v>
      </c>
      <c r="F183" s="385">
        <v>1</v>
      </c>
      <c r="G183" s="853"/>
      <c r="H183" s="387">
        <f t="shared" si="26"/>
        <v>0</v>
      </c>
      <c r="I183" s="854"/>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4575</v>
      </c>
      <c r="E185" s="385"/>
      <c r="F185" s="385"/>
      <c r="G185" s="386"/>
      <c r="H185" s="387"/>
      <c r="I185" s="387"/>
      <c r="J185" s="387"/>
      <c r="K185" s="387"/>
      <c r="L185" s="388"/>
    </row>
    <row r="186" spans="2:12">
      <c r="B186" s="377">
        <v>175</v>
      </c>
      <c r="C186" s="383"/>
      <c r="D186" s="402" t="s">
        <v>4553</v>
      </c>
      <c r="E186" s="385" t="s">
        <v>2896</v>
      </c>
      <c r="F186" s="385">
        <v>1</v>
      </c>
      <c r="G186" s="853"/>
      <c r="H186" s="387">
        <f t="shared" si="26"/>
        <v>0</v>
      </c>
      <c r="I186" s="854"/>
      <c r="J186" s="387">
        <f t="shared" ref="J186:J189" si="28">ROUND(F186*I186,2)</f>
        <v>0</v>
      </c>
      <c r="K186" s="387">
        <f t="shared" si="20"/>
        <v>0</v>
      </c>
      <c r="L186" s="388">
        <f t="shared" ref="L186:L189" si="29">ROUND(F186*K186,2)</f>
        <v>0</v>
      </c>
    </row>
    <row r="187" spans="2:12">
      <c r="B187" s="382">
        <v>176</v>
      </c>
      <c r="C187" s="383"/>
      <c r="D187" s="402" t="s">
        <v>4554</v>
      </c>
      <c r="E187" s="385" t="s">
        <v>2896</v>
      </c>
      <c r="F187" s="385">
        <v>1</v>
      </c>
      <c r="G187" s="853"/>
      <c r="H187" s="387">
        <f t="shared" si="26"/>
        <v>0</v>
      </c>
      <c r="I187" s="854"/>
      <c r="J187" s="387">
        <f t="shared" si="28"/>
        <v>0</v>
      </c>
      <c r="K187" s="387">
        <f t="shared" si="20"/>
        <v>0</v>
      </c>
      <c r="L187" s="388">
        <f t="shared" si="29"/>
        <v>0</v>
      </c>
    </row>
    <row r="188" spans="2:12">
      <c r="B188" s="377">
        <v>177</v>
      </c>
      <c r="C188" s="383"/>
      <c r="D188" s="402" t="s">
        <v>4555</v>
      </c>
      <c r="E188" s="385" t="s">
        <v>2896</v>
      </c>
      <c r="F188" s="385">
        <v>13</v>
      </c>
      <c r="G188" s="853"/>
      <c r="H188" s="387">
        <f t="shared" si="26"/>
        <v>0</v>
      </c>
      <c r="I188" s="854"/>
      <c r="J188" s="387">
        <f t="shared" si="28"/>
        <v>0</v>
      </c>
      <c r="K188" s="387">
        <f t="shared" si="20"/>
        <v>0</v>
      </c>
      <c r="L188" s="388">
        <f t="shared" si="29"/>
        <v>0</v>
      </c>
    </row>
    <row r="189" spans="2:12">
      <c r="B189" s="382">
        <v>178</v>
      </c>
      <c r="C189" s="383"/>
      <c r="D189" s="402" t="s">
        <v>4557</v>
      </c>
      <c r="E189" s="385" t="s">
        <v>2896</v>
      </c>
      <c r="F189" s="385">
        <v>13</v>
      </c>
      <c r="G189" s="853"/>
      <c r="H189" s="387">
        <f t="shared" si="26"/>
        <v>0</v>
      </c>
      <c r="I189" s="854"/>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1005" t="s">
        <v>4576</v>
      </c>
      <c r="D191" s="1006"/>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1005" t="s">
        <v>4480</v>
      </c>
      <c r="D193" s="1006"/>
      <c r="E193" s="378"/>
      <c r="F193" s="378"/>
      <c r="G193" s="379"/>
      <c r="H193" s="380"/>
      <c r="I193" s="380"/>
      <c r="J193" s="380"/>
      <c r="K193" s="380"/>
      <c r="L193" s="381" t="s">
        <v>5</v>
      </c>
    </row>
    <row r="194" spans="2:12">
      <c r="B194" s="377">
        <v>183</v>
      </c>
      <c r="C194" s="383"/>
      <c r="D194" s="541" t="s">
        <v>4539</v>
      </c>
      <c r="E194" s="385"/>
      <c r="F194" s="385"/>
      <c r="G194" s="386"/>
      <c r="H194" s="387"/>
      <c r="I194" s="387"/>
      <c r="J194" s="387"/>
      <c r="K194" s="387"/>
      <c r="L194" s="388"/>
    </row>
    <row r="195" spans="2:12" ht="25.5" customHeight="1">
      <c r="B195" s="382">
        <v>184</v>
      </c>
      <c r="C195" s="383" t="s">
        <v>4577</v>
      </c>
      <c r="D195" s="402" t="s">
        <v>4578</v>
      </c>
      <c r="E195" s="385" t="s">
        <v>2896</v>
      </c>
      <c r="F195" s="385">
        <v>1</v>
      </c>
      <c r="G195" s="853"/>
      <c r="H195" s="387">
        <f t="shared" ref="H195:H197" si="30">ROUND(F195*G195,2)</f>
        <v>0</v>
      </c>
      <c r="I195" s="854"/>
      <c r="J195" s="387">
        <f t="shared" ref="J195:J197" si="31">ROUND(F195*I195,2)</f>
        <v>0</v>
      </c>
      <c r="K195" s="387">
        <f t="shared" ref="K195:K219" si="32">G195+I195</f>
        <v>0</v>
      </c>
      <c r="L195" s="388">
        <f t="shared" ref="L195:L197" si="33">ROUND(F195*K195,2)</f>
        <v>0</v>
      </c>
    </row>
    <row r="196" spans="2:12" ht="25.5" customHeight="1">
      <c r="B196" s="377">
        <v>185</v>
      </c>
      <c r="C196" s="383" t="s">
        <v>4579</v>
      </c>
      <c r="D196" s="402" t="s">
        <v>4580</v>
      </c>
      <c r="E196" s="385" t="s">
        <v>2896</v>
      </c>
      <c r="F196" s="385">
        <v>1</v>
      </c>
      <c r="G196" s="853"/>
      <c r="H196" s="387">
        <f t="shared" si="30"/>
        <v>0</v>
      </c>
      <c r="I196" s="854"/>
      <c r="J196" s="387">
        <f t="shared" si="31"/>
        <v>0</v>
      </c>
      <c r="K196" s="387">
        <f t="shared" si="32"/>
        <v>0</v>
      </c>
      <c r="L196" s="388">
        <f t="shared" si="33"/>
        <v>0</v>
      </c>
    </row>
    <row r="197" spans="2:12" ht="25.5">
      <c r="B197" s="382">
        <v>186</v>
      </c>
      <c r="C197" s="383" t="s">
        <v>4581</v>
      </c>
      <c r="D197" s="402" t="s">
        <v>4582</v>
      </c>
      <c r="E197" s="385" t="s">
        <v>2896</v>
      </c>
      <c r="F197" s="385">
        <v>1</v>
      </c>
      <c r="G197" s="853"/>
      <c r="H197" s="387">
        <f t="shared" si="30"/>
        <v>0</v>
      </c>
      <c r="I197" s="854"/>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4560</v>
      </c>
      <c r="E199" s="385"/>
      <c r="F199" s="385"/>
      <c r="G199" s="386"/>
      <c r="H199" s="387"/>
      <c r="I199" s="387"/>
      <c r="J199" s="387"/>
      <c r="K199" s="387"/>
      <c r="L199" s="388"/>
    </row>
    <row r="200" spans="2:12" ht="25.5">
      <c r="B200" s="377">
        <v>189</v>
      </c>
      <c r="C200" s="383" t="s">
        <v>4577</v>
      </c>
      <c r="D200" s="402" t="s">
        <v>4578</v>
      </c>
      <c r="E200" s="385" t="s">
        <v>2896</v>
      </c>
      <c r="F200" s="385">
        <v>1</v>
      </c>
      <c r="G200" s="853"/>
      <c r="H200" s="387">
        <f t="shared" ref="H200:H202" si="34">ROUND(F200*G200,2)</f>
        <v>0</v>
      </c>
      <c r="I200" s="854"/>
      <c r="J200" s="387">
        <f t="shared" ref="J200:J202" si="35">ROUND(F200*I200,2)</f>
        <v>0</v>
      </c>
      <c r="K200" s="387">
        <f t="shared" si="32"/>
        <v>0</v>
      </c>
      <c r="L200" s="388">
        <f t="shared" ref="L200:L202" si="36">ROUND(F200*K200,2)</f>
        <v>0</v>
      </c>
    </row>
    <row r="201" spans="2:12" ht="25.5">
      <c r="B201" s="382">
        <v>190</v>
      </c>
      <c r="C201" s="383" t="s">
        <v>4579</v>
      </c>
      <c r="D201" s="402" t="s">
        <v>4580</v>
      </c>
      <c r="E201" s="385" t="s">
        <v>2896</v>
      </c>
      <c r="F201" s="385">
        <v>1</v>
      </c>
      <c r="G201" s="853"/>
      <c r="H201" s="387">
        <f t="shared" si="34"/>
        <v>0</v>
      </c>
      <c r="I201" s="854"/>
      <c r="J201" s="387">
        <f t="shared" si="35"/>
        <v>0</v>
      </c>
      <c r="K201" s="387">
        <f t="shared" si="32"/>
        <v>0</v>
      </c>
      <c r="L201" s="388">
        <f t="shared" si="36"/>
        <v>0</v>
      </c>
    </row>
    <row r="202" spans="2:12" ht="25.5">
      <c r="B202" s="377">
        <v>191</v>
      </c>
      <c r="C202" s="383" t="s">
        <v>4581</v>
      </c>
      <c r="D202" s="402" t="s">
        <v>4582</v>
      </c>
      <c r="E202" s="385" t="s">
        <v>2896</v>
      </c>
      <c r="F202" s="385">
        <v>1</v>
      </c>
      <c r="G202" s="853"/>
      <c r="H202" s="387">
        <f t="shared" si="34"/>
        <v>0</v>
      </c>
      <c r="I202" s="854"/>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4562</v>
      </c>
      <c r="E204" s="385"/>
      <c r="F204" s="385"/>
      <c r="G204" s="386"/>
      <c r="H204" s="387"/>
      <c r="I204" s="387"/>
      <c r="J204" s="387"/>
      <c r="K204" s="387"/>
      <c r="L204" s="388"/>
    </row>
    <row r="205" spans="2:12" ht="25.5" customHeight="1">
      <c r="B205" s="382">
        <v>194</v>
      </c>
      <c r="C205" s="383" t="s">
        <v>4577</v>
      </c>
      <c r="D205" s="402" t="s">
        <v>4578</v>
      </c>
      <c r="E205" s="385" t="s">
        <v>2896</v>
      </c>
      <c r="F205" s="385">
        <v>1</v>
      </c>
      <c r="G205" s="853"/>
      <c r="H205" s="387">
        <f t="shared" ref="H205:H207" si="37">ROUND(F205*G205,2)</f>
        <v>0</v>
      </c>
      <c r="I205" s="854"/>
      <c r="J205" s="387">
        <f t="shared" ref="J205:J207" si="38">ROUND(F205*I205,2)</f>
        <v>0</v>
      </c>
      <c r="K205" s="387">
        <f t="shared" si="32"/>
        <v>0</v>
      </c>
      <c r="L205" s="388">
        <f t="shared" ref="L205:L207" si="39">ROUND(F205*K205,2)</f>
        <v>0</v>
      </c>
    </row>
    <row r="206" spans="2:12" ht="25.5" customHeight="1">
      <c r="B206" s="377">
        <v>195</v>
      </c>
      <c r="C206" s="383" t="s">
        <v>4579</v>
      </c>
      <c r="D206" s="402" t="s">
        <v>4580</v>
      </c>
      <c r="E206" s="385" t="s">
        <v>2896</v>
      </c>
      <c r="F206" s="385">
        <v>1</v>
      </c>
      <c r="G206" s="853"/>
      <c r="H206" s="387">
        <f t="shared" si="37"/>
        <v>0</v>
      </c>
      <c r="I206" s="854"/>
      <c r="J206" s="387">
        <f t="shared" si="38"/>
        <v>0</v>
      </c>
      <c r="K206" s="387">
        <f t="shared" si="32"/>
        <v>0</v>
      </c>
      <c r="L206" s="388">
        <f t="shared" si="39"/>
        <v>0</v>
      </c>
    </row>
    <row r="207" spans="2:12" ht="25.5">
      <c r="B207" s="382">
        <v>196</v>
      </c>
      <c r="C207" s="383" t="s">
        <v>4581</v>
      </c>
      <c r="D207" s="402" t="s">
        <v>4582</v>
      </c>
      <c r="E207" s="385" t="s">
        <v>2896</v>
      </c>
      <c r="F207" s="385">
        <v>1</v>
      </c>
      <c r="G207" s="853"/>
      <c r="H207" s="387">
        <f t="shared" si="37"/>
        <v>0</v>
      </c>
      <c r="I207" s="854"/>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4563</v>
      </c>
      <c r="E209" s="385"/>
      <c r="F209" s="385"/>
      <c r="G209" s="386"/>
      <c r="H209" s="387"/>
      <c r="I209" s="387"/>
      <c r="J209" s="387"/>
      <c r="K209" s="387"/>
      <c r="L209" s="388"/>
    </row>
    <row r="210" spans="2:12" ht="25.5">
      <c r="B210" s="377">
        <v>199</v>
      </c>
      <c r="C210" s="383" t="s">
        <v>4577</v>
      </c>
      <c r="D210" s="402" t="s">
        <v>4578</v>
      </c>
      <c r="E210" s="385" t="s">
        <v>2896</v>
      </c>
      <c r="F210" s="385">
        <v>1</v>
      </c>
      <c r="G210" s="853"/>
      <c r="H210" s="387">
        <f t="shared" ref="H210:H212" si="40">ROUND(F210*G210,2)</f>
        <v>0</v>
      </c>
      <c r="I210" s="854"/>
      <c r="J210" s="387">
        <f t="shared" ref="J210:J212" si="41">ROUND(F210*I210,2)</f>
        <v>0</v>
      </c>
      <c r="K210" s="387">
        <f t="shared" si="32"/>
        <v>0</v>
      </c>
      <c r="L210" s="388">
        <f t="shared" ref="L210:L212" si="42">ROUND(F210*K210,2)</f>
        <v>0</v>
      </c>
    </row>
    <row r="211" spans="2:12" ht="25.5">
      <c r="B211" s="382">
        <v>200</v>
      </c>
      <c r="C211" s="383" t="s">
        <v>4579</v>
      </c>
      <c r="D211" s="402" t="s">
        <v>4580</v>
      </c>
      <c r="E211" s="385" t="s">
        <v>2896</v>
      </c>
      <c r="F211" s="385">
        <v>1</v>
      </c>
      <c r="G211" s="853"/>
      <c r="H211" s="387">
        <f t="shared" si="40"/>
        <v>0</v>
      </c>
      <c r="I211" s="854"/>
      <c r="J211" s="387">
        <f t="shared" si="41"/>
        <v>0</v>
      </c>
      <c r="K211" s="387">
        <f t="shared" si="32"/>
        <v>0</v>
      </c>
      <c r="L211" s="388">
        <f t="shared" si="42"/>
        <v>0</v>
      </c>
    </row>
    <row r="212" spans="2:12" ht="25.5">
      <c r="B212" s="377">
        <v>201</v>
      </c>
      <c r="C212" s="383" t="s">
        <v>4581</v>
      </c>
      <c r="D212" s="402" t="s">
        <v>4582</v>
      </c>
      <c r="E212" s="385" t="s">
        <v>2896</v>
      </c>
      <c r="F212" s="385">
        <v>1</v>
      </c>
      <c r="G212" s="853"/>
      <c r="H212" s="387">
        <f t="shared" si="40"/>
        <v>0</v>
      </c>
      <c r="I212" s="854"/>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4574</v>
      </c>
      <c r="E214" s="385"/>
      <c r="F214" s="385"/>
      <c r="G214" s="386"/>
      <c r="H214" s="387"/>
      <c r="I214" s="387"/>
      <c r="J214" s="387"/>
      <c r="K214" s="387"/>
      <c r="L214" s="388"/>
    </row>
    <row r="215" spans="2:12" ht="25.5" customHeight="1">
      <c r="B215" s="382">
        <v>204</v>
      </c>
      <c r="C215" s="383" t="s">
        <v>4583</v>
      </c>
      <c r="D215" s="402" t="s">
        <v>4584</v>
      </c>
      <c r="E215" s="385" t="s">
        <v>2896</v>
      </c>
      <c r="F215" s="385">
        <v>1</v>
      </c>
      <c r="G215" s="853"/>
      <c r="H215" s="387">
        <f t="shared" ref="H215:H219" si="43">ROUND(F215*G215,2)</f>
        <v>0</v>
      </c>
      <c r="I215" s="854"/>
      <c r="J215" s="387">
        <f t="shared" ref="J215:J219" si="44">ROUND(F215*I215,2)</f>
        <v>0</v>
      </c>
      <c r="K215" s="387">
        <f t="shared" si="32"/>
        <v>0</v>
      </c>
      <c r="L215" s="388">
        <f t="shared" ref="L215:L219" si="45">ROUND(F215*K215,2)</f>
        <v>0</v>
      </c>
    </row>
    <row r="216" spans="2:12" ht="12.75" customHeight="1">
      <c r="B216" s="377">
        <v>205</v>
      </c>
      <c r="C216" s="383"/>
      <c r="D216" s="402" t="s">
        <v>4585</v>
      </c>
      <c r="E216" s="385" t="s">
        <v>2896</v>
      </c>
      <c r="F216" s="385">
        <v>5</v>
      </c>
      <c r="G216" s="853"/>
      <c r="H216" s="387">
        <f t="shared" si="43"/>
        <v>0</v>
      </c>
      <c r="I216" s="854"/>
      <c r="J216" s="387">
        <f t="shared" si="44"/>
        <v>0</v>
      </c>
      <c r="K216" s="387">
        <f t="shared" si="32"/>
        <v>0</v>
      </c>
      <c r="L216" s="388">
        <f t="shared" si="45"/>
        <v>0</v>
      </c>
    </row>
    <row r="217" spans="2:12">
      <c r="B217" s="382">
        <v>206</v>
      </c>
      <c r="C217" s="383"/>
      <c r="D217" s="402" t="s">
        <v>4586</v>
      </c>
      <c r="E217" s="385" t="s">
        <v>2896</v>
      </c>
      <c r="F217" s="385">
        <v>1</v>
      </c>
      <c r="G217" s="853"/>
      <c r="H217" s="387">
        <f t="shared" si="43"/>
        <v>0</v>
      </c>
      <c r="I217" s="854"/>
      <c r="J217" s="387">
        <f t="shared" si="44"/>
        <v>0</v>
      </c>
      <c r="K217" s="387">
        <f t="shared" si="32"/>
        <v>0</v>
      </c>
      <c r="L217" s="388">
        <f t="shared" si="45"/>
        <v>0</v>
      </c>
    </row>
    <row r="218" spans="2:12">
      <c r="B218" s="377">
        <v>207</v>
      </c>
      <c r="C218" s="383"/>
      <c r="D218" s="402" t="s">
        <v>4587</v>
      </c>
      <c r="E218" s="385" t="s">
        <v>2896</v>
      </c>
      <c r="F218" s="385">
        <v>2</v>
      </c>
      <c r="G218" s="853"/>
      <c r="H218" s="387">
        <f t="shared" si="43"/>
        <v>0</v>
      </c>
      <c r="I218" s="854"/>
      <c r="J218" s="387">
        <f t="shared" si="44"/>
        <v>0</v>
      </c>
      <c r="K218" s="387">
        <f t="shared" si="32"/>
        <v>0</v>
      </c>
      <c r="L218" s="388">
        <f t="shared" si="45"/>
        <v>0</v>
      </c>
    </row>
    <row r="219" spans="2:12" ht="25.5">
      <c r="B219" s="382">
        <v>208</v>
      </c>
      <c r="C219" s="383" t="s">
        <v>4581</v>
      </c>
      <c r="D219" s="402" t="s">
        <v>4582</v>
      </c>
      <c r="E219" s="385" t="s">
        <v>2896</v>
      </c>
      <c r="F219" s="385">
        <v>1</v>
      </c>
      <c r="G219" s="853"/>
      <c r="H219" s="387">
        <f t="shared" si="43"/>
        <v>0</v>
      </c>
      <c r="I219" s="854"/>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1005" t="s">
        <v>4588</v>
      </c>
      <c r="D221" s="1006"/>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1005" t="s">
        <v>4481</v>
      </c>
      <c r="D223" s="1006"/>
      <c r="E223" s="378"/>
      <c r="F223" s="378"/>
      <c r="G223" s="379"/>
      <c r="H223" s="380"/>
      <c r="I223" s="380"/>
      <c r="J223" s="380"/>
      <c r="K223" s="380"/>
      <c r="L223" s="381" t="s">
        <v>5</v>
      </c>
    </row>
    <row r="224" spans="2:12">
      <c r="B224" s="377">
        <v>213</v>
      </c>
      <c r="C224" s="383"/>
      <c r="D224" s="402" t="s">
        <v>4589</v>
      </c>
      <c r="E224" s="385" t="s">
        <v>2896</v>
      </c>
      <c r="F224" s="385">
        <v>4</v>
      </c>
      <c r="G224" s="853"/>
      <c r="H224" s="387">
        <f t="shared" ref="H224:H226" si="46">ROUND(F224*G224,2)</f>
        <v>0</v>
      </c>
      <c r="I224" s="854"/>
      <c r="J224" s="387">
        <f t="shared" ref="J224:J226" si="47">ROUND(F224*I224,2)</f>
        <v>0</v>
      </c>
      <c r="K224" s="387">
        <f>G224+I224</f>
        <v>0</v>
      </c>
      <c r="L224" s="388">
        <f t="shared" ref="L224:L226" si="48">ROUND(F224*K224,2)</f>
        <v>0</v>
      </c>
    </row>
    <row r="225" spans="2:12" ht="12.75" customHeight="1">
      <c r="B225" s="382">
        <v>214</v>
      </c>
      <c r="C225" s="383"/>
      <c r="D225" s="402" t="s">
        <v>4590</v>
      </c>
      <c r="E225" s="385" t="s">
        <v>887</v>
      </c>
      <c r="F225" s="385">
        <v>32</v>
      </c>
      <c r="G225" s="853"/>
      <c r="H225" s="387">
        <f t="shared" si="46"/>
        <v>0</v>
      </c>
      <c r="I225" s="854"/>
      <c r="J225" s="387">
        <f t="shared" si="47"/>
        <v>0</v>
      </c>
      <c r="K225" s="387">
        <f>G225+I225</f>
        <v>0</v>
      </c>
      <c r="L225" s="388">
        <f t="shared" si="48"/>
        <v>0</v>
      </c>
    </row>
    <row r="226" spans="2:12" ht="12.75" customHeight="1">
      <c r="B226" s="377">
        <v>215</v>
      </c>
      <c r="C226" s="383"/>
      <c r="D226" s="402" t="s">
        <v>4538</v>
      </c>
      <c r="E226" s="385" t="s">
        <v>2896</v>
      </c>
      <c r="F226" s="385">
        <v>1</v>
      </c>
      <c r="G226" s="853"/>
      <c r="H226" s="387">
        <f t="shared" si="46"/>
        <v>0</v>
      </c>
      <c r="I226" s="854"/>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1005" t="s">
        <v>4591</v>
      </c>
      <c r="D228" s="1006"/>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1005" t="s">
        <v>4482</v>
      </c>
      <c r="D230" s="1006"/>
      <c r="E230" s="378"/>
      <c r="F230" s="378"/>
      <c r="G230" s="379"/>
      <c r="H230" s="380"/>
      <c r="I230" s="380"/>
      <c r="J230" s="380"/>
      <c r="K230" s="380"/>
      <c r="L230" s="381" t="s">
        <v>5</v>
      </c>
    </row>
    <row r="231" spans="2:12" ht="25.5">
      <c r="B231" s="382">
        <v>220</v>
      </c>
      <c r="C231" s="383"/>
      <c r="D231" s="402" t="s">
        <v>4592</v>
      </c>
      <c r="E231" s="385" t="s">
        <v>2896</v>
      </c>
      <c r="F231" s="385">
        <v>8</v>
      </c>
      <c r="G231" s="853"/>
      <c r="H231" s="387">
        <f t="shared" ref="H231:H235" si="49">ROUND(F231*G231,2)</f>
        <v>0</v>
      </c>
      <c r="I231" s="854"/>
      <c r="J231" s="387">
        <f t="shared" ref="J231:J235" si="50">ROUND(F231*I231,2)</f>
        <v>0</v>
      </c>
      <c r="K231" s="387">
        <f>G231+I231</f>
        <v>0</v>
      </c>
      <c r="L231" s="388">
        <f t="shared" ref="L231:L235" si="51">ROUND(F231*K231,2)</f>
        <v>0</v>
      </c>
    </row>
    <row r="232" spans="2:12" ht="26.25" customHeight="1">
      <c r="B232" s="377">
        <v>221</v>
      </c>
      <c r="C232" s="383"/>
      <c r="D232" s="402" t="s">
        <v>4593</v>
      </c>
      <c r="E232" s="385" t="s">
        <v>2896</v>
      </c>
      <c r="F232" s="385">
        <v>8</v>
      </c>
      <c r="G232" s="853"/>
      <c r="H232" s="387">
        <f t="shared" si="49"/>
        <v>0</v>
      </c>
      <c r="I232" s="854"/>
      <c r="J232" s="387">
        <f t="shared" si="50"/>
        <v>0</v>
      </c>
      <c r="K232" s="387">
        <f>G232+I232</f>
        <v>0</v>
      </c>
      <c r="L232" s="388">
        <f t="shared" si="51"/>
        <v>0</v>
      </c>
    </row>
    <row r="233" spans="2:12" ht="25.5" customHeight="1">
      <c r="B233" s="382">
        <v>222</v>
      </c>
      <c r="C233" s="383"/>
      <c r="D233" s="402" t="s">
        <v>4594</v>
      </c>
      <c r="E233" s="385" t="s">
        <v>2896</v>
      </c>
      <c r="F233" s="385">
        <v>16</v>
      </c>
      <c r="G233" s="853"/>
      <c r="H233" s="387">
        <f t="shared" si="49"/>
        <v>0</v>
      </c>
      <c r="I233" s="854"/>
      <c r="J233" s="387">
        <f t="shared" si="50"/>
        <v>0</v>
      </c>
      <c r="K233" s="387">
        <f>G233+I233</f>
        <v>0</v>
      </c>
      <c r="L233" s="388">
        <f t="shared" si="51"/>
        <v>0</v>
      </c>
    </row>
    <row r="234" spans="2:12" ht="25.5">
      <c r="B234" s="377">
        <v>223</v>
      </c>
      <c r="C234" s="383"/>
      <c r="D234" s="402" t="s">
        <v>4595</v>
      </c>
      <c r="E234" s="385" t="s">
        <v>2896</v>
      </c>
      <c r="F234" s="385">
        <v>4</v>
      </c>
      <c r="G234" s="853"/>
      <c r="H234" s="387">
        <f t="shared" si="49"/>
        <v>0</v>
      </c>
      <c r="I234" s="854"/>
      <c r="J234" s="387">
        <f t="shared" si="50"/>
        <v>0</v>
      </c>
      <c r="K234" s="387">
        <f>G234+I234</f>
        <v>0</v>
      </c>
      <c r="L234" s="388">
        <f t="shared" si="51"/>
        <v>0</v>
      </c>
    </row>
    <row r="235" spans="2:12">
      <c r="B235" s="382">
        <v>224</v>
      </c>
      <c r="C235" s="383"/>
      <c r="D235" s="402" t="s">
        <v>4538</v>
      </c>
      <c r="E235" s="385" t="s">
        <v>2896</v>
      </c>
      <c r="F235" s="385">
        <v>1</v>
      </c>
      <c r="G235" s="853"/>
      <c r="H235" s="387">
        <f t="shared" si="49"/>
        <v>0</v>
      </c>
      <c r="I235" s="854"/>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1005" t="s">
        <v>4596</v>
      </c>
      <c r="D237" s="1006"/>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1005" t="s">
        <v>4483</v>
      </c>
      <c r="D239" s="1006"/>
      <c r="E239" s="378"/>
      <c r="F239" s="378"/>
      <c r="G239" s="379"/>
      <c r="H239" s="380"/>
      <c r="I239" s="380"/>
      <c r="J239" s="380"/>
      <c r="K239" s="380"/>
      <c r="L239" s="381" t="s">
        <v>5</v>
      </c>
    </row>
    <row r="240" spans="2:12" ht="12.75" customHeight="1">
      <c r="B240" s="377">
        <v>229</v>
      </c>
      <c r="C240" s="383"/>
      <c r="D240" s="402" t="s">
        <v>4597</v>
      </c>
      <c r="E240" s="385" t="s">
        <v>887</v>
      </c>
      <c r="F240" s="385">
        <v>60</v>
      </c>
      <c r="G240" s="853"/>
      <c r="H240" s="387">
        <f t="shared" ref="H240:H255" si="52">ROUND(F240*G240,2)</f>
        <v>0</v>
      </c>
      <c r="I240" s="854"/>
      <c r="J240" s="387">
        <f t="shared" ref="J240:J262" si="53">ROUND(F240*I240,2)</f>
        <v>0</v>
      </c>
      <c r="K240" s="387">
        <f t="shared" ref="K240:K262" si="54">G240+I240</f>
        <v>0</v>
      </c>
      <c r="L240" s="388">
        <f t="shared" ref="L240:L262" si="55">ROUND(F240*K240,2)</f>
        <v>0</v>
      </c>
    </row>
    <row r="241" spans="2:12" ht="12.75" customHeight="1">
      <c r="B241" s="382">
        <v>230</v>
      </c>
      <c r="C241" s="383"/>
      <c r="D241" s="402" t="s">
        <v>4598</v>
      </c>
      <c r="E241" s="385" t="s">
        <v>887</v>
      </c>
      <c r="F241" s="385">
        <v>56</v>
      </c>
      <c r="G241" s="853"/>
      <c r="H241" s="387">
        <f t="shared" si="52"/>
        <v>0</v>
      </c>
      <c r="I241" s="854"/>
      <c r="J241" s="387">
        <f t="shared" si="53"/>
        <v>0</v>
      </c>
      <c r="K241" s="387">
        <f t="shared" si="54"/>
        <v>0</v>
      </c>
      <c r="L241" s="388">
        <f t="shared" si="55"/>
        <v>0</v>
      </c>
    </row>
    <row r="242" spans="2:12" ht="12.75" customHeight="1">
      <c r="B242" s="377">
        <v>231</v>
      </c>
      <c r="C242" s="383"/>
      <c r="D242" s="402" t="s">
        <v>4599</v>
      </c>
      <c r="E242" s="385" t="s">
        <v>887</v>
      </c>
      <c r="F242" s="385">
        <v>36</v>
      </c>
      <c r="G242" s="853"/>
      <c r="H242" s="387">
        <f t="shared" si="52"/>
        <v>0</v>
      </c>
      <c r="I242" s="854"/>
      <c r="J242" s="387">
        <f t="shared" si="53"/>
        <v>0</v>
      </c>
      <c r="K242" s="387">
        <f t="shared" si="54"/>
        <v>0</v>
      </c>
      <c r="L242" s="388">
        <f t="shared" si="55"/>
        <v>0</v>
      </c>
    </row>
    <row r="243" spans="2:12" ht="12.75" customHeight="1">
      <c r="B243" s="382">
        <v>232</v>
      </c>
      <c r="C243" s="383"/>
      <c r="D243" s="402" t="s">
        <v>4600</v>
      </c>
      <c r="E243" s="385" t="s">
        <v>887</v>
      </c>
      <c r="F243" s="385">
        <v>20</v>
      </c>
      <c r="G243" s="853"/>
      <c r="H243" s="387">
        <f t="shared" si="52"/>
        <v>0</v>
      </c>
      <c r="I243" s="854"/>
      <c r="J243" s="387">
        <f t="shared" si="53"/>
        <v>0</v>
      </c>
      <c r="K243" s="387">
        <f t="shared" si="54"/>
        <v>0</v>
      </c>
      <c r="L243" s="388">
        <f t="shared" si="55"/>
        <v>0</v>
      </c>
    </row>
    <row r="244" spans="2:12">
      <c r="B244" s="377">
        <v>233</v>
      </c>
      <c r="C244" s="383"/>
      <c r="D244" s="402" t="s">
        <v>4601</v>
      </c>
      <c r="E244" s="385" t="s">
        <v>2896</v>
      </c>
      <c r="F244" s="385">
        <v>339</v>
      </c>
      <c r="G244" s="853"/>
      <c r="H244" s="387">
        <f t="shared" si="52"/>
        <v>0</v>
      </c>
      <c r="I244" s="854"/>
      <c r="J244" s="387">
        <f t="shared" si="53"/>
        <v>0</v>
      </c>
      <c r="K244" s="387">
        <f t="shared" si="54"/>
        <v>0</v>
      </c>
      <c r="L244" s="388">
        <f t="shared" si="55"/>
        <v>0</v>
      </c>
    </row>
    <row r="245" spans="2:12">
      <c r="B245" s="382">
        <v>234</v>
      </c>
      <c r="C245" s="383"/>
      <c r="D245" s="402" t="s">
        <v>4602</v>
      </c>
      <c r="E245" s="385" t="s">
        <v>2896</v>
      </c>
      <c r="F245" s="385">
        <v>50</v>
      </c>
      <c r="G245" s="853"/>
      <c r="H245" s="387">
        <f t="shared" si="52"/>
        <v>0</v>
      </c>
      <c r="I245" s="854"/>
      <c r="J245" s="387">
        <f t="shared" si="53"/>
        <v>0</v>
      </c>
      <c r="K245" s="387">
        <f t="shared" si="54"/>
        <v>0</v>
      </c>
      <c r="L245" s="388">
        <f t="shared" si="55"/>
        <v>0</v>
      </c>
    </row>
    <row r="246" spans="2:12">
      <c r="B246" s="377">
        <v>235</v>
      </c>
      <c r="C246" s="383"/>
      <c r="D246" s="402" t="s">
        <v>4603</v>
      </c>
      <c r="E246" s="385" t="s">
        <v>2896</v>
      </c>
      <c r="F246" s="385">
        <v>6</v>
      </c>
      <c r="G246" s="853"/>
      <c r="H246" s="387">
        <f t="shared" si="52"/>
        <v>0</v>
      </c>
      <c r="I246" s="854"/>
      <c r="J246" s="387">
        <f t="shared" si="53"/>
        <v>0</v>
      </c>
      <c r="K246" s="387">
        <f t="shared" si="54"/>
        <v>0</v>
      </c>
      <c r="L246" s="388">
        <f t="shared" si="55"/>
        <v>0</v>
      </c>
    </row>
    <row r="247" spans="2:12">
      <c r="B247" s="382">
        <v>236</v>
      </c>
      <c r="C247" s="383"/>
      <c r="D247" s="402" t="s">
        <v>4604</v>
      </c>
      <c r="E247" s="385" t="s">
        <v>887</v>
      </c>
      <c r="F247" s="385">
        <v>84</v>
      </c>
      <c r="G247" s="853"/>
      <c r="H247" s="387">
        <f t="shared" si="52"/>
        <v>0</v>
      </c>
      <c r="I247" s="854"/>
      <c r="J247" s="387">
        <f t="shared" si="53"/>
        <v>0</v>
      </c>
      <c r="K247" s="387">
        <f t="shared" si="54"/>
        <v>0</v>
      </c>
      <c r="L247" s="388">
        <f t="shared" si="55"/>
        <v>0</v>
      </c>
    </row>
    <row r="248" spans="2:12">
      <c r="B248" s="377">
        <v>237</v>
      </c>
      <c r="C248" s="383"/>
      <c r="D248" s="402" t="s">
        <v>4605</v>
      </c>
      <c r="E248" s="385" t="s">
        <v>887</v>
      </c>
      <c r="F248" s="385">
        <v>42</v>
      </c>
      <c r="G248" s="853"/>
      <c r="H248" s="387">
        <f t="shared" si="52"/>
        <v>0</v>
      </c>
      <c r="I248" s="854"/>
      <c r="J248" s="387">
        <f t="shared" si="53"/>
        <v>0</v>
      </c>
      <c r="K248" s="387">
        <f t="shared" si="54"/>
        <v>0</v>
      </c>
      <c r="L248" s="388">
        <f t="shared" si="55"/>
        <v>0</v>
      </c>
    </row>
    <row r="249" spans="2:12">
      <c r="B249" s="382">
        <v>238</v>
      </c>
      <c r="C249" s="383"/>
      <c r="D249" s="402" t="s">
        <v>4606</v>
      </c>
      <c r="E249" s="385" t="s">
        <v>887</v>
      </c>
      <c r="F249" s="385">
        <v>5</v>
      </c>
      <c r="G249" s="853"/>
      <c r="H249" s="387">
        <f t="shared" si="52"/>
        <v>0</v>
      </c>
      <c r="I249" s="854"/>
      <c r="J249" s="387">
        <f t="shared" si="53"/>
        <v>0</v>
      </c>
      <c r="K249" s="387">
        <f t="shared" si="54"/>
        <v>0</v>
      </c>
      <c r="L249" s="388">
        <f t="shared" si="55"/>
        <v>0</v>
      </c>
    </row>
    <row r="250" spans="2:12">
      <c r="B250" s="377">
        <v>239</v>
      </c>
      <c r="C250" s="383"/>
      <c r="D250" s="402" t="s">
        <v>4607</v>
      </c>
      <c r="E250" s="385" t="s">
        <v>887</v>
      </c>
      <c r="F250" s="385">
        <v>148</v>
      </c>
      <c r="G250" s="853"/>
      <c r="H250" s="387">
        <f t="shared" si="52"/>
        <v>0</v>
      </c>
      <c r="I250" s="854"/>
      <c r="J250" s="387">
        <f t="shared" si="53"/>
        <v>0</v>
      </c>
      <c r="K250" s="387">
        <f t="shared" si="54"/>
        <v>0</v>
      </c>
      <c r="L250" s="388">
        <f t="shared" si="55"/>
        <v>0</v>
      </c>
    </row>
    <row r="251" spans="2:12" ht="12.75" customHeight="1">
      <c r="B251" s="382">
        <v>240</v>
      </c>
      <c r="C251" s="383"/>
      <c r="D251" s="402" t="s">
        <v>4608</v>
      </c>
      <c r="E251" s="385" t="s">
        <v>887</v>
      </c>
      <c r="F251" s="385">
        <v>42</v>
      </c>
      <c r="G251" s="853"/>
      <c r="H251" s="387">
        <f t="shared" si="52"/>
        <v>0</v>
      </c>
      <c r="I251" s="854"/>
      <c r="J251" s="387">
        <f t="shared" si="53"/>
        <v>0</v>
      </c>
      <c r="K251" s="387">
        <f t="shared" si="54"/>
        <v>0</v>
      </c>
      <c r="L251" s="388">
        <f t="shared" si="55"/>
        <v>0</v>
      </c>
    </row>
    <row r="252" spans="2:12" ht="12.75" customHeight="1">
      <c r="B252" s="377">
        <v>241</v>
      </c>
      <c r="C252" s="383"/>
      <c r="D252" s="402" t="s">
        <v>4609</v>
      </c>
      <c r="E252" s="385" t="s">
        <v>887</v>
      </c>
      <c r="F252" s="385">
        <v>75</v>
      </c>
      <c r="G252" s="853"/>
      <c r="H252" s="387">
        <f t="shared" si="52"/>
        <v>0</v>
      </c>
      <c r="I252" s="854"/>
      <c r="J252" s="387">
        <f t="shared" si="53"/>
        <v>0</v>
      </c>
      <c r="K252" s="387">
        <f t="shared" si="54"/>
        <v>0</v>
      </c>
      <c r="L252" s="388">
        <f t="shared" si="55"/>
        <v>0</v>
      </c>
    </row>
    <row r="253" spans="2:12">
      <c r="B253" s="382">
        <v>242</v>
      </c>
      <c r="C253" s="383"/>
      <c r="D253" s="402" t="s">
        <v>4610</v>
      </c>
      <c r="E253" s="385" t="s">
        <v>887</v>
      </c>
      <c r="F253" s="385">
        <v>20</v>
      </c>
      <c r="G253" s="853"/>
      <c r="H253" s="387">
        <f t="shared" si="52"/>
        <v>0</v>
      </c>
      <c r="I253" s="854"/>
      <c r="J253" s="387">
        <f t="shared" si="53"/>
        <v>0</v>
      </c>
      <c r="K253" s="387">
        <f t="shared" si="54"/>
        <v>0</v>
      </c>
      <c r="L253" s="388">
        <f t="shared" si="55"/>
        <v>0</v>
      </c>
    </row>
    <row r="254" spans="2:12">
      <c r="B254" s="377">
        <v>243</v>
      </c>
      <c r="C254" s="383"/>
      <c r="D254" s="402" t="s">
        <v>4611</v>
      </c>
      <c r="E254" s="385" t="s">
        <v>2896</v>
      </c>
      <c r="F254" s="385">
        <v>10</v>
      </c>
      <c r="G254" s="853"/>
      <c r="H254" s="387">
        <f t="shared" si="52"/>
        <v>0</v>
      </c>
      <c r="I254" s="854"/>
      <c r="J254" s="387">
        <f t="shared" si="53"/>
        <v>0</v>
      </c>
      <c r="K254" s="387">
        <f t="shared" si="54"/>
        <v>0</v>
      </c>
      <c r="L254" s="388">
        <f t="shared" si="55"/>
        <v>0</v>
      </c>
    </row>
    <row r="255" spans="2:12">
      <c r="B255" s="382">
        <v>244</v>
      </c>
      <c r="C255" s="383"/>
      <c r="D255" s="402" t="s">
        <v>4612</v>
      </c>
      <c r="E255" s="385" t="s">
        <v>887</v>
      </c>
      <c r="F255" s="385">
        <v>312</v>
      </c>
      <c r="G255" s="853"/>
      <c r="H255" s="387">
        <f t="shared" si="52"/>
        <v>0</v>
      </c>
      <c r="I255" s="854"/>
      <c r="J255" s="387">
        <f t="shared" si="53"/>
        <v>0</v>
      </c>
      <c r="K255" s="387">
        <f t="shared" si="54"/>
        <v>0</v>
      </c>
      <c r="L255" s="388">
        <f t="shared" si="55"/>
        <v>0</v>
      </c>
    </row>
    <row r="256" spans="2:12">
      <c r="B256" s="377">
        <v>245</v>
      </c>
      <c r="C256" s="383"/>
      <c r="D256" s="402" t="s">
        <v>4613</v>
      </c>
      <c r="E256" s="385" t="s">
        <v>887</v>
      </c>
      <c r="F256" s="385">
        <v>10</v>
      </c>
      <c r="G256" s="386"/>
      <c r="H256" s="387"/>
      <c r="I256" s="854"/>
      <c r="J256" s="387">
        <f t="shared" si="53"/>
        <v>0</v>
      </c>
      <c r="K256" s="387">
        <f t="shared" si="54"/>
        <v>0</v>
      </c>
      <c r="L256" s="388">
        <f t="shared" si="55"/>
        <v>0</v>
      </c>
    </row>
    <row r="257" spans="2:12">
      <c r="B257" s="382">
        <v>246</v>
      </c>
      <c r="C257" s="383"/>
      <c r="D257" s="402" t="s">
        <v>4614</v>
      </c>
      <c r="E257" s="385" t="s">
        <v>887</v>
      </c>
      <c r="F257" s="385">
        <v>10</v>
      </c>
      <c r="G257" s="386"/>
      <c r="H257" s="387"/>
      <c r="I257" s="854"/>
      <c r="J257" s="387">
        <f t="shared" si="53"/>
        <v>0</v>
      </c>
      <c r="K257" s="387">
        <f t="shared" si="54"/>
        <v>0</v>
      </c>
      <c r="L257" s="388">
        <f t="shared" si="55"/>
        <v>0</v>
      </c>
    </row>
    <row r="258" spans="2:12">
      <c r="B258" s="377">
        <v>247</v>
      </c>
      <c r="C258" s="383"/>
      <c r="D258" s="402" t="s">
        <v>4615</v>
      </c>
      <c r="E258" s="385" t="s">
        <v>887</v>
      </c>
      <c r="F258" s="385">
        <v>20</v>
      </c>
      <c r="G258" s="386"/>
      <c r="H258" s="387"/>
      <c r="I258" s="854"/>
      <c r="J258" s="387">
        <f t="shared" si="53"/>
        <v>0</v>
      </c>
      <c r="K258" s="387">
        <f t="shared" si="54"/>
        <v>0</v>
      </c>
      <c r="L258" s="388">
        <f t="shared" si="55"/>
        <v>0</v>
      </c>
    </row>
    <row r="259" spans="2:12">
      <c r="B259" s="382">
        <v>248</v>
      </c>
      <c r="C259" s="383"/>
      <c r="D259" s="402" t="s">
        <v>4616</v>
      </c>
      <c r="E259" s="385" t="s">
        <v>2896</v>
      </c>
      <c r="F259" s="385">
        <v>45</v>
      </c>
      <c r="G259" s="386"/>
      <c r="H259" s="387"/>
      <c r="I259" s="854"/>
      <c r="J259" s="387">
        <f t="shared" si="53"/>
        <v>0</v>
      </c>
      <c r="K259" s="387">
        <f t="shared" si="54"/>
        <v>0</v>
      </c>
      <c r="L259" s="388">
        <f t="shared" si="55"/>
        <v>0</v>
      </c>
    </row>
    <row r="260" spans="2:12">
      <c r="B260" s="377">
        <v>249</v>
      </c>
      <c r="C260" s="383"/>
      <c r="D260" s="402" t="s">
        <v>4617</v>
      </c>
      <c r="E260" s="385" t="s">
        <v>2896</v>
      </c>
      <c r="F260" s="385">
        <v>6</v>
      </c>
      <c r="G260" s="386"/>
      <c r="H260" s="387"/>
      <c r="I260" s="854"/>
      <c r="J260" s="387">
        <f t="shared" si="53"/>
        <v>0</v>
      </c>
      <c r="K260" s="387">
        <f t="shared" si="54"/>
        <v>0</v>
      </c>
      <c r="L260" s="388">
        <f t="shared" si="55"/>
        <v>0</v>
      </c>
    </row>
    <row r="261" spans="2:12" ht="12.75" customHeight="1">
      <c r="B261" s="382">
        <v>250</v>
      </c>
      <c r="C261" s="383"/>
      <c r="D261" s="402" t="s">
        <v>4618</v>
      </c>
      <c r="E261" s="385" t="s">
        <v>2896</v>
      </c>
      <c r="F261" s="385">
        <v>18</v>
      </c>
      <c r="G261" s="853"/>
      <c r="H261" s="387">
        <f t="shared" ref="H261:H262" si="56">ROUND(F261*G261,2)</f>
        <v>0</v>
      </c>
      <c r="I261" s="854"/>
      <c r="J261" s="387">
        <f t="shared" si="53"/>
        <v>0</v>
      </c>
      <c r="K261" s="387">
        <f t="shared" si="54"/>
        <v>0</v>
      </c>
      <c r="L261" s="388">
        <f t="shared" si="55"/>
        <v>0</v>
      </c>
    </row>
    <row r="262" spans="2:12" ht="12.75" customHeight="1">
      <c r="B262" s="377">
        <v>251</v>
      </c>
      <c r="C262" s="383"/>
      <c r="D262" s="402" t="s">
        <v>4538</v>
      </c>
      <c r="E262" s="385" t="s">
        <v>2896</v>
      </c>
      <c r="F262" s="385">
        <v>1</v>
      </c>
      <c r="G262" s="853"/>
      <c r="H262" s="387">
        <f t="shared" si="56"/>
        <v>0</v>
      </c>
      <c r="I262" s="854"/>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1005" t="s">
        <v>4619</v>
      </c>
      <c r="D264" s="1006"/>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1005" t="s">
        <v>4484</v>
      </c>
      <c r="D266" s="1006"/>
      <c r="E266" s="378"/>
      <c r="F266" s="378"/>
      <c r="G266" s="379"/>
      <c r="H266" s="380"/>
      <c r="I266" s="380"/>
      <c r="J266" s="380"/>
      <c r="K266" s="380"/>
      <c r="L266" s="381" t="s">
        <v>5</v>
      </c>
    </row>
    <row r="267" spans="2:12" ht="25.5">
      <c r="B267" s="382">
        <v>256</v>
      </c>
      <c r="C267" s="383"/>
      <c r="D267" s="402" t="s">
        <v>4620</v>
      </c>
      <c r="E267" s="385" t="s">
        <v>2896</v>
      </c>
      <c r="F267" s="385">
        <v>44</v>
      </c>
      <c r="G267" s="853"/>
      <c r="H267" s="387">
        <f t="shared" ref="H267:H306" si="57">ROUND(F267*G267,2)</f>
        <v>0</v>
      </c>
      <c r="I267" s="854"/>
      <c r="J267" s="387">
        <f t="shared" ref="J267:J296" si="58">ROUND(F267*I267,2)</f>
        <v>0</v>
      </c>
      <c r="K267" s="387">
        <f t="shared" ref="K267:K306" si="59">G267+I267</f>
        <v>0</v>
      </c>
      <c r="L267" s="388">
        <f t="shared" ref="L267:L306" si="60">ROUND(F267*K267,2)</f>
        <v>0</v>
      </c>
    </row>
    <row r="268" spans="2:12" ht="25.5" customHeight="1">
      <c r="B268" s="377">
        <v>257</v>
      </c>
      <c r="C268" s="383"/>
      <c r="D268" s="402" t="s">
        <v>4621</v>
      </c>
      <c r="E268" s="385" t="s">
        <v>2896</v>
      </c>
      <c r="F268" s="385">
        <v>8</v>
      </c>
      <c r="G268" s="853"/>
      <c r="H268" s="387">
        <f t="shared" si="57"/>
        <v>0</v>
      </c>
      <c r="I268" s="854"/>
      <c r="J268" s="387">
        <f t="shared" si="58"/>
        <v>0</v>
      </c>
      <c r="K268" s="387">
        <f t="shared" si="59"/>
        <v>0</v>
      </c>
      <c r="L268" s="388">
        <f t="shared" si="60"/>
        <v>0</v>
      </c>
    </row>
    <row r="269" spans="2:12" ht="25.5" customHeight="1">
      <c r="B269" s="382">
        <v>258</v>
      </c>
      <c r="C269" s="383"/>
      <c r="D269" s="402" t="s">
        <v>4622</v>
      </c>
      <c r="E269" s="385" t="s">
        <v>2896</v>
      </c>
      <c r="F269" s="385">
        <v>2</v>
      </c>
      <c r="G269" s="853"/>
      <c r="H269" s="387">
        <f t="shared" si="57"/>
        <v>0</v>
      </c>
      <c r="I269" s="854"/>
      <c r="J269" s="387">
        <f t="shared" si="58"/>
        <v>0</v>
      </c>
      <c r="K269" s="387">
        <f t="shared" si="59"/>
        <v>0</v>
      </c>
      <c r="L269" s="388">
        <f t="shared" si="60"/>
        <v>0</v>
      </c>
    </row>
    <row r="270" spans="2:12">
      <c r="B270" s="377">
        <v>259</v>
      </c>
      <c r="C270" s="383"/>
      <c r="D270" s="402" t="s">
        <v>4623</v>
      </c>
      <c r="E270" s="385" t="s">
        <v>2896</v>
      </c>
      <c r="F270" s="385">
        <v>1</v>
      </c>
      <c r="G270" s="853"/>
      <c r="H270" s="387">
        <f t="shared" si="57"/>
        <v>0</v>
      </c>
      <c r="I270" s="854"/>
      <c r="J270" s="387">
        <f t="shared" si="58"/>
        <v>0</v>
      </c>
      <c r="K270" s="387">
        <f t="shared" si="59"/>
        <v>0</v>
      </c>
      <c r="L270" s="388">
        <f t="shared" si="60"/>
        <v>0</v>
      </c>
    </row>
    <row r="271" spans="2:12" ht="25.5">
      <c r="B271" s="382">
        <v>260</v>
      </c>
      <c r="C271" s="383"/>
      <c r="D271" s="402" t="s">
        <v>4624</v>
      </c>
      <c r="E271" s="385" t="s">
        <v>2896</v>
      </c>
      <c r="F271" s="385">
        <v>1</v>
      </c>
      <c r="G271" s="853"/>
      <c r="H271" s="387">
        <f t="shared" si="57"/>
        <v>0</v>
      </c>
      <c r="I271" s="854"/>
      <c r="J271" s="387">
        <f t="shared" si="58"/>
        <v>0</v>
      </c>
      <c r="K271" s="387">
        <f t="shared" si="59"/>
        <v>0</v>
      </c>
      <c r="L271" s="388">
        <f t="shared" si="60"/>
        <v>0</v>
      </c>
    </row>
    <row r="272" spans="2:12">
      <c r="B272" s="377">
        <v>261</v>
      </c>
      <c r="C272" s="383"/>
      <c r="D272" s="402" t="s">
        <v>4625</v>
      </c>
      <c r="E272" s="385" t="s">
        <v>2896</v>
      </c>
      <c r="F272" s="385">
        <v>1</v>
      </c>
      <c r="G272" s="853"/>
      <c r="H272" s="387">
        <f t="shared" si="57"/>
        <v>0</v>
      </c>
      <c r="I272" s="854"/>
      <c r="J272" s="387">
        <f t="shared" si="58"/>
        <v>0</v>
      </c>
      <c r="K272" s="387">
        <f t="shared" si="59"/>
        <v>0</v>
      </c>
      <c r="L272" s="388">
        <f t="shared" si="60"/>
        <v>0</v>
      </c>
    </row>
    <row r="273" spans="2:12">
      <c r="B273" s="382">
        <v>262</v>
      </c>
      <c r="C273" s="383"/>
      <c r="D273" s="402" t="s">
        <v>4626</v>
      </c>
      <c r="E273" s="385" t="s">
        <v>2896</v>
      </c>
      <c r="F273" s="385">
        <v>216</v>
      </c>
      <c r="G273" s="853"/>
      <c r="H273" s="387">
        <f t="shared" si="57"/>
        <v>0</v>
      </c>
      <c r="I273" s="854"/>
      <c r="J273" s="387">
        <f t="shared" si="58"/>
        <v>0</v>
      </c>
      <c r="K273" s="387">
        <f t="shared" si="59"/>
        <v>0</v>
      </c>
      <c r="L273" s="388">
        <f t="shared" si="60"/>
        <v>0</v>
      </c>
    </row>
    <row r="274" spans="2:12">
      <c r="B274" s="377">
        <v>263</v>
      </c>
      <c r="C274" s="383"/>
      <c r="D274" s="402" t="s">
        <v>4627</v>
      </c>
      <c r="E274" s="385" t="s">
        <v>2896</v>
      </c>
      <c r="F274" s="385">
        <v>21</v>
      </c>
      <c r="G274" s="853"/>
      <c r="H274" s="387">
        <f t="shared" si="57"/>
        <v>0</v>
      </c>
      <c r="I274" s="854"/>
      <c r="J274" s="387">
        <f t="shared" si="58"/>
        <v>0</v>
      </c>
      <c r="K274" s="387">
        <f t="shared" si="59"/>
        <v>0</v>
      </c>
      <c r="L274" s="388">
        <f t="shared" si="60"/>
        <v>0</v>
      </c>
    </row>
    <row r="275" spans="2:12">
      <c r="B275" s="382">
        <v>264</v>
      </c>
      <c r="C275" s="383"/>
      <c r="D275" s="402" t="s">
        <v>4628</v>
      </c>
      <c r="E275" s="385" t="s">
        <v>2896</v>
      </c>
      <c r="F275" s="385">
        <v>52</v>
      </c>
      <c r="G275" s="853"/>
      <c r="H275" s="387">
        <f t="shared" si="57"/>
        <v>0</v>
      </c>
      <c r="I275" s="854"/>
      <c r="J275" s="387">
        <f t="shared" si="58"/>
        <v>0</v>
      </c>
      <c r="K275" s="387">
        <f t="shared" si="59"/>
        <v>0</v>
      </c>
      <c r="L275" s="388">
        <f t="shared" si="60"/>
        <v>0</v>
      </c>
    </row>
    <row r="276" spans="2:12" ht="25.5">
      <c r="B276" s="377">
        <v>265</v>
      </c>
      <c r="C276" s="383"/>
      <c r="D276" s="402" t="s">
        <v>4629</v>
      </c>
      <c r="E276" s="385" t="s">
        <v>887</v>
      </c>
      <c r="F276" s="385">
        <v>41</v>
      </c>
      <c r="G276" s="386"/>
      <c r="H276" s="387"/>
      <c r="I276" s="854"/>
      <c r="J276" s="387">
        <f t="shared" si="58"/>
        <v>0</v>
      </c>
      <c r="K276" s="387">
        <f t="shared" si="59"/>
        <v>0</v>
      </c>
      <c r="L276" s="388">
        <f t="shared" si="60"/>
        <v>0</v>
      </c>
    </row>
    <row r="277" spans="2:12">
      <c r="B277" s="382">
        <v>266</v>
      </c>
      <c r="C277" s="383"/>
      <c r="D277" s="402" t="s">
        <v>4630</v>
      </c>
      <c r="E277" s="385" t="s">
        <v>2896</v>
      </c>
      <c r="F277" s="385">
        <v>2</v>
      </c>
      <c r="G277" s="853"/>
      <c r="H277" s="387">
        <f t="shared" si="57"/>
        <v>0</v>
      </c>
      <c r="I277" s="854"/>
      <c r="J277" s="387">
        <f t="shared" si="58"/>
        <v>0</v>
      </c>
      <c r="K277" s="387">
        <f t="shared" si="59"/>
        <v>0</v>
      </c>
      <c r="L277" s="388">
        <f t="shared" si="60"/>
        <v>0</v>
      </c>
    </row>
    <row r="278" spans="2:12" ht="12.75" customHeight="1">
      <c r="B278" s="377">
        <v>267</v>
      </c>
      <c r="C278" s="383"/>
      <c r="D278" s="402" t="s">
        <v>4631</v>
      </c>
      <c r="E278" s="385" t="s">
        <v>887</v>
      </c>
      <c r="F278" s="385">
        <v>1</v>
      </c>
      <c r="G278" s="386"/>
      <c r="H278" s="387"/>
      <c r="I278" s="854"/>
      <c r="J278" s="387">
        <f t="shared" si="58"/>
        <v>0</v>
      </c>
      <c r="K278" s="387">
        <f t="shared" si="59"/>
        <v>0</v>
      </c>
      <c r="L278" s="388">
        <f t="shared" si="60"/>
        <v>0</v>
      </c>
    </row>
    <row r="279" spans="2:12" ht="12.75" customHeight="1">
      <c r="B279" s="382">
        <v>268</v>
      </c>
      <c r="C279" s="383"/>
      <c r="D279" s="402" t="s">
        <v>4632</v>
      </c>
      <c r="E279" s="385" t="s">
        <v>887</v>
      </c>
      <c r="F279" s="385">
        <v>6</v>
      </c>
      <c r="G279" s="853"/>
      <c r="H279" s="387">
        <f t="shared" si="57"/>
        <v>0</v>
      </c>
      <c r="I279" s="854"/>
      <c r="J279" s="387">
        <f t="shared" si="58"/>
        <v>0</v>
      </c>
      <c r="K279" s="387">
        <f t="shared" si="59"/>
        <v>0</v>
      </c>
      <c r="L279" s="388">
        <f t="shared" si="60"/>
        <v>0</v>
      </c>
    </row>
    <row r="280" spans="2:12">
      <c r="B280" s="377">
        <v>269</v>
      </c>
      <c r="C280" s="383"/>
      <c r="D280" s="402" t="s">
        <v>4633</v>
      </c>
      <c r="E280" s="385" t="s">
        <v>2896</v>
      </c>
      <c r="F280" s="385">
        <v>2</v>
      </c>
      <c r="G280" s="853"/>
      <c r="H280" s="387">
        <f t="shared" si="57"/>
        <v>0</v>
      </c>
      <c r="I280" s="854"/>
      <c r="J280" s="387">
        <f t="shared" si="58"/>
        <v>0</v>
      </c>
      <c r="K280" s="387">
        <f t="shared" si="59"/>
        <v>0</v>
      </c>
      <c r="L280" s="388">
        <f t="shared" si="60"/>
        <v>0</v>
      </c>
    </row>
    <row r="281" spans="2:12">
      <c r="B281" s="382">
        <v>270</v>
      </c>
      <c r="C281" s="383"/>
      <c r="D281" s="402" t="s">
        <v>4634</v>
      </c>
      <c r="E281" s="385" t="s">
        <v>887</v>
      </c>
      <c r="F281" s="385">
        <v>297</v>
      </c>
      <c r="G281" s="853"/>
      <c r="H281" s="387">
        <f t="shared" si="57"/>
        <v>0</v>
      </c>
      <c r="I281" s="854"/>
      <c r="J281" s="387">
        <f t="shared" si="58"/>
        <v>0</v>
      </c>
      <c r="K281" s="387">
        <f t="shared" si="59"/>
        <v>0</v>
      </c>
      <c r="L281" s="388">
        <f t="shared" si="60"/>
        <v>0</v>
      </c>
    </row>
    <row r="282" spans="2:12">
      <c r="B282" s="377">
        <v>271</v>
      </c>
      <c r="C282" s="383"/>
      <c r="D282" s="402" t="s">
        <v>4635</v>
      </c>
      <c r="E282" s="385" t="s">
        <v>2896</v>
      </c>
      <c r="F282" s="385">
        <v>1</v>
      </c>
      <c r="G282" s="853"/>
      <c r="H282" s="387">
        <f t="shared" si="57"/>
        <v>0</v>
      </c>
      <c r="I282" s="854"/>
      <c r="J282" s="387">
        <f t="shared" si="58"/>
        <v>0</v>
      </c>
      <c r="K282" s="387">
        <f t="shared" si="59"/>
        <v>0</v>
      </c>
      <c r="L282" s="388">
        <f t="shared" si="60"/>
        <v>0</v>
      </c>
    </row>
    <row r="283" spans="2:12">
      <c r="B283" s="382">
        <v>272</v>
      </c>
      <c r="C283" s="383"/>
      <c r="D283" s="402" t="s">
        <v>4636</v>
      </c>
      <c r="E283" s="385" t="s">
        <v>2896</v>
      </c>
      <c r="F283" s="385">
        <v>1</v>
      </c>
      <c r="G283" s="853"/>
      <c r="H283" s="387">
        <f t="shared" si="57"/>
        <v>0</v>
      </c>
      <c r="I283" s="854"/>
      <c r="J283" s="387">
        <f t="shared" si="58"/>
        <v>0</v>
      </c>
      <c r="K283" s="387">
        <f t="shared" si="59"/>
        <v>0</v>
      </c>
      <c r="L283" s="388">
        <f t="shared" si="60"/>
        <v>0</v>
      </c>
    </row>
    <row r="284" spans="2:12">
      <c r="B284" s="377">
        <v>273</v>
      </c>
      <c r="C284" s="383"/>
      <c r="D284" s="402" t="s">
        <v>4637</v>
      </c>
      <c r="E284" s="385" t="s">
        <v>2896</v>
      </c>
      <c r="F284" s="385">
        <v>1</v>
      </c>
      <c r="G284" s="386"/>
      <c r="H284" s="387"/>
      <c r="I284" s="854"/>
      <c r="J284" s="387">
        <f t="shared" si="58"/>
        <v>0</v>
      </c>
      <c r="K284" s="387">
        <f t="shared" si="59"/>
        <v>0</v>
      </c>
      <c r="L284" s="388">
        <f t="shared" si="60"/>
        <v>0</v>
      </c>
    </row>
    <row r="285" spans="2:12" ht="12.75" customHeight="1">
      <c r="B285" s="382">
        <v>274</v>
      </c>
      <c r="C285" s="383"/>
      <c r="D285" s="402" t="s">
        <v>4638</v>
      </c>
      <c r="E285" s="385" t="s">
        <v>2896</v>
      </c>
      <c r="F285" s="385">
        <v>1</v>
      </c>
      <c r="G285" s="853"/>
      <c r="H285" s="387">
        <f t="shared" si="57"/>
        <v>0</v>
      </c>
      <c r="I285" s="854"/>
      <c r="J285" s="387">
        <f t="shared" si="58"/>
        <v>0</v>
      </c>
      <c r="K285" s="387">
        <f t="shared" si="59"/>
        <v>0</v>
      </c>
      <c r="L285" s="388">
        <f t="shared" si="60"/>
        <v>0</v>
      </c>
    </row>
    <row r="286" spans="2:12">
      <c r="B286" s="377">
        <v>275</v>
      </c>
      <c r="C286" s="383"/>
      <c r="D286" s="402" t="s">
        <v>4639</v>
      </c>
      <c r="E286" s="385" t="s">
        <v>887</v>
      </c>
      <c r="F286" s="385">
        <v>29</v>
      </c>
      <c r="G286" s="853"/>
      <c r="H286" s="387">
        <f t="shared" si="57"/>
        <v>0</v>
      </c>
      <c r="I286" s="854"/>
      <c r="J286" s="387">
        <f t="shared" si="58"/>
        <v>0</v>
      </c>
      <c r="K286" s="387">
        <f t="shared" si="59"/>
        <v>0</v>
      </c>
      <c r="L286" s="388">
        <f t="shared" si="60"/>
        <v>0</v>
      </c>
    </row>
    <row r="287" spans="2:12">
      <c r="B287" s="382">
        <v>276</v>
      </c>
      <c r="C287" s="383"/>
      <c r="D287" s="402" t="s">
        <v>4640</v>
      </c>
      <c r="E287" s="385" t="s">
        <v>887</v>
      </c>
      <c r="F287" s="385">
        <v>12</v>
      </c>
      <c r="G287" s="853"/>
      <c r="H287" s="387">
        <f t="shared" si="57"/>
        <v>0</v>
      </c>
      <c r="I287" s="854"/>
      <c r="J287" s="387">
        <f t="shared" si="58"/>
        <v>0</v>
      </c>
      <c r="K287" s="387">
        <f t="shared" si="59"/>
        <v>0</v>
      </c>
      <c r="L287" s="388">
        <f t="shared" si="60"/>
        <v>0</v>
      </c>
    </row>
    <row r="288" spans="2:12" ht="12.75" customHeight="1">
      <c r="B288" s="377">
        <v>277</v>
      </c>
      <c r="C288" s="383"/>
      <c r="D288" s="402" t="s">
        <v>4641</v>
      </c>
      <c r="E288" s="385" t="s">
        <v>887</v>
      </c>
      <c r="F288" s="385">
        <v>2</v>
      </c>
      <c r="G288" s="853"/>
      <c r="H288" s="387">
        <f t="shared" si="57"/>
        <v>0</v>
      </c>
      <c r="I288" s="854"/>
      <c r="J288" s="387">
        <f t="shared" si="58"/>
        <v>0</v>
      </c>
      <c r="K288" s="387">
        <f t="shared" si="59"/>
        <v>0</v>
      </c>
      <c r="L288" s="388">
        <f t="shared" si="60"/>
        <v>0</v>
      </c>
    </row>
    <row r="289" spans="2:12" ht="12.75" customHeight="1">
      <c r="B289" s="382">
        <v>278</v>
      </c>
      <c r="C289" s="383"/>
      <c r="D289" s="402" t="s">
        <v>4642</v>
      </c>
      <c r="E289" s="385" t="s">
        <v>210</v>
      </c>
      <c r="F289" s="385">
        <v>3</v>
      </c>
      <c r="G289" s="853"/>
      <c r="H289" s="387">
        <f t="shared" si="57"/>
        <v>0</v>
      </c>
      <c r="I289" s="854"/>
      <c r="J289" s="387">
        <f t="shared" si="58"/>
        <v>0</v>
      </c>
      <c r="K289" s="387">
        <f t="shared" si="59"/>
        <v>0</v>
      </c>
      <c r="L289" s="388">
        <f t="shared" si="60"/>
        <v>0</v>
      </c>
    </row>
    <row r="290" spans="2:12">
      <c r="B290" s="377">
        <v>279</v>
      </c>
      <c r="C290" s="383"/>
      <c r="D290" s="402" t="s">
        <v>4643</v>
      </c>
      <c r="E290" s="385" t="s">
        <v>210</v>
      </c>
      <c r="F290" s="385">
        <v>0.35</v>
      </c>
      <c r="G290" s="853"/>
      <c r="H290" s="387">
        <f t="shared" si="57"/>
        <v>0</v>
      </c>
      <c r="I290" s="854"/>
      <c r="J290" s="387">
        <f t="shared" si="58"/>
        <v>0</v>
      </c>
      <c r="K290" s="387">
        <f t="shared" si="59"/>
        <v>0</v>
      </c>
      <c r="L290" s="388">
        <f t="shared" si="60"/>
        <v>0</v>
      </c>
    </row>
    <row r="291" spans="2:12">
      <c r="B291" s="382">
        <v>280</v>
      </c>
      <c r="C291" s="383"/>
      <c r="D291" s="402" t="s">
        <v>4644</v>
      </c>
      <c r="E291" s="385" t="s">
        <v>210</v>
      </c>
      <c r="F291" s="385">
        <v>1</v>
      </c>
      <c r="G291" s="853"/>
      <c r="H291" s="387">
        <f t="shared" si="57"/>
        <v>0</v>
      </c>
      <c r="I291" s="854"/>
      <c r="J291" s="387">
        <f t="shared" si="58"/>
        <v>0</v>
      </c>
      <c r="K291" s="387">
        <f t="shared" si="59"/>
        <v>0</v>
      </c>
      <c r="L291" s="388">
        <f t="shared" si="60"/>
        <v>0</v>
      </c>
    </row>
    <row r="292" spans="2:12" ht="25.5">
      <c r="B292" s="377">
        <v>281</v>
      </c>
      <c r="C292" s="383"/>
      <c r="D292" s="402" t="s">
        <v>4645</v>
      </c>
      <c r="E292" s="385" t="s">
        <v>2896</v>
      </c>
      <c r="F292" s="385">
        <v>1</v>
      </c>
      <c r="G292" s="853"/>
      <c r="H292" s="387">
        <f t="shared" si="57"/>
        <v>0</v>
      </c>
      <c r="I292" s="854"/>
      <c r="J292" s="387">
        <f t="shared" si="58"/>
        <v>0</v>
      </c>
      <c r="K292" s="387">
        <f t="shared" si="59"/>
        <v>0</v>
      </c>
      <c r="L292" s="388">
        <f t="shared" si="60"/>
        <v>0</v>
      </c>
    </row>
    <row r="293" spans="2:12">
      <c r="B293" s="382">
        <v>282</v>
      </c>
      <c r="C293" s="383"/>
      <c r="D293" s="402" t="s">
        <v>4646</v>
      </c>
      <c r="E293" s="385" t="s">
        <v>887</v>
      </c>
      <c r="F293" s="385">
        <v>29</v>
      </c>
      <c r="G293" s="853"/>
      <c r="H293" s="387">
        <f t="shared" si="57"/>
        <v>0</v>
      </c>
      <c r="I293" s="854"/>
      <c r="J293" s="387">
        <f t="shared" si="58"/>
        <v>0</v>
      </c>
      <c r="K293" s="387">
        <f t="shared" si="59"/>
        <v>0</v>
      </c>
      <c r="L293" s="388">
        <f t="shared" si="60"/>
        <v>0</v>
      </c>
    </row>
    <row r="294" spans="2:12">
      <c r="B294" s="377">
        <v>283</v>
      </c>
      <c r="C294" s="383"/>
      <c r="D294" s="402" t="s">
        <v>4647</v>
      </c>
      <c r="E294" s="385" t="s">
        <v>887</v>
      </c>
      <c r="F294" s="385">
        <v>12</v>
      </c>
      <c r="G294" s="853"/>
      <c r="H294" s="387">
        <f t="shared" si="57"/>
        <v>0</v>
      </c>
      <c r="I294" s="854"/>
      <c r="J294" s="387">
        <f t="shared" si="58"/>
        <v>0</v>
      </c>
      <c r="K294" s="387">
        <f t="shared" si="59"/>
        <v>0</v>
      </c>
      <c r="L294" s="388">
        <f t="shared" si="60"/>
        <v>0</v>
      </c>
    </row>
    <row r="295" spans="2:12">
      <c r="B295" s="382">
        <v>284</v>
      </c>
      <c r="C295" s="383"/>
      <c r="D295" s="402" t="s">
        <v>4648</v>
      </c>
      <c r="E295" s="385" t="s">
        <v>887</v>
      </c>
      <c r="F295" s="385">
        <v>2</v>
      </c>
      <c r="G295" s="853"/>
      <c r="H295" s="387">
        <f t="shared" si="57"/>
        <v>0</v>
      </c>
      <c r="I295" s="854"/>
      <c r="J295" s="387">
        <f t="shared" si="58"/>
        <v>0</v>
      </c>
      <c r="K295" s="387">
        <f t="shared" si="59"/>
        <v>0</v>
      </c>
      <c r="L295" s="388">
        <f t="shared" si="60"/>
        <v>0</v>
      </c>
    </row>
    <row r="296" spans="2:12" ht="25.5">
      <c r="B296" s="377">
        <v>285</v>
      </c>
      <c r="C296" s="383"/>
      <c r="D296" s="402" t="s">
        <v>4649</v>
      </c>
      <c r="E296" s="385" t="s">
        <v>2896</v>
      </c>
      <c r="F296" s="385">
        <v>5</v>
      </c>
      <c r="G296" s="853"/>
      <c r="H296" s="387">
        <f t="shared" si="57"/>
        <v>0</v>
      </c>
      <c r="I296" s="854"/>
      <c r="J296" s="387">
        <f t="shared" si="58"/>
        <v>0</v>
      </c>
      <c r="K296" s="387">
        <f t="shared" si="59"/>
        <v>0</v>
      </c>
      <c r="L296" s="388">
        <f t="shared" si="60"/>
        <v>0</v>
      </c>
    </row>
    <row r="297" spans="2:12">
      <c r="B297" s="382">
        <v>286</v>
      </c>
      <c r="C297" s="383"/>
      <c r="D297" s="402" t="s">
        <v>4650</v>
      </c>
      <c r="E297" s="385" t="s">
        <v>887</v>
      </c>
      <c r="F297" s="385">
        <v>44</v>
      </c>
      <c r="G297" s="853"/>
      <c r="H297" s="387">
        <f t="shared" si="57"/>
        <v>0</v>
      </c>
      <c r="I297" s="387"/>
      <c r="J297" s="387"/>
      <c r="K297" s="387">
        <f t="shared" si="59"/>
        <v>0</v>
      </c>
      <c r="L297" s="388">
        <f t="shared" si="60"/>
        <v>0</v>
      </c>
    </row>
    <row r="298" spans="2:12" ht="12.75" customHeight="1">
      <c r="B298" s="377">
        <v>287</v>
      </c>
      <c r="C298" s="383"/>
      <c r="D298" s="402" t="s">
        <v>4651</v>
      </c>
      <c r="E298" s="385" t="s">
        <v>887</v>
      </c>
      <c r="F298" s="385">
        <v>44</v>
      </c>
      <c r="G298" s="853"/>
      <c r="H298" s="387">
        <f t="shared" si="57"/>
        <v>0</v>
      </c>
      <c r="I298" s="387"/>
      <c r="J298" s="387"/>
      <c r="K298" s="387">
        <f t="shared" si="59"/>
        <v>0</v>
      </c>
      <c r="L298" s="388">
        <f t="shared" si="60"/>
        <v>0</v>
      </c>
    </row>
    <row r="299" spans="2:12" ht="12.75" customHeight="1">
      <c r="B299" s="382">
        <v>288</v>
      </c>
      <c r="C299" s="383"/>
      <c r="D299" s="402" t="s">
        <v>4652</v>
      </c>
      <c r="E299" s="385" t="s">
        <v>210</v>
      </c>
      <c r="F299" s="385">
        <v>34</v>
      </c>
      <c r="G299" s="853"/>
      <c r="H299" s="387">
        <f t="shared" si="57"/>
        <v>0</v>
      </c>
      <c r="I299" s="854"/>
      <c r="J299" s="387">
        <f t="shared" ref="J299:J304" si="61">ROUND(F299*I299,2)</f>
        <v>0</v>
      </c>
      <c r="K299" s="387">
        <f t="shared" si="59"/>
        <v>0</v>
      </c>
      <c r="L299" s="388">
        <f t="shared" si="60"/>
        <v>0</v>
      </c>
    </row>
    <row r="300" spans="2:12">
      <c r="B300" s="377">
        <v>289</v>
      </c>
      <c r="C300" s="383"/>
      <c r="D300" s="402" t="s">
        <v>4653</v>
      </c>
      <c r="E300" s="385" t="s">
        <v>887</v>
      </c>
      <c r="F300" s="385">
        <v>49</v>
      </c>
      <c r="G300" s="853"/>
      <c r="H300" s="387">
        <f t="shared" si="57"/>
        <v>0</v>
      </c>
      <c r="I300" s="854"/>
      <c r="J300" s="387">
        <f t="shared" si="61"/>
        <v>0</v>
      </c>
      <c r="K300" s="387">
        <f t="shared" si="59"/>
        <v>0</v>
      </c>
      <c r="L300" s="388">
        <f t="shared" si="60"/>
        <v>0</v>
      </c>
    </row>
    <row r="301" spans="2:12">
      <c r="B301" s="382">
        <v>290</v>
      </c>
      <c r="C301" s="383"/>
      <c r="D301" s="402" t="s">
        <v>4654</v>
      </c>
      <c r="E301" s="385" t="s">
        <v>2896</v>
      </c>
      <c r="F301" s="385">
        <v>2</v>
      </c>
      <c r="G301" s="853"/>
      <c r="H301" s="387">
        <f t="shared" si="57"/>
        <v>0</v>
      </c>
      <c r="I301" s="854"/>
      <c r="J301" s="387">
        <f t="shared" si="61"/>
        <v>0</v>
      </c>
      <c r="K301" s="387">
        <f t="shared" si="59"/>
        <v>0</v>
      </c>
      <c r="L301" s="388">
        <f t="shared" si="60"/>
        <v>0</v>
      </c>
    </row>
    <row r="302" spans="2:12" ht="12.75" customHeight="1">
      <c r="B302" s="377">
        <v>291</v>
      </c>
      <c r="C302" s="383"/>
      <c r="D302" s="402" t="s">
        <v>4655</v>
      </c>
      <c r="E302" s="385" t="s">
        <v>210</v>
      </c>
      <c r="F302" s="385">
        <v>11</v>
      </c>
      <c r="G302" s="853"/>
      <c r="H302" s="387">
        <f t="shared" si="57"/>
        <v>0</v>
      </c>
      <c r="I302" s="854"/>
      <c r="J302" s="387">
        <f t="shared" si="61"/>
        <v>0</v>
      </c>
      <c r="K302" s="387">
        <f t="shared" si="59"/>
        <v>0</v>
      </c>
      <c r="L302" s="388">
        <f t="shared" si="60"/>
        <v>0</v>
      </c>
    </row>
    <row r="303" spans="2:12">
      <c r="B303" s="382">
        <v>292</v>
      </c>
      <c r="C303" s="383"/>
      <c r="D303" s="402" t="s">
        <v>4656</v>
      </c>
      <c r="E303" s="385" t="s">
        <v>180</v>
      </c>
      <c r="F303" s="385">
        <v>44</v>
      </c>
      <c r="G303" s="853"/>
      <c r="H303" s="387">
        <f t="shared" si="57"/>
        <v>0</v>
      </c>
      <c r="I303" s="854"/>
      <c r="J303" s="387">
        <f t="shared" si="61"/>
        <v>0</v>
      </c>
      <c r="K303" s="387">
        <f t="shared" si="59"/>
        <v>0</v>
      </c>
      <c r="L303" s="388">
        <f t="shared" si="60"/>
        <v>0</v>
      </c>
    </row>
    <row r="304" spans="2:12">
      <c r="B304" s="377">
        <v>293</v>
      </c>
      <c r="C304" s="383"/>
      <c r="D304" s="402" t="s">
        <v>4538</v>
      </c>
      <c r="E304" s="385" t="s">
        <v>2896</v>
      </c>
      <c r="F304" s="385">
        <v>1</v>
      </c>
      <c r="G304" s="853"/>
      <c r="H304" s="387">
        <f t="shared" si="57"/>
        <v>0</v>
      </c>
      <c r="I304" s="854"/>
      <c r="J304" s="387">
        <f t="shared" si="61"/>
        <v>0</v>
      </c>
      <c r="K304" s="387">
        <f t="shared" si="59"/>
        <v>0</v>
      </c>
      <c r="L304" s="388">
        <f t="shared" si="60"/>
        <v>0</v>
      </c>
    </row>
    <row r="305" spans="1:12">
      <c r="B305" s="382">
        <v>294</v>
      </c>
      <c r="C305" s="383"/>
      <c r="D305" s="402" t="s">
        <v>4657</v>
      </c>
      <c r="E305" s="385" t="s">
        <v>2896</v>
      </c>
      <c r="F305" s="385">
        <v>1</v>
      </c>
      <c r="G305" s="853"/>
      <c r="H305" s="387">
        <f t="shared" si="57"/>
        <v>0</v>
      </c>
      <c r="I305" s="387"/>
      <c r="J305" s="387"/>
      <c r="K305" s="387">
        <f t="shared" si="59"/>
        <v>0</v>
      </c>
      <c r="L305" s="388">
        <f t="shared" si="60"/>
        <v>0</v>
      </c>
    </row>
    <row r="306" spans="1:12">
      <c r="B306" s="377">
        <v>295</v>
      </c>
      <c r="C306" s="383"/>
      <c r="D306" s="402" t="s">
        <v>4658</v>
      </c>
      <c r="E306" s="385" t="s">
        <v>2896</v>
      </c>
      <c r="F306" s="385">
        <v>1</v>
      </c>
      <c r="G306" s="853"/>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1005" t="s">
        <v>4659</v>
      </c>
      <c r="D308" s="1006"/>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4474</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07" t="s">
        <v>4074</v>
      </c>
      <c r="C312" s="1007"/>
      <c r="D312" s="544">
        <f>L310</f>
        <v>0</v>
      </c>
      <c r="E312" s="414"/>
      <c r="F312" s="414"/>
      <c r="G312" s="414"/>
    </row>
    <row r="313" spans="1:12" s="800" customFormat="1" ht="6" customHeight="1">
      <c r="A313" s="799"/>
      <c r="B313" s="1003"/>
      <c r="C313" s="1003"/>
      <c r="D313" s="415"/>
      <c r="E313" s="414"/>
      <c r="F313" s="414"/>
      <c r="G313" s="414"/>
    </row>
    <row r="314" spans="1:12" s="800" customFormat="1" ht="5.25" customHeight="1"/>
    <row r="315" spans="1:12" s="800" customFormat="1">
      <c r="B315" s="421" t="s">
        <v>4075</v>
      </c>
      <c r="D315" s="422">
        <v>43084</v>
      </c>
    </row>
    <row r="316" spans="1:12" s="800" customFormat="1">
      <c r="B316" s="421" t="s">
        <v>4076</v>
      </c>
      <c r="D316" s="376" t="s">
        <v>4485</v>
      </c>
    </row>
    <row r="317" spans="1:12" s="800" customFormat="1">
      <c r="B317" s="800" t="s">
        <v>4078</v>
      </c>
      <c r="D317" s="376" t="s">
        <v>4079</v>
      </c>
    </row>
  </sheetData>
  <sheetProtection algorithmName="SHA-512" hashValue="HCKj5vAzocRfH4zvt3xA2hxBwk86N1stEdPpcNXadZbQKnD+ADGIHc6Z8c/VpLvoN9Gxr8fhBaVp6xJuzavWMQ==" saltValue="EYjUDZSH/eGHaV1VMCMr5Q==" spinCount="100000" sheet="1" objects="1" scenarios="1"/>
  <mergeCells count="28">
    <mergeCell ref="K10:K11"/>
    <mergeCell ref="L10:L11"/>
    <mergeCell ref="B2:D2"/>
    <mergeCell ref="B3:D3"/>
    <mergeCell ref="B4:C4"/>
    <mergeCell ref="B5:C5"/>
    <mergeCell ref="B7:C7"/>
    <mergeCell ref="B10:B11"/>
    <mergeCell ref="C10:C11"/>
    <mergeCell ref="D10:D11"/>
    <mergeCell ref="C228:D228"/>
    <mergeCell ref="E10:E11"/>
    <mergeCell ref="F10:F11"/>
    <mergeCell ref="G10:H10"/>
    <mergeCell ref="I10:J10"/>
    <mergeCell ref="C12:D12"/>
    <mergeCell ref="C191:D191"/>
    <mergeCell ref="C193:D193"/>
    <mergeCell ref="C221:D221"/>
    <mergeCell ref="C223:D223"/>
    <mergeCell ref="B312:C312"/>
    <mergeCell ref="B313:C313"/>
    <mergeCell ref="C230:D230"/>
    <mergeCell ref="C237:D237"/>
    <mergeCell ref="C239:D239"/>
    <mergeCell ref="C264:D264"/>
    <mergeCell ref="C266:D266"/>
    <mergeCell ref="C308:D308"/>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2612</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RAV8609 - D.2.1 Dopravní řešení</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2613</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79" t="str">
        <f>E7</f>
        <v>Výstavba poloprovozního objektu H2</v>
      </c>
      <c r="F68" s="980"/>
      <c r="G68" s="980"/>
      <c r="H68" s="980"/>
      <c r="L68" s="207"/>
    </row>
    <row r="69" spans="2:63" s="928" customFormat="1" ht="14.45" customHeight="1">
      <c r="B69" s="207"/>
      <c r="C69" s="927" t="s">
        <v>126</v>
      </c>
      <c r="L69" s="207"/>
    </row>
    <row r="70" spans="2:63" s="928" customFormat="1" ht="17.25" customHeight="1">
      <c r="B70" s="207"/>
      <c r="E70" s="981" t="str">
        <f>E9</f>
        <v>RAV8609 - D.2.1 Dopravní řešení</v>
      </c>
      <c r="F70" s="982"/>
      <c r="G70" s="982"/>
      <c r="H70" s="982"/>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2614</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2615</v>
      </c>
      <c r="F81" s="288" t="s">
        <v>2616</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2617</v>
      </c>
    </row>
    <row r="82" spans="2:65" s="928"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showGridLines="0" topLeftCell="B18" zoomScaleNormal="100" zoomScaleSheetLayoutView="75" workbookViewId="0">
      <selection activeCell="F43" sqref="F43:F50 A20 I43:I50"/>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3776</v>
      </c>
      <c r="B1" s="1032" t="s">
        <v>3777</v>
      </c>
      <c r="C1" s="1033"/>
      <c r="D1" s="1033"/>
      <c r="E1" s="1033"/>
      <c r="F1" s="1033"/>
      <c r="G1" s="1033"/>
      <c r="H1" s="1033"/>
      <c r="I1" s="1033"/>
      <c r="J1" s="1034"/>
    </row>
    <row r="2" spans="1:15" ht="36" customHeight="1">
      <c r="A2" s="547"/>
      <c r="B2" s="548" t="s">
        <v>17</v>
      </c>
      <c r="C2" s="549"/>
      <c r="D2" s="550" t="s">
        <v>3778</v>
      </c>
      <c r="E2" s="1035" t="s">
        <v>3779</v>
      </c>
      <c r="F2" s="1036"/>
      <c r="G2" s="1036"/>
      <c r="H2" s="1036"/>
      <c r="I2" s="1036"/>
      <c r="J2" s="1037"/>
      <c r="O2" s="551"/>
    </row>
    <row r="3" spans="1:15" ht="27" hidden="1" customHeight="1">
      <c r="A3" s="547"/>
      <c r="B3" s="552"/>
      <c r="C3" s="549"/>
      <c r="D3" s="553"/>
      <c r="E3" s="1038"/>
      <c r="F3" s="1039"/>
      <c r="G3" s="1039"/>
      <c r="H3" s="1039"/>
      <c r="I3" s="1039"/>
      <c r="J3" s="1040"/>
    </row>
    <row r="4" spans="1:15" ht="23.25" customHeight="1">
      <c r="A4" s="547"/>
      <c r="B4" s="554"/>
      <c r="C4" s="555"/>
      <c r="D4" s="556"/>
      <c r="E4" s="1041" t="s">
        <v>3780</v>
      </c>
      <c r="F4" s="1041"/>
      <c r="G4" s="1041"/>
      <c r="H4" s="1041"/>
      <c r="I4" s="1041"/>
      <c r="J4" s="1042"/>
    </row>
    <row r="5" spans="1:15" ht="24" customHeight="1">
      <c r="A5" s="547"/>
      <c r="B5" s="557" t="s">
        <v>3781</v>
      </c>
      <c r="C5" s="558"/>
      <c r="D5" s="559" t="s">
        <v>3782</v>
      </c>
      <c r="E5" s="560"/>
      <c r="F5" s="560"/>
      <c r="G5" s="560"/>
      <c r="H5" s="561" t="s">
        <v>3783</v>
      </c>
      <c r="I5" s="559" t="s">
        <v>3784</v>
      </c>
      <c r="J5" s="562"/>
    </row>
    <row r="6" spans="1:15" ht="15.75" customHeight="1">
      <c r="A6" s="547"/>
      <c r="B6" s="563"/>
      <c r="C6" s="560"/>
      <c r="D6" s="559" t="s">
        <v>3785</v>
      </c>
      <c r="E6" s="560"/>
      <c r="F6" s="560"/>
      <c r="G6" s="560"/>
      <c r="H6" s="561" t="s">
        <v>27</v>
      </c>
      <c r="I6" s="559" t="s">
        <v>3786</v>
      </c>
      <c r="J6" s="562"/>
    </row>
    <row r="7" spans="1:15" ht="15.75" customHeight="1">
      <c r="A7" s="547"/>
      <c r="B7" s="564"/>
      <c r="C7" s="565" t="s">
        <v>3787</v>
      </c>
      <c r="D7" s="566" t="s">
        <v>3788</v>
      </c>
      <c r="E7" s="567"/>
      <c r="F7" s="567"/>
      <c r="G7" s="567"/>
      <c r="H7" s="568"/>
      <c r="I7" s="567"/>
      <c r="J7" s="569"/>
    </row>
    <row r="8" spans="1:15" ht="24" hidden="1" customHeight="1">
      <c r="A8" s="547"/>
      <c r="B8" s="557" t="s">
        <v>29</v>
      </c>
      <c r="C8" s="558"/>
      <c r="D8" s="570"/>
      <c r="E8" s="558"/>
      <c r="F8" s="558"/>
      <c r="G8" s="571"/>
      <c r="H8" s="561" t="s">
        <v>3783</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3789</v>
      </c>
      <c r="C11" s="558"/>
      <c r="D11" s="1043"/>
      <c r="E11" s="1043"/>
      <c r="F11" s="1043"/>
      <c r="G11" s="1043"/>
      <c r="H11" s="561" t="s">
        <v>3783</v>
      </c>
      <c r="I11" s="924"/>
      <c r="J11" s="562"/>
    </row>
    <row r="12" spans="1:15" ht="15.75" customHeight="1">
      <c r="A12" s="547"/>
      <c r="B12" s="563"/>
      <c r="C12" s="560"/>
      <c r="D12" s="1031"/>
      <c r="E12" s="1031"/>
      <c r="F12" s="1031"/>
      <c r="G12" s="1031"/>
      <c r="H12" s="561" t="s">
        <v>27</v>
      </c>
      <c r="I12" s="924"/>
      <c r="J12" s="562"/>
    </row>
    <row r="13" spans="1:15" ht="15.75" customHeight="1">
      <c r="A13" s="547"/>
      <c r="B13" s="564"/>
      <c r="C13" s="579"/>
      <c r="D13" s="1027"/>
      <c r="E13" s="1027"/>
      <c r="F13" s="1027"/>
      <c r="G13" s="1027"/>
      <c r="H13" s="580"/>
      <c r="I13" s="567"/>
      <c r="J13" s="569"/>
    </row>
    <row r="14" spans="1:15" ht="24" hidden="1" customHeight="1">
      <c r="A14" s="547"/>
      <c r="B14" s="581" t="s">
        <v>3790</v>
      </c>
      <c r="C14" s="582"/>
      <c r="D14" s="583"/>
      <c r="E14" s="584"/>
      <c r="F14" s="584"/>
      <c r="G14" s="584"/>
      <c r="H14" s="585"/>
      <c r="I14" s="584"/>
      <c r="J14" s="586"/>
    </row>
    <row r="15" spans="1:15" ht="32.25" customHeight="1">
      <c r="A15" s="547"/>
      <c r="B15" s="573" t="s">
        <v>3791</v>
      </c>
      <c r="C15" s="587"/>
      <c r="D15" s="577"/>
      <c r="E15" s="1028"/>
      <c r="F15" s="1028"/>
      <c r="G15" s="1029"/>
      <c r="H15" s="1029"/>
      <c r="I15" s="1029" t="s">
        <v>3792</v>
      </c>
      <c r="J15" s="1030"/>
    </row>
    <row r="16" spans="1:15" ht="23.25" customHeight="1">
      <c r="A16" s="588" t="s">
        <v>175</v>
      </c>
      <c r="B16" s="589" t="s">
        <v>175</v>
      </c>
      <c r="C16" s="590"/>
      <c r="D16" s="591"/>
      <c r="E16" s="1020"/>
      <c r="F16" s="1021"/>
      <c r="G16" s="1020"/>
      <c r="H16" s="1021"/>
      <c r="I16" s="1020">
        <f>SUMIF(F43:F50,A16,I43:I50)+SUMIF(F43:F50,"PSU",I43:I50)</f>
        <v>0</v>
      </c>
      <c r="J16" s="1022"/>
    </row>
    <row r="17" spans="1:10" ht="23.25" customHeight="1">
      <c r="A17" s="588" t="s">
        <v>1249</v>
      </c>
      <c r="B17" s="589" t="s">
        <v>1249</v>
      </c>
      <c r="C17" s="590"/>
      <c r="D17" s="591"/>
      <c r="E17" s="1020"/>
      <c r="F17" s="1021"/>
      <c r="G17" s="1020"/>
      <c r="H17" s="1021"/>
      <c r="I17" s="1020">
        <f>SUMIF(F43:F50,A17,I43:I50)</f>
        <v>0</v>
      </c>
      <c r="J17" s="1022"/>
    </row>
    <row r="18" spans="1:10" ht="23.25" customHeight="1">
      <c r="A18" s="588" t="s">
        <v>3793</v>
      </c>
      <c r="B18" s="589" t="s">
        <v>3793</v>
      </c>
      <c r="C18" s="590"/>
      <c r="D18" s="591"/>
      <c r="E18" s="1020"/>
      <c r="F18" s="1021"/>
      <c r="G18" s="1020"/>
      <c r="H18" s="1021"/>
      <c r="I18" s="1020">
        <f>SUMIF(F43:F50,A18,I43:I50)</f>
        <v>0</v>
      </c>
      <c r="J18" s="1022"/>
    </row>
    <row r="19" spans="1:10" ht="23.25" customHeight="1">
      <c r="A19" s="588" t="s">
        <v>3794</v>
      </c>
      <c r="B19" s="589" t="s">
        <v>3795</v>
      </c>
      <c r="C19" s="590"/>
      <c r="D19" s="591"/>
      <c r="E19" s="1020"/>
      <c r="F19" s="1021"/>
      <c r="G19" s="1020"/>
      <c r="H19" s="1021"/>
      <c r="I19" s="1020">
        <f>SUMIF(F43:F50,A19,I43:I50)</f>
        <v>0</v>
      </c>
      <c r="J19" s="1022"/>
    </row>
    <row r="20" spans="1:10" ht="23.25" customHeight="1">
      <c r="A20" s="588" t="s">
        <v>3796</v>
      </c>
      <c r="B20" s="589" t="s">
        <v>2691</v>
      </c>
      <c r="C20" s="590"/>
      <c r="D20" s="591"/>
      <c r="E20" s="1020"/>
      <c r="F20" s="1021"/>
      <c r="G20" s="1020"/>
      <c r="H20" s="1021"/>
      <c r="I20" s="1020">
        <f>SUMIF(F43:F50,A20,I43:I50)</f>
        <v>0</v>
      </c>
      <c r="J20" s="1022"/>
    </row>
    <row r="21" spans="1:10" ht="23.25" customHeight="1">
      <c r="A21" s="547"/>
      <c r="B21" s="592" t="s">
        <v>3792</v>
      </c>
      <c r="C21" s="593"/>
      <c r="D21" s="594"/>
      <c r="E21" s="1023"/>
      <c r="F21" s="1024"/>
      <c r="G21" s="1023"/>
      <c r="H21" s="1024"/>
      <c r="I21" s="1023">
        <f>SUM(I16:J20)</f>
        <v>0</v>
      </c>
      <c r="J21" s="1025"/>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3797</v>
      </c>
      <c r="G24" s="598"/>
      <c r="H24" s="599">
        <f ca="1">TODAY()</f>
        <v>43203</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26" t="s">
        <v>3798</v>
      </c>
      <c r="E27" s="1026"/>
      <c r="F27" s="558"/>
      <c r="G27" s="571"/>
      <c r="H27" s="606" t="s">
        <v>3799</v>
      </c>
      <c r="I27" s="571"/>
      <c r="J27" s="595"/>
    </row>
    <row r="28" spans="1:10" ht="13.5" customHeight="1" thickBot="1">
      <c r="A28" s="607"/>
      <c r="B28" s="607"/>
      <c r="C28" s="608"/>
      <c r="D28" s="608"/>
      <c r="E28" s="608"/>
      <c r="F28" s="608"/>
      <c r="G28" s="609"/>
      <c r="H28" s="608"/>
      <c r="I28" s="609"/>
      <c r="J28" s="610"/>
    </row>
    <row r="29" spans="1:10" ht="27" customHeight="1">
      <c r="B29" s="611" t="s">
        <v>3800</v>
      </c>
      <c r="C29" s="612"/>
      <c r="D29" s="612"/>
      <c r="E29" s="612"/>
      <c r="F29" s="613"/>
      <c r="G29" s="613"/>
      <c r="H29" s="613"/>
      <c r="I29" s="613"/>
      <c r="J29" s="612"/>
    </row>
    <row r="30" spans="1:10" ht="25.5" customHeight="1">
      <c r="A30" s="614" t="s">
        <v>3801</v>
      </c>
      <c r="B30" s="615" t="s">
        <v>3802</v>
      </c>
      <c r="C30" s="616" t="s">
        <v>2761</v>
      </c>
      <c r="D30" s="617"/>
      <c r="E30" s="617"/>
      <c r="F30" s="618"/>
      <c r="G30" s="618"/>
      <c r="I30" s="546"/>
      <c r="J30" s="546"/>
    </row>
    <row r="31" spans="1:10" ht="25.5" hidden="1" customHeight="1">
      <c r="A31" s="614">
        <v>1</v>
      </c>
      <c r="B31" s="619" t="s">
        <v>2770</v>
      </c>
      <c r="C31" s="1013"/>
      <c r="D31" s="1014"/>
      <c r="E31" s="1014"/>
      <c r="F31" s="620">
        <f>'Dopravní řešení-2'!AE98+'Dopravní řešení-3'!AE118</f>
        <v>0</v>
      </c>
      <c r="G31" s="621">
        <f>'Dopravní řešení-2'!AF98+'Dopravní řešení-3'!AF118</f>
        <v>0</v>
      </c>
      <c r="I31" s="546"/>
      <c r="J31" s="546"/>
    </row>
    <row r="32" spans="1:10" ht="25.5" customHeight="1">
      <c r="A32" s="614">
        <v>2</v>
      </c>
      <c r="B32" s="622" t="s">
        <v>3803</v>
      </c>
      <c r="C32" s="1015" t="s">
        <v>3804</v>
      </c>
      <c r="D32" s="1016"/>
      <c r="E32" s="1016"/>
      <c r="F32" s="623">
        <f>'Dopravní řešení-2'!AE98</f>
        <v>0</v>
      </c>
      <c r="G32" s="624">
        <f>'Dopravní řešení-2'!AF98</f>
        <v>0</v>
      </c>
      <c r="I32" s="546"/>
      <c r="J32" s="546"/>
    </row>
    <row r="33" spans="1:10" ht="25.5" customHeight="1">
      <c r="A33" s="614">
        <v>3</v>
      </c>
      <c r="B33" s="625" t="s">
        <v>75</v>
      </c>
      <c r="C33" s="1013" t="s">
        <v>3804</v>
      </c>
      <c r="D33" s="1014"/>
      <c r="E33" s="1014"/>
      <c r="F33" s="626">
        <f>'Dopravní řešení-2'!AE98</f>
        <v>0</v>
      </c>
      <c r="G33" s="627">
        <f>'Dopravní řešení-2'!AF98</f>
        <v>0</v>
      </c>
      <c r="I33" s="546"/>
      <c r="J33" s="546"/>
    </row>
    <row r="34" spans="1:10" ht="25.5" customHeight="1">
      <c r="A34" s="614">
        <v>2</v>
      </c>
      <c r="B34" s="622" t="s">
        <v>3805</v>
      </c>
      <c r="C34" s="1015" t="s">
        <v>3806</v>
      </c>
      <c r="D34" s="1016"/>
      <c r="E34" s="1016"/>
      <c r="F34" s="623">
        <f>'Dopravní řešení-3'!AE118</f>
        <v>0</v>
      </c>
      <c r="G34" s="624">
        <f>'Dopravní řešení-3'!AF118</f>
        <v>0</v>
      </c>
      <c r="I34" s="546"/>
      <c r="J34" s="546"/>
    </row>
    <row r="35" spans="1:10" ht="25.5" customHeight="1">
      <c r="A35" s="614">
        <v>3</v>
      </c>
      <c r="B35" s="625" t="s">
        <v>75</v>
      </c>
      <c r="C35" s="1013" t="s">
        <v>3806</v>
      </c>
      <c r="D35" s="1014"/>
      <c r="E35" s="1014"/>
      <c r="F35" s="626">
        <f>'Dopravní řešení-3'!AE118</f>
        <v>0</v>
      </c>
      <c r="G35" s="627">
        <f>'Dopravní řešení-3'!AF118</f>
        <v>0</v>
      </c>
      <c r="I35" s="546"/>
      <c r="J35" s="546"/>
    </row>
    <row r="36" spans="1:10" ht="25.5" customHeight="1">
      <c r="A36" s="614"/>
      <c r="B36" s="1017" t="s">
        <v>3807</v>
      </c>
      <c r="C36" s="1018"/>
      <c r="D36" s="1018"/>
      <c r="E36" s="1019"/>
      <c r="F36" s="628">
        <f>SUMIF(A31:A35,"=1",F31:F35)</f>
        <v>0</v>
      </c>
      <c r="G36" s="629">
        <f>SUMIF(A31:A35,"=1",G31:G35)</f>
        <v>0</v>
      </c>
      <c r="I36" s="546"/>
      <c r="J36" s="546"/>
    </row>
    <row r="40" spans="1:10" ht="15.75">
      <c r="B40" s="630" t="s">
        <v>3808</v>
      </c>
    </row>
    <row r="42" spans="1:10" ht="25.5" customHeight="1">
      <c r="A42" s="632"/>
      <c r="B42" s="633" t="s">
        <v>3802</v>
      </c>
      <c r="C42" s="633" t="s">
        <v>2761</v>
      </c>
      <c r="D42" s="634"/>
      <c r="E42" s="634"/>
      <c r="F42" s="635" t="s">
        <v>3809</v>
      </c>
      <c r="G42" s="635"/>
      <c r="H42" s="635"/>
      <c r="I42" s="635" t="s">
        <v>3792</v>
      </c>
      <c r="J42" s="635" t="s">
        <v>3014</v>
      </c>
    </row>
    <row r="43" spans="1:10" ht="25.5" customHeight="1">
      <c r="A43" s="636"/>
      <c r="B43" s="637" t="s">
        <v>75</v>
      </c>
      <c r="C43" s="1011" t="s">
        <v>178</v>
      </c>
      <c r="D43" s="1012"/>
      <c r="E43" s="1012"/>
      <c r="F43" s="638" t="s">
        <v>175</v>
      </c>
      <c r="G43" s="639"/>
      <c r="H43" s="639"/>
      <c r="I43" s="639">
        <f>'Dopravní řešení-2'!G8+'Dopravní řešení-3'!G8</f>
        <v>0</v>
      </c>
      <c r="J43" s="640" t="str">
        <f>IF(I51=0,"",I43/I51*100)</f>
        <v/>
      </c>
    </row>
    <row r="44" spans="1:10" ht="25.5" customHeight="1">
      <c r="A44" s="636"/>
      <c r="B44" s="637" t="s">
        <v>77</v>
      </c>
      <c r="C44" s="1011" t="s">
        <v>3810</v>
      </c>
      <c r="D44" s="1012"/>
      <c r="E44" s="1012"/>
      <c r="F44" s="638" t="s">
        <v>175</v>
      </c>
      <c r="G44" s="639"/>
      <c r="H44" s="639"/>
      <c r="I44" s="639">
        <f>'Dopravní řešení-2'!G28</f>
        <v>0</v>
      </c>
      <c r="J44" s="640" t="str">
        <f>IF(I51=0,"",I44/I51*100)</f>
        <v/>
      </c>
    </row>
    <row r="45" spans="1:10" ht="25.5" customHeight="1">
      <c r="A45" s="636"/>
      <c r="B45" s="637" t="s">
        <v>182</v>
      </c>
      <c r="C45" s="1011" t="s">
        <v>721</v>
      </c>
      <c r="D45" s="1012"/>
      <c r="E45" s="1012"/>
      <c r="F45" s="638" t="s">
        <v>175</v>
      </c>
      <c r="G45" s="639"/>
      <c r="H45" s="639"/>
      <c r="I45" s="639">
        <f>'Dopravní řešení-2'!G34</f>
        <v>0</v>
      </c>
      <c r="J45" s="640" t="str">
        <f>IF(I51=0,"",I45/I51*100)</f>
        <v/>
      </c>
    </row>
    <row r="46" spans="1:10" ht="25.5" customHeight="1">
      <c r="A46" s="636"/>
      <c r="B46" s="637" t="s">
        <v>194</v>
      </c>
      <c r="C46" s="1011" t="s">
        <v>3811</v>
      </c>
      <c r="D46" s="1012"/>
      <c r="E46" s="1012"/>
      <c r="F46" s="638" t="s">
        <v>175</v>
      </c>
      <c r="G46" s="639"/>
      <c r="H46" s="639"/>
      <c r="I46" s="639">
        <f>'Dopravní řešení-2'!G36+'Dopravní řešení-3'!G55</f>
        <v>0</v>
      </c>
      <c r="J46" s="640" t="str">
        <f>IF(I51=0,"",I46/I51*100)</f>
        <v/>
      </c>
    </row>
    <row r="47" spans="1:10" ht="25.5" customHeight="1">
      <c r="A47" s="636"/>
      <c r="B47" s="637" t="s">
        <v>207</v>
      </c>
      <c r="C47" s="1011" t="s">
        <v>1136</v>
      </c>
      <c r="D47" s="1012"/>
      <c r="E47" s="1012"/>
      <c r="F47" s="638" t="s">
        <v>175</v>
      </c>
      <c r="G47" s="639"/>
      <c r="H47" s="639"/>
      <c r="I47" s="639">
        <f>'Dopravní řešení-2'!G56</f>
        <v>0</v>
      </c>
      <c r="J47" s="640" t="str">
        <f>IF(I51=0,"",I47/I51*100)</f>
        <v/>
      </c>
    </row>
    <row r="48" spans="1:10" ht="25.5" customHeight="1">
      <c r="A48" s="636"/>
      <c r="B48" s="637" t="s">
        <v>214</v>
      </c>
      <c r="C48" s="1011" t="s">
        <v>3812</v>
      </c>
      <c r="D48" s="1012"/>
      <c r="E48" s="1012"/>
      <c r="F48" s="638" t="s">
        <v>175</v>
      </c>
      <c r="G48" s="639"/>
      <c r="H48" s="639"/>
      <c r="I48" s="639">
        <f>'Dopravní řešení-2'!G61+'Dopravní řešení-3'!G79</f>
        <v>0</v>
      </c>
      <c r="J48" s="640" t="str">
        <f>IF(I51=0,"",I48/I51*100)</f>
        <v/>
      </c>
    </row>
    <row r="49" spans="1:10" ht="25.5" customHeight="1">
      <c r="A49" s="636"/>
      <c r="B49" s="637" t="s">
        <v>777</v>
      </c>
      <c r="C49" s="1011" t="s">
        <v>3813</v>
      </c>
      <c r="D49" s="1012"/>
      <c r="E49" s="1012"/>
      <c r="F49" s="638" t="s">
        <v>175</v>
      </c>
      <c r="G49" s="639"/>
      <c r="H49" s="639"/>
      <c r="I49" s="639">
        <f>'Dopravní řešení-2'!G79+'Dopravní řešení-3'!G95</f>
        <v>0</v>
      </c>
      <c r="J49" s="640" t="str">
        <f>IF(I51=0,"",I49/I51*100)</f>
        <v/>
      </c>
    </row>
    <row r="50" spans="1:10" ht="25.5" customHeight="1">
      <c r="A50" s="636"/>
      <c r="B50" s="637" t="s">
        <v>3814</v>
      </c>
      <c r="C50" s="1011" t="s">
        <v>3815</v>
      </c>
      <c r="D50" s="1012"/>
      <c r="E50" s="1012"/>
      <c r="F50" s="638" t="s">
        <v>3816</v>
      </c>
      <c r="G50" s="639"/>
      <c r="H50" s="639"/>
      <c r="I50" s="639">
        <f>'Dopravní řešení-2'!G84+'Dopravní řešení-3'!G100</f>
        <v>0</v>
      </c>
      <c r="J50" s="640" t="str">
        <f>IF(I51=0,"",I50/I51*100)</f>
        <v/>
      </c>
    </row>
    <row r="51" spans="1:10" ht="25.5" customHeight="1">
      <c r="A51" s="641"/>
      <c r="B51" s="642" t="s">
        <v>2830</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D12:G12"/>
    <mergeCell ref="B1:J1"/>
    <mergeCell ref="E2:J2"/>
    <mergeCell ref="E3:J3"/>
    <mergeCell ref="E4:J4"/>
    <mergeCell ref="D11:G11"/>
    <mergeCell ref="D13:G13"/>
    <mergeCell ref="E15:F15"/>
    <mergeCell ref="G15:H15"/>
    <mergeCell ref="I15:J15"/>
    <mergeCell ref="E16:F16"/>
    <mergeCell ref="G16:H16"/>
    <mergeCell ref="I16:J16"/>
    <mergeCell ref="E17:F17"/>
    <mergeCell ref="G17:H17"/>
    <mergeCell ref="I17:J17"/>
    <mergeCell ref="E18:F18"/>
    <mergeCell ref="G18:H18"/>
    <mergeCell ref="I18:J18"/>
    <mergeCell ref="C32:E32"/>
    <mergeCell ref="E19:F19"/>
    <mergeCell ref="G19:H19"/>
    <mergeCell ref="I19:J19"/>
    <mergeCell ref="E20:F20"/>
    <mergeCell ref="G20:H20"/>
    <mergeCell ref="I20:J20"/>
    <mergeCell ref="E21:F21"/>
    <mergeCell ref="G21:H21"/>
    <mergeCell ref="I21:J21"/>
    <mergeCell ref="D27:E27"/>
    <mergeCell ref="C31:E31"/>
    <mergeCell ref="C50:E50"/>
    <mergeCell ref="C33:E33"/>
    <mergeCell ref="C34:E34"/>
    <mergeCell ref="C35:E35"/>
    <mergeCell ref="B36:E36"/>
    <mergeCell ref="C43:E43"/>
    <mergeCell ref="C44:E44"/>
    <mergeCell ref="C45:E45"/>
    <mergeCell ref="C46:E46"/>
    <mergeCell ref="C47:E47"/>
    <mergeCell ref="C48:E48"/>
    <mergeCell ref="C49:E49"/>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0" activePane="bottomLeft" state="frozen"/>
      <selection activeCell="L18" sqref="L18"/>
      <selection pane="bottomLeft" activeCell="E93" sqref="E93"/>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6" t="s">
        <v>3817</v>
      </c>
      <c r="B1" s="1056"/>
      <c r="C1" s="1056"/>
      <c r="D1" s="1056"/>
      <c r="E1" s="1056"/>
      <c r="F1" s="1056"/>
      <c r="G1" s="1056"/>
      <c r="AG1" s="546" t="s">
        <v>3818</v>
      </c>
    </row>
    <row r="2" spans="1:60" ht="24.95" customHeight="1">
      <c r="A2" s="650" t="s">
        <v>3819</v>
      </c>
      <c r="B2" s="651" t="s">
        <v>3778</v>
      </c>
      <c r="C2" s="1057" t="s">
        <v>3779</v>
      </c>
      <c r="D2" s="1058"/>
      <c r="E2" s="1058"/>
      <c r="F2" s="1058"/>
      <c r="G2" s="1059"/>
      <c r="AG2" s="546" t="s">
        <v>74</v>
      </c>
    </row>
    <row r="3" spans="1:60" ht="24.95" customHeight="1">
      <c r="A3" s="650" t="s">
        <v>3820</v>
      </c>
      <c r="B3" s="651" t="s">
        <v>3803</v>
      </c>
      <c r="C3" s="1057" t="s">
        <v>3804</v>
      </c>
      <c r="D3" s="1058"/>
      <c r="E3" s="1058"/>
      <c r="F3" s="1058"/>
      <c r="G3" s="1059"/>
      <c r="AC3" s="652" t="s">
        <v>2709</v>
      </c>
      <c r="AG3" s="546" t="s">
        <v>3821</v>
      </c>
    </row>
    <row r="4" spans="1:60" ht="24.95" customHeight="1">
      <c r="A4" s="653" t="s">
        <v>3822</v>
      </c>
      <c r="B4" s="654" t="s">
        <v>75</v>
      </c>
      <c r="C4" s="1060" t="s">
        <v>3804</v>
      </c>
      <c r="D4" s="1061"/>
      <c r="E4" s="1061"/>
      <c r="F4" s="1061"/>
      <c r="G4" s="1062"/>
      <c r="AG4" s="546" t="s">
        <v>3823</v>
      </c>
    </row>
    <row r="5" spans="1:60">
      <c r="D5" s="655"/>
    </row>
    <row r="6" spans="1:60" ht="51">
      <c r="A6" s="656" t="s">
        <v>3824</v>
      </c>
      <c r="B6" s="657" t="s">
        <v>3825</v>
      </c>
      <c r="C6" s="657" t="s">
        <v>3826</v>
      </c>
      <c r="D6" s="658" t="s">
        <v>164</v>
      </c>
      <c r="E6" s="656" t="s">
        <v>3827</v>
      </c>
      <c r="F6" s="659" t="s">
        <v>3828</v>
      </c>
      <c r="G6" s="656" t="s">
        <v>3792</v>
      </c>
      <c r="H6" s="660" t="s">
        <v>2890</v>
      </c>
      <c r="I6" s="660" t="s">
        <v>3829</v>
      </c>
      <c r="J6" s="660" t="s">
        <v>2891</v>
      </c>
      <c r="K6" s="660" t="s">
        <v>3830</v>
      </c>
      <c r="L6" s="660" t="s">
        <v>38</v>
      </c>
      <c r="M6" s="660" t="s">
        <v>3831</v>
      </c>
      <c r="N6" s="660" t="s">
        <v>3832</v>
      </c>
      <c r="O6" s="660" t="s">
        <v>3833</v>
      </c>
      <c r="P6" s="660" t="s">
        <v>3834</v>
      </c>
      <c r="Q6" s="660" t="s">
        <v>3835</v>
      </c>
      <c r="R6" s="660" t="s">
        <v>3836</v>
      </c>
      <c r="S6" s="660" t="s">
        <v>3837</v>
      </c>
      <c r="T6" s="660" t="s">
        <v>3838</v>
      </c>
      <c r="U6" s="660" t="s">
        <v>3839</v>
      </c>
      <c r="V6" s="660" t="s">
        <v>3840</v>
      </c>
      <c r="W6" s="660" t="s">
        <v>3841</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3842</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3843</v>
      </c>
    </row>
    <row r="9" spans="1:60" outlineLevel="1">
      <c r="A9" s="674">
        <v>1</v>
      </c>
      <c r="B9" s="675" t="s">
        <v>3844</v>
      </c>
      <c r="C9" s="676" t="s">
        <v>3845</v>
      </c>
      <c r="D9" s="677" t="s">
        <v>180</v>
      </c>
      <c r="E9" s="678">
        <v>9.69</v>
      </c>
      <c r="F9" s="925"/>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3846</v>
      </c>
      <c r="T9" s="681" t="s">
        <v>3846</v>
      </c>
      <c r="U9" s="681">
        <v>0.30499999999999999</v>
      </c>
      <c r="V9" s="681">
        <f>ROUND(E9*U9,2)</f>
        <v>2.96</v>
      </c>
      <c r="W9" s="681"/>
      <c r="X9" s="682"/>
      <c r="Y9" s="682"/>
      <c r="Z9" s="682"/>
      <c r="AA9" s="682"/>
      <c r="AB9" s="682"/>
      <c r="AC9" s="682"/>
      <c r="AD9" s="682"/>
      <c r="AE9" s="682"/>
      <c r="AF9" s="682"/>
      <c r="AG9" s="682" t="s">
        <v>3847</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3848</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3849</v>
      </c>
      <c r="C11" s="676" t="s">
        <v>3850</v>
      </c>
      <c r="D11" s="677" t="s">
        <v>180</v>
      </c>
      <c r="E11" s="678">
        <v>16.149999999999999</v>
      </c>
      <c r="F11" s="925"/>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3846</v>
      </c>
      <c r="T11" s="681" t="s">
        <v>3846</v>
      </c>
      <c r="U11" s="681">
        <v>7.1999999999999995E-2</v>
      </c>
      <c r="V11" s="681">
        <f>ROUND(E11*U11,2)</f>
        <v>1.1599999999999999</v>
      </c>
      <c r="W11" s="681"/>
      <c r="X11" s="682"/>
      <c r="Y11" s="682"/>
      <c r="Z11" s="682"/>
      <c r="AA11" s="682"/>
      <c r="AB11" s="682"/>
      <c r="AC11" s="682"/>
      <c r="AD11" s="682"/>
      <c r="AE11" s="682"/>
      <c r="AF11" s="682"/>
      <c r="AG11" s="682" t="s">
        <v>3847</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3851</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3852</v>
      </c>
      <c r="C13" s="690" t="s">
        <v>3853</v>
      </c>
      <c r="D13" s="691" t="s">
        <v>887</v>
      </c>
      <c r="E13" s="692">
        <v>32.299999999999997</v>
      </c>
      <c r="F13" s="926"/>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3846</v>
      </c>
      <c r="T13" s="681" t="s">
        <v>3846</v>
      </c>
      <c r="U13" s="681">
        <v>0.123</v>
      </c>
      <c r="V13" s="681">
        <f>ROUND(E13*U13,2)</f>
        <v>3.97</v>
      </c>
      <c r="W13" s="681"/>
      <c r="X13" s="682"/>
      <c r="Y13" s="682"/>
      <c r="Z13" s="682"/>
      <c r="AA13" s="682"/>
      <c r="AB13" s="682"/>
      <c r="AC13" s="682"/>
      <c r="AD13" s="682"/>
      <c r="AE13" s="682"/>
      <c r="AF13" s="682"/>
      <c r="AG13" s="682" t="s">
        <v>3847</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3854</v>
      </c>
      <c r="C14" s="676" t="s">
        <v>3855</v>
      </c>
      <c r="D14" s="677" t="s">
        <v>210</v>
      </c>
      <c r="E14" s="678">
        <v>205.5</v>
      </c>
      <c r="F14" s="925"/>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3846</v>
      </c>
      <c r="T14" s="681" t="s">
        <v>3846</v>
      </c>
      <c r="U14" s="681">
        <v>9.7000000000000003E-2</v>
      </c>
      <c r="V14" s="681">
        <f>ROUND(E14*U14,2)</f>
        <v>19.93</v>
      </c>
      <c r="W14" s="681"/>
      <c r="X14" s="682"/>
      <c r="Y14" s="682"/>
      <c r="Z14" s="682"/>
      <c r="AA14" s="682"/>
      <c r="AB14" s="682"/>
      <c r="AC14" s="682"/>
      <c r="AD14" s="682"/>
      <c r="AE14" s="682"/>
      <c r="AF14" s="682"/>
      <c r="AG14" s="682" t="s">
        <v>3847</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3856</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3857</v>
      </c>
      <c r="C16" s="690" t="s">
        <v>3858</v>
      </c>
      <c r="D16" s="691" t="s">
        <v>210</v>
      </c>
      <c r="E16" s="692">
        <v>960</v>
      </c>
      <c r="F16" s="926"/>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3846</v>
      </c>
      <c r="T16" s="681" t="s">
        <v>3846</v>
      </c>
      <c r="U16" s="681">
        <v>0.10199999999999999</v>
      </c>
      <c r="V16" s="681">
        <f>ROUND(E16*U16,2)</f>
        <v>97.92</v>
      </c>
      <c r="W16" s="681"/>
      <c r="X16" s="682"/>
      <c r="Y16" s="682"/>
      <c r="Z16" s="682"/>
      <c r="AA16" s="682"/>
      <c r="AB16" s="682"/>
      <c r="AC16" s="682"/>
      <c r="AD16" s="682"/>
      <c r="AE16" s="682"/>
      <c r="AF16" s="682"/>
      <c r="AG16" s="682" t="s">
        <v>3847</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3859</v>
      </c>
      <c r="C17" s="676" t="s">
        <v>3860</v>
      </c>
      <c r="D17" s="677" t="s">
        <v>210</v>
      </c>
      <c r="E17" s="678">
        <v>1137</v>
      </c>
      <c r="F17" s="925"/>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3846</v>
      </c>
      <c r="T17" s="681" t="s">
        <v>3846</v>
      </c>
      <c r="U17" s="681">
        <v>1.0999999999999999E-2</v>
      </c>
      <c r="V17" s="681">
        <f>ROUND(E17*U17,2)</f>
        <v>12.51</v>
      </c>
      <c r="W17" s="681"/>
      <c r="X17" s="682"/>
      <c r="Y17" s="682"/>
      <c r="Z17" s="682"/>
      <c r="AA17" s="682"/>
      <c r="AB17" s="682"/>
      <c r="AC17" s="682"/>
      <c r="AD17" s="682"/>
      <c r="AE17" s="682"/>
      <c r="AF17" s="682"/>
      <c r="AG17" s="682" t="s">
        <v>3847</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3861</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3862</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3863</v>
      </c>
      <c r="C20" s="676" t="s">
        <v>3864</v>
      </c>
      <c r="D20" s="677" t="s">
        <v>210</v>
      </c>
      <c r="E20" s="678">
        <v>685</v>
      </c>
      <c r="F20" s="925"/>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3846</v>
      </c>
      <c r="T20" s="681" t="s">
        <v>3846</v>
      </c>
      <c r="U20" s="681">
        <v>0.31</v>
      </c>
      <c r="V20" s="681">
        <f>ROUND(E20*U20,2)</f>
        <v>212.35</v>
      </c>
      <c r="W20" s="681"/>
      <c r="X20" s="682"/>
      <c r="Y20" s="682"/>
      <c r="Z20" s="682"/>
      <c r="AA20" s="682"/>
      <c r="AB20" s="682"/>
      <c r="AC20" s="682"/>
      <c r="AD20" s="682"/>
      <c r="AE20" s="682"/>
      <c r="AF20" s="682"/>
      <c r="AG20" s="682" t="s">
        <v>3847</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3865</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3866</v>
      </c>
      <c r="C22" s="676" t="s">
        <v>3867</v>
      </c>
      <c r="D22" s="677" t="s">
        <v>407</v>
      </c>
      <c r="E22" s="678">
        <v>1728</v>
      </c>
      <c r="F22" s="925"/>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3846</v>
      </c>
      <c r="T22" s="681" t="s">
        <v>3868</v>
      </c>
      <c r="U22" s="681">
        <v>0</v>
      </c>
      <c r="V22" s="681">
        <f>ROUND(E22*U22,2)</f>
        <v>0</v>
      </c>
      <c r="W22" s="681"/>
      <c r="X22" s="682"/>
      <c r="Y22" s="682"/>
      <c r="Z22" s="682"/>
      <c r="AA22" s="682"/>
      <c r="AB22" s="682"/>
      <c r="AC22" s="682"/>
      <c r="AD22" s="682"/>
      <c r="AE22" s="682"/>
      <c r="AF22" s="682"/>
      <c r="AG22" s="682" t="s">
        <v>3847</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3869</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3870</v>
      </c>
      <c r="C24" s="690" t="s">
        <v>3871</v>
      </c>
      <c r="D24" s="691" t="s">
        <v>180</v>
      </c>
      <c r="E24" s="692">
        <v>190</v>
      </c>
      <c r="F24" s="926"/>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3846</v>
      </c>
      <c r="T24" s="681" t="s">
        <v>3846</v>
      </c>
      <c r="U24" s="681">
        <v>0</v>
      </c>
      <c r="V24" s="681">
        <f>ROUND(E24*U24,2)</f>
        <v>0</v>
      </c>
      <c r="W24" s="681"/>
      <c r="X24" s="682"/>
      <c r="Y24" s="682"/>
      <c r="Z24" s="682"/>
      <c r="AA24" s="682"/>
      <c r="AB24" s="682"/>
      <c r="AC24" s="682"/>
      <c r="AD24" s="682"/>
      <c r="AE24" s="682"/>
      <c r="AF24" s="682"/>
      <c r="AG24" s="682" t="s">
        <v>3872</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3873</v>
      </c>
      <c r="C25" s="690" t="s">
        <v>3874</v>
      </c>
      <c r="D25" s="691" t="s">
        <v>180</v>
      </c>
      <c r="E25" s="692">
        <v>8</v>
      </c>
      <c r="F25" s="926"/>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3846</v>
      </c>
      <c r="T25" s="681" t="s">
        <v>3846</v>
      </c>
      <c r="U25" s="681">
        <v>0</v>
      </c>
      <c r="V25" s="681">
        <f>ROUND(E25*U25,2)</f>
        <v>0</v>
      </c>
      <c r="W25" s="681"/>
      <c r="X25" s="682"/>
      <c r="Y25" s="682"/>
      <c r="Z25" s="682"/>
      <c r="AA25" s="682"/>
      <c r="AB25" s="682"/>
      <c r="AC25" s="682"/>
      <c r="AD25" s="682"/>
      <c r="AE25" s="682"/>
      <c r="AF25" s="682"/>
      <c r="AG25" s="682" t="s">
        <v>3872</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3875</v>
      </c>
      <c r="C26" s="676" t="s">
        <v>3876</v>
      </c>
      <c r="D26" s="677" t="s">
        <v>407</v>
      </c>
      <c r="E26" s="678">
        <v>1301.5</v>
      </c>
      <c r="F26" s="925"/>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3877</v>
      </c>
      <c r="S26" s="681" t="s">
        <v>3846</v>
      </c>
      <c r="T26" s="681" t="s">
        <v>3846</v>
      </c>
      <c r="U26" s="681">
        <v>0</v>
      </c>
      <c r="V26" s="681">
        <f>ROUND(E26*U26,2)</f>
        <v>0</v>
      </c>
      <c r="W26" s="681"/>
      <c r="X26" s="682"/>
      <c r="Y26" s="682"/>
      <c r="Z26" s="682"/>
      <c r="AA26" s="682"/>
      <c r="AB26" s="682"/>
      <c r="AC26" s="682"/>
      <c r="AD26" s="682"/>
      <c r="AE26" s="682"/>
      <c r="AF26" s="682"/>
      <c r="AG26" s="682" t="s">
        <v>3878</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3879</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3842</v>
      </c>
      <c r="B28" s="667" t="s">
        <v>77</v>
      </c>
      <c r="C28" s="668" t="s">
        <v>3810</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3843</v>
      </c>
    </row>
    <row r="29" spans="1:60" outlineLevel="1">
      <c r="A29" s="674">
        <v>12</v>
      </c>
      <c r="B29" s="675" t="s">
        <v>3880</v>
      </c>
      <c r="C29" s="676" t="s">
        <v>3881</v>
      </c>
      <c r="D29" s="677" t="s">
        <v>180</v>
      </c>
      <c r="E29" s="678">
        <v>210</v>
      </c>
      <c r="F29" s="925"/>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3846</v>
      </c>
      <c r="T29" s="681" t="s">
        <v>3846</v>
      </c>
      <c r="U29" s="681">
        <v>7.4999999999999997E-2</v>
      </c>
      <c r="V29" s="681">
        <f>ROUND(E29*U29,2)</f>
        <v>15.75</v>
      </c>
      <c r="W29" s="681"/>
      <c r="X29" s="682"/>
      <c r="Y29" s="682"/>
      <c r="Z29" s="682"/>
      <c r="AA29" s="682"/>
      <c r="AB29" s="682"/>
      <c r="AC29" s="682"/>
      <c r="AD29" s="682"/>
      <c r="AE29" s="682"/>
      <c r="AF29" s="682"/>
      <c r="AG29" s="682" t="s">
        <v>3847</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3882</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3883</v>
      </c>
      <c r="C31" s="690" t="s">
        <v>3884</v>
      </c>
      <c r="D31" s="691" t="s">
        <v>887</v>
      </c>
      <c r="E31" s="692">
        <v>150</v>
      </c>
      <c r="F31" s="926"/>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3846</v>
      </c>
      <c r="T31" s="681" t="s">
        <v>3846</v>
      </c>
      <c r="U31" s="681">
        <v>0</v>
      </c>
      <c r="V31" s="681">
        <f>ROUND(E31*U31,2)</f>
        <v>0</v>
      </c>
      <c r="W31" s="681"/>
      <c r="X31" s="682"/>
      <c r="Y31" s="682"/>
      <c r="Z31" s="682"/>
      <c r="AA31" s="682"/>
      <c r="AB31" s="682"/>
      <c r="AC31" s="682"/>
      <c r="AD31" s="682"/>
      <c r="AE31" s="682"/>
      <c r="AF31" s="682"/>
      <c r="AG31" s="682" t="s">
        <v>3872</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3885</v>
      </c>
      <c r="C32" s="676" t="s">
        <v>3886</v>
      </c>
      <c r="D32" s="677" t="s">
        <v>180</v>
      </c>
      <c r="E32" s="678">
        <v>252</v>
      </c>
      <c r="F32" s="925"/>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3887</v>
      </c>
      <c r="T32" s="681" t="s">
        <v>3846</v>
      </c>
      <c r="U32" s="681">
        <v>0</v>
      </c>
      <c r="V32" s="681">
        <f>ROUND(E32*U32,2)</f>
        <v>0</v>
      </c>
      <c r="W32" s="681"/>
      <c r="X32" s="682"/>
      <c r="Y32" s="682"/>
      <c r="Z32" s="682"/>
      <c r="AA32" s="682"/>
      <c r="AB32" s="682"/>
      <c r="AC32" s="682"/>
      <c r="AD32" s="682"/>
      <c r="AE32" s="682"/>
      <c r="AF32" s="682"/>
      <c r="AG32" s="682" t="s">
        <v>3878</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3888</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3842</v>
      </c>
      <c r="B34" s="667" t="s">
        <v>182</v>
      </c>
      <c r="C34" s="668" t="s">
        <v>721</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3843</v>
      </c>
    </row>
    <row r="35" spans="1:60" outlineLevel="1">
      <c r="A35" s="688">
        <v>15</v>
      </c>
      <c r="B35" s="689" t="s">
        <v>3889</v>
      </c>
      <c r="C35" s="690" t="s">
        <v>3890</v>
      </c>
      <c r="D35" s="691" t="s">
        <v>187</v>
      </c>
      <c r="E35" s="692">
        <v>3</v>
      </c>
      <c r="F35" s="926"/>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3887</v>
      </c>
      <c r="T35" s="681" t="s">
        <v>3846</v>
      </c>
      <c r="U35" s="681">
        <v>1.7210000000000001</v>
      </c>
      <c r="V35" s="681">
        <f>ROUND(E35*U35,2)</f>
        <v>5.16</v>
      </c>
      <c r="W35" s="681"/>
      <c r="X35" s="682"/>
      <c r="Y35" s="682"/>
      <c r="Z35" s="682"/>
      <c r="AA35" s="682"/>
      <c r="AB35" s="682"/>
      <c r="AC35" s="682"/>
      <c r="AD35" s="682"/>
      <c r="AE35" s="682"/>
      <c r="AF35" s="682"/>
      <c r="AG35" s="682" t="s">
        <v>3847</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3842</v>
      </c>
      <c r="B36" s="667" t="s">
        <v>194</v>
      </c>
      <c r="C36" s="668" t="s">
        <v>3811</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3843</v>
      </c>
    </row>
    <row r="37" spans="1:60" outlineLevel="1">
      <c r="A37" s="674">
        <v>16</v>
      </c>
      <c r="B37" s="675" t="s">
        <v>3891</v>
      </c>
      <c r="C37" s="676" t="s">
        <v>3892</v>
      </c>
      <c r="D37" s="677" t="s">
        <v>180</v>
      </c>
      <c r="E37" s="678">
        <v>9.69</v>
      </c>
      <c r="F37" s="925"/>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3846</v>
      </c>
      <c r="T37" s="681" t="s">
        <v>3846</v>
      </c>
      <c r="U37" s="681">
        <v>7.1999999999999995E-2</v>
      </c>
      <c r="V37" s="681">
        <f>ROUND(E37*U37,2)</f>
        <v>0.7</v>
      </c>
      <c r="W37" s="681"/>
      <c r="X37" s="682"/>
      <c r="Y37" s="682"/>
      <c r="Z37" s="682"/>
      <c r="AA37" s="682"/>
      <c r="AB37" s="682"/>
      <c r="AC37" s="682"/>
      <c r="AD37" s="682"/>
      <c r="AE37" s="682"/>
      <c r="AF37" s="682"/>
      <c r="AG37" s="682" t="s">
        <v>3847</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3848</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3893</v>
      </c>
      <c r="C39" s="676" t="s">
        <v>3894</v>
      </c>
      <c r="D39" s="677" t="s">
        <v>180</v>
      </c>
      <c r="E39" s="678">
        <v>16.149999999999999</v>
      </c>
      <c r="F39" s="925"/>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3846</v>
      </c>
      <c r="T39" s="681" t="s">
        <v>3846</v>
      </c>
      <c r="U39" s="681">
        <v>2E-3</v>
      </c>
      <c r="V39" s="681">
        <f>ROUND(E39*U39,2)</f>
        <v>0.03</v>
      </c>
      <c r="W39" s="681"/>
      <c r="X39" s="682"/>
      <c r="Y39" s="682"/>
      <c r="Z39" s="682"/>
      <c r="AA39" s="682"/>
      <c r="AB39" s="682"/>
      <c r="AC39" s="682"/>
      <c r="AD39" s="682"/>
      <c r="AE39" s="682"/>
      <c r="AF39" s="682"/>
      <c r="AG39" s="682" t="s">
        <v>3847</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3851</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3895</v>
      </c>
      <c r="C41" s="676" t="s">
        <v>3896</v>
      </c>
      <c r="D41" s="677" t="s">
        <v>180</v>
      </c>
      <c r="E41" s="678">
        <v>16.149999999999999</v>
      </c>
      <c r="F41" s="925"/>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3846</v>
      </c>
      <c r="T41" s="681" t="s">
        <v>3846</v>
      </c>
      <c r="U41" s="681">
        <v>6.4000000000000001E-2</v>
      </c>
      <c r="V41" s="681">
        <f>ROUND(E41*U41,2)</f>
        <v>1.03</v>
      </c>
      <c r="W41" s="681"/>
      <c r="X41" s="682"/>
      <c r="Y41" s="682"/>
      <c r="Z41" s="682"/>
      <c r="AA41" s="682"/>
      <c r="AB41" s="682"/>
      <c r="AC41" s="682"/>
      <c r="AD41" s="682"/>
      <c r="AE41" s="682"/>
      <c r="AF41" s="682"/>
      <c r="AG41" s="682" t="s">
        <v>3847</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3851</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3897</v>
      </c>
      <c r="C43" s="690" t="s">
        <v>3898</v>
      </c>
      <c r="D43" s="691" t="s">
        <v>180</v>
      </c>
      <c r="E43" s="692">
        <v>102.5</v>
      </c>
      <c r="F43" s="926"/>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3846</v>
      </c>
      <c r="T43" s="681" t="s">
        <v>3846</v>
      </c>
      <c r="U43" s="681">
        <v>0.442</v>
      </c>
      <c r="V43" s="681">
        <f>ROUND(E43*U43,2)</f>
        <v>45.31</v>
      </c>
      <c r="W43" s="681"/>
      <c r="X43" s="682"/>
      <c r="Y43" s="682"/>
      <c r="Z43" s="682"/>
      <c r="AA43" s="682"/>
      <c r="AB43" s="682"/>
      <c r="AC43" s="682"/>
      <c r="AD43" s="682"/>
      <c r="AE43" s="682"/>
      <c r="AF43" s="682"/>
      <c r="AG43" s="682" t="s">
        <v>3847</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3899</v>
      </c>
      <c r="C44" s="676" t="s">
        <v>3900</v>
      </c>
      <c r="D44" s="677" t="s">
        <v>180</v>
      </c>
      <c r="E44" s="678">
        <v>1095.8</v>
      </c>
      <c r="F44" s="925"/>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3846</v>
      </c>
      <c r="T44" s="681" t="s">
        <v>3846</v>
      </c>
      <c r="U44" s="681">
        <v>0.47799999999999998</v>
      </c>
      <c r="V44" s="681">
        <f>ROUND(E44*U44,2)</f>
        <v>523.79</v>
      </c>
      <c r="W44" s="681"/>
      <c r="X44" s="682"/>
      <c r="Y44" s="682"/>
      <c r="Z44" s="682"/>
      <c r="AA44" s="682"/>
      <c r="AB44" s="682"/>
      <c r="AC44" s="682"/>
      <c r="AD44" s="682"/>
      <c r="AE44" s="682"/>
      <c r="AF44" s="682"/>
      <c r="AG44" s="682" t="s">
        <v>3847</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3901</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3902</v>
      </c>
      <c r="C46" s="676" t="s">
        <v>3903</v>
      </c>
      <c r="D46" s="677" t="s">
        <v>180</v>
      </c>
      <c r="E46" s="678">
        <v>224.60400000000001</v>
      </c>
      <c r="F46" s="925"/>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3887</v>
      </c>
      <c r="T46" s="681" t="s">
        <v>3904</v>
      </c>
      <c r="U46" s="681">
        <v>0</v>
      </c>
      <c r="V46" s="681">
        <f>ROUND(E46*U46,2)</f>
        <v>0</v>
      </c>
      <c r="W46" s="681"/>
      <c r="X46" s="682"/>
      <c r="Y46" s="682"/>
      <c r="Z46" s="682"/>
      <c r="AA46" s="682"/>
      <c r="AB46" s="682"/>
      <c r="AC46" s="682"/>
      <c r="AD46" s="682"/>
      <c r="AE46" s="682"/>
      <c r="AF46" s="682"/>
      <c r="AG46" s="682" t="s">
        <v>3878</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3905</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3906</v>
      </c>
      <c r="C48" s="676" t="s">
        <v>3907</v>
      </c>
      <c r="D48" s="677" t="s">
        <v>180</v>
      </c>
      <c r="E48" s="678">
        <v>1.6319999999999999</v>
      </c>
      <c r="F48" s="925"/>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3887</v>
      </c>
      <c r="T48" s="681" t="s">
        <v>3846</v>
      </c>
      <c r="U48" s="681">
        <v>0</v>
      </c>
      <c r="V48" s="681">
        <f>ROUND(E48*U48,2)</f>
        <v>0</v>
      </c>
      <c r="W48" s="681"/>
      <c r="X48" s="682"/>
      <c r="Y48" s="682"/>
      <c r="Z48" s="682"/>
      <c r="AA48" s="682"/>
      <c r="AB48" s="682"/>
      <c r="AC48" s="682"/>
      <c r="AD48" s="682"/>
      <c r="AE48" s="682"/>
      <c r="AF48" s="682"/>
      <c r="AG48" s="682" t="s">
        <v>3878</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3908</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3909</v>
      </c>
      <c r="C50" s="676" t="s">
        <v>3910</v>
      </c>
      <c r="D50" s="677" t="s">
        <v>180</v>
      </c>
      <c r="E50" s="678">
        <v>2.5499999999999998</v>
      </c>
      <c r="F50" s="925"/>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3887</v>
      </c>
      <c r="T50" s="681" t="s">
        <v>3846</v>
      </c>
      <c r="U50" s="681">
        <v>0</v>
      </c>
      <c r="V50" s="681">
        <f>ROUND(E50*U50,2)</f>
        <v>0</v>
      </c>
      <c r="W50" s="681"/>
      <c r="X50" s="682"/>
      <c r="Y50" s="682"/>
      <c r="Z50" s="682"/>
      <c r="AA50" s="682"/>
      <c r="AB50" s="682"/>
      <c r="AC50" s="682"/>
      <c r="AD50" s="682"/>
      <c r="AE50" s="682"/>
      <c r="AF50" s="682"/>
      <c r="AG50" s="682" t="s">
        <v>3878</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3911</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3912</v>
      </c>
      <c r="C52" s="676" t="s">
        <v>3913</v>
      </c>
      <c r="D52" s="677" t="s">
        <v>180</v>
      </c>
      <c r="E52" s="678">
        <v>891.48</v>
      </c>
      <c r="F52" s="925"/>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3877</v>
      </c>
      <c r="S52" s="681" t="s">
        <v>3846</v>
      </c>
      <c r="T52" s="681" t="s">
        <v>3846</v>
      </c>
      <c r="U52" s="681">
        <v>0</v>
      </c>
      <c r="V52" s="681">
        <f>ROUND(E52*U52,2)</f>
        <v>0</v>
      </c>
      <c r="W52" s="681"/>
      <c r="X52" s="682"/>
      <c r="Y52" s="682"/>
      <c r="Z52" s="682"/>
      <c r="AA52" s="682"/>
      <c r="AB52" s="682"/>
      <c r="AC52" s="682"/>
      <c r="AD52" s="682"/>
      <c r="AE52" s="682"/>
      <c r="AF52" s="682"/>
      <c r="AG52" s="682" t="s">
        <v>3878</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3914</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3915</v>
      </c>
      <c r="C54" s="676" t="s">
        <v>3916</v>
      </c>
      <c r="D54" s="677" t="s">
        <v>180</v>
      </c>
      <c r="E54" s="678">
        <v>102</v>
      </c>
      <c r="F54" s="925"/>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3877</v>
      </c>
      <c r="S54" s="681" t="s">
        <v>3846</v>
      </c>
      <c r="T54" s="681" t="s">
        <v>3846</v>
      </c>
      <c r="U54" s="681">
        <v>0</v>
      </c>
      <c r="V54" s="681">
        <f>ROUND(E54*U54,2)</f>
        <v>0</v>
      </c>
      <c r="W54" s="681"/>
      <c r="X54" s="682"/>
      <c r="Y54" s="682"/>
      <c r="Z54" s="682"/>
      <c r="AA54" s="682"/>
      <c r="AB54" s="682"/>
      <c r="AC54" s="682"/>
      <c r="AD54" s="682"/>
      <c r="AE54" s="682"/>
      <c r="AF54" s="682"/>
      <c r="AG54" s="682" t="s">
        <v>3878</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3917</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3842</v>
      </c>
      <c r="B56" s="667" t="s">
        <v>207</v>
      </c>
      <c r="C56" s="668" t="s">
        <v>1136</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3843</v>
      </c>
    </row>
    <row r="57" spans="1:60" ht="22.5" outlineLevel="1">
      <c r="A57" s="688">
        <v>26</v>
      </c>
      <c r="B57" s="689" t="s">
        <v>3918</v>
      </c>
      <c r="C57" s="690" t="s">
        <v>3919</v>
      </c>
      <c r="D57" s="691" t="s">
        <v>187</v>
      </c>
      <c r="E57" s="692">
        <v>3</v>
      </c>
      <c r="F57" s="926"/>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3846</v>
      </c>
      <c r="T57" s="681" t="s">
        <v>3846</v>
      </c>
      <c r="U57" s="681">
        <v>5.024</v>
      </c>
      <c r="V57" s="681">
        <f>ROUND(E57*U57,2)</f>
        <v>15.07</v>
      </c>
      <c r="W57" s="681"/>
      <c r="X57" s="682"/>
      <c r="Y57" s="682"/>
      <c r="Z57" s="682"/>
      <c r="AA57" s="682"/>
      <c r="AB57" s="682"/>
      <c r="AC57" s="682"/>
      <c r="AD57" s="682"/>
      <c r="AE57" s="682"/>
      <c r="AF57" s="682"/>
      <c r="AG57" s="682" t="s">
        <v>3847</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3920</v>
      </c>
      <c r="C58" s="690" t="s">
        <v>3921</v>
      </c>
      <c r="D58" s="691" t="s">
        <v>187</v>
      </c>
      <c r="E58" s="692">
        <v>3</v>
      </c>
      <c r="F58" s="926"/>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3846</v>
      </c>
      <c r="T58" s="681" t="s">
        <v>3846</v>
      </c>
      <c r="U58" s="681">
        <v>0.82499999999999996</v>
      </c>
      <c r="V58" s="681">
        <f>ROUND(E58*U58,2)</f>
        <v>2.48</v>
      </c>
      <c r="W58" s="681"/>
      <c r="X58" s="682"/>
      <c r="Y58" s="682"/>
      <c r="Z58" s="682"/>
      <c r="AA58" s="682"/>
      <c r="AB58" s="682"/>
      <c r="AC58" s="682"/>
      <c r="AD58" s="682"/>
      <c r="AE58" s="682"/>
      <c r="AF58" s="682"/>
      <c r="AG58" s="682" t="s">
        <v>3847</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3922</v>
      </c>
      <c r="C59" s="690" t="s">
        <v>3923</v>
      </c>
      <c r="D59" s="691" t="s">
        <v>187</v>
      </c>
      <c r="E59" s="692">
        <v>3</v>
      </c>
      <c r="F59" s="926"/>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3877</v>
      </c>
      <c r="S59" s="681" t="s">
        <v>3846</v>
      </c>
      <c r="T59" s="681" t="s">
        <v>3846</v>
      </c>
      <c r="U59" s="681">
        <v>0</v>
      </c>
      <c r="V59" s="681">
        <f>ROUND(E59*U59,2)</f>
        <v>0</v>
      </c>
      <c r="W59" s="681"/>
      <c r="X59" s="682"/>
      <c r="Y59" s="682"/>
      <c r="Z59" s="682"/>
      <c r="AA59" s="682"/>
      <c r="AB59" s="682"/>
      <c r="AC59" s="682"/>
      <c r="AD59" s="682"/>
      <c r="AE59" s="682"/>
      <c r="AF59" s="682"/>
      <c r="AG59" s="682" t="s">
        <v>3878</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3924</v>
      </c>
      <c r="C60" s="690" t="s">
        <v>3925</v>
      </c>
      <c r="D60" s="691" t="s">
        <v>187</v>
      </c>
      <c r="E60" s="692">
        <v>3</v>
      </c>
      <c r="F60" s="926"/>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3877</v>
      </c>
      <c r="S60" s="681" t="s">
        <v>3846</v>
      </c>
      <c r="T60" s="681" t="s">
        <v>3846</v>
      </c>
      <c r="U60" s="681">
        <v>0</v>
      </c>
      <c r="V60" s="681">
        <f>ROUND(E60*U60,2)</f>
        <v>0</v>
      </c>
      <c r="W60" s="681"/>
      <c r="X60" s="682"/>
      <c r="Y60" s="682"/>
      <c r="Z60" s="682"/>
      <c r="AA60" s="682"/>
      <c r="AB60" s="682"/>
      <c r="AC60" s="682"/>
      <c r="AD60" s="682"/>
      <c r="AE60" s="682"/>
      <c r="AF60" s="682"/>
      <c r="AG60" s="682" t="s">
        <v>3878</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3842</v>
      </c>
      <c r="B61" s="667" t="s">
        <v>214</v>
      </c>
      <c r="C61" s="668" t="s">
        <v>3812</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3843</v>
      </c>
    </row>
    <row r="62" spans="1:60" outlineLevel="1">
      <c r="A62" s="688">
        <v>30</v>
      </c>
      <c r="B62" s="689" t="s">
        <v>3926</v>
      </c>
      <c r="C62" s="690" t="s">
        <v>3927</v>
      </c>
      <c r="D62" s="691" t="s">
        <v>187</v>
      </c>
      <c r="E62" s="692">
        <v>3</v>
      </c>
      <c r="F62" s="926"/>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3846</v>
      </c>
      <c r="T62" s="681" t="s">
        <v>3846</v>
      </c>
      <c r="U62" s="681">
        <v>0.91800000000000004</v>
      </c>
      <c r="V62" s="681">
        <f t="shared" ref="V62:V70" si="6">ROUND(E62*U62,2)</f>
        <v>2.75</v>
      </c>
      <c r="W62" s="681"/>
      <c r="X62" s="682"/>
      <c r="Y62" s="682"/>
      <c r="Z62" s="682"/>
      <c r="AA62" s="682"/>
      <c r="AB62" s="682"/>
      <c r="AC62" s="682"/>
      <c r="AD62" s="682"/>
      <c r="AE62" s="682"/>
      <c r="AF62" s="682"/>
      <c r="AG62" s="682" t="s">
        <v>3847</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3928</v>
      </c>
      <c r="C63" s="690" t="s">
        <v>3929</v>
      </c>
      <c r="D63" s="691" t="s">
        <v>187</v>
      </c>
      <c r="E63" s="692">
        <v>4</v>
      </c>
      <c r="F63" s="926"/>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3846</v>
      </c>
      <c r="T63" s="681" t="s">
        <v>3846</v>
      </c>
      <c r="U63" s="681">
        <v>0.2</v>
      </c>
      <c r="V63" s="681">
        <f t="shared" si="6"/>
        <v>0.8</v>
      </c>
      <c r="W63" s="681"/>
      <c r="X63" s="682"/>
      <c r="Y63" s="682"/>
      <c r="Z63" s="682"/>
      <c r="AA63" s="682"/>
      <c r="AB63" s="682"/>
      <c r="AC63" s="682"/>
      <c r="AD63" s="682"/>
      <c r="AE63" s="682"/>
      <c r="AF63" s="682"/>
      <c r="AG63" s="682" t="s">
        <v>3847</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3930</v>
      </c>
      <c r="C64" s="690" t="s">
        <v>3931</v>
      </c>
      <c r="D64" s="691" t="s">
        <v>180</v>
      </c>
      <c r="E64" s="692">
        <v>1</v>
      </c>
      <c r="F64" s="926"/>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3846</v>
      </c>
      <c r="T64" s="681" t="s">
        <v>3846</v>
      </c>
      <c r="U64" s="681">
        <v>0.311</v>
      </c>
      <c r="V64" s="681">
        <f t="shared" si="6"/>
        <v>0.31</v>
      </c>
      <c r="W64" s="681"/>
      <c r="X64" s="682"/>
      <c r="Y64" s="682"/>
      <c r="Z64" s="682"/>
      <c r="AA64" s="682"/>
      <c r="AB64" s="682"/>
      <c r="AC64" s="682"/>
      <c r="AD64" s="682"/>
      <c r="AE64" s="682"/>
      <c r="AF64" s="682"/>
      <c r="AG64" s="682" t="s">
        <v>3847</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3932</v>
      </c>
      <c r="C65" s="690" t="s">
        <v>3933</v>
      </c>
      <c r="D65" s="691" t="s">
        <v>180</v>
      </c>
      <c r="E65" s="692">
        <v>1</v>
      </c>
      <c r="F65" s="926"/>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3846</v>
      </c>
      <c r="T65" s="681" t="s">
        <v>3846</v>
      </c>
      <c r="U65" s="681">
        <v>8.9999999999999993E-3</v>
      </c>
      <c r="V65" s="681">
        <f t="shared" si="6"/>
        <v>0.01</v>
      </c>
      <c r="W65" s="681"/>
      <c r="X65" s="682"/>
      <c r="Y65" s="682"/>
      <c r="Z65" s="682"/>
      <c r="AA65" s="682"/>
      <c r="AB65" s="682"/>
      <c r="AC65" s="682"/>
      <c r="AD65" s="682"/>
      <c r="AE65" s="682"/>
      <c r="AF65" s="682"/>
      <c r="AG65" s="682" t="s">
        <v>3847</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3934</v>
      </c>
      <c r="C66" s="690" t="s">
        <v>3935</v>
      </c>
      <c r="D66" s="691" t="s">
        <v>180</v>
      </c>
      <c r="E66" s="692">
        <v>1</v>
      </c>
      <c r="F66" s="926"/>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3846</v>
      </c>
      <c r="T66" s="681" t="s">
        <v>3846</v>
      </c>
      <c r="U66" s="681">
        <v>0.125</v>
      </c>
      <c r="V66" s="681">
        <f t="shared" si="6"/>
        <v>0.13</v>
      </c>
      <c r="W66" s="681"/>
      <c r="X66" s="682"/>
      <c r="Y66" s="682"/>
      <c r="Z66" s="682"/>
      <c r="AA66" s="682"/>
      <c r="AB66" s="682"/>
      <c r="AC66" s="682"/>
      <c r="AD66" s="682"/>
      <c r="AE66" s="682"/>
      <c r="AF66" s="682"/>
      <c r="AG66" s="682" t="s">
        <v>3847</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3936</v>
      </c>
      <c r="C67" s="690" t="s">
        <v>3937</v>
      </c>
      <c r="D67" s="691" t="s">
        <v>887</v>
      </c>
      <c r="E67" s="692">
        <v>26.5</v>
      </c>
      <c r="F67" s="926"/>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3846</v>
      </c>
      <c r="T67" s="681" t="s">
        <v>3846</v>
      </c>
      <c r="U67" s="681">
        <v>0.113</v>
      </c>
      <c r="V67" s="681">
        <f t="shared" si="6"/>
        <v>2.99</v>
      </c>
      <c r="W67" s="681"/>
      <c r="X67" s="682"/>
      <c r="Y67" s="682"/>
      <c r="Z67" s="682"/>
      <c r="AA67" s="682"/>
      <c r="AB67" s="682"/>
      <c r="AC67" s="682"/>
      <c r="AD67" s="682"/>
      <c r="AE67" s="682"/>
      <c r="AF67" s="682"/>
      <c r="AG67" s="682" t="s">
        <v>3847</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3938</v>
      </c>
      <c r="C68" s="690" t="s">
        <v>3939</v>
      </c>
      <c r="D68" s="691" t="s">
        <v>887</v>
      </c>
      <c r="E68" s="692">
        <v>125</v>
      </c>
      <c r="F68" s="926"/>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3846</v>
      </c>
      <c r="T68" s="681" t="s">
        <v>3846</v>
      </c>
      <c r="U68" s="681">
        <v>0.16200000000000001</v>
      </c>
      <c r="V68" s="681">
        <f t="shared" si="6"/>
        <v>20.25</v>
      </c>
      <c r="W68" s="681"/>
      <c r="X68" s="682"/>
      <c r="Y68" s="682"/>
      <c r="Z68" s="682"/>
      <c r="AA68" s="682"/>
      <c r="AB68" s="682"/>
      <c r="AC68" s="682"/>
      <c r="AD68" s="682"/>
      <c r="AE68" s="682"/>
      <c r="AF68" s="682"/>
      <c r="AG68" s="682" t="s">
        <v>3847</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3940</v>
      </c>
      <c r="C69" s="690" t="s">
        <v>3941</v>
      </c>
      <c r="D69" s="691" t="s">
        <v>887</v>
      </c>
      <c r="E69" s="692">
        <v>295</v>
      </c>
      <c r="F69" s="926"/>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3846</v>
      </c>
      <c r="T69" s="681" t="s">
        <v>3846</v>
      </c>
      <c r="U69" s="681">
        <v>0.27200000000000002</v>
      </c>
      <c r="V69" s="681">
        <f t="shared" si="6"/>
        <v>80.239999999999995</v>
      </c>
      <c r="W69" s="681"/>
      <c r="X69" s="682"/>
      <c r="Y69" s="682"/>
      <c r="Z69" s="682"/>
      <c r="AA69" s="682"/>
      <c r="AB69" s="682"/>
      <c r="AC69" s="682"/>
      <c r="AD69" s="682"/>
      <c r="AE69" s="682"/>
      <c r="AF69" s="682"/>
      <c r="AG69" s="682" t="s">
        <v>3847</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3942</v>
      </c>
      <c r="C70" s="676" t="s">
        <v>3943</v>
      </c>
      <c r="D70" s="677" t="s">
        <v>887</v>
      </c>
      <c r="E70" s="678">
        <v>33.299999999999997</v>
      </c>
      <c r="F70" s="925"/>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3846</v>
      </c>
      <c r="T70" s="681" t="s">
        <v>3846</v>
      </c>
      <c r="U70" s="681">
        <v>3.6999999999999998E-2</v>
      </c>
      <c r="V70" s="681">
        <f t="shared" si="6"/>
        <v>1.23</v>
      </c>
      <c r="W70" s="681"/>
      <c r="X70" s="682"/>
      <c r="Y70" s="682"/>
      <c r="Z70" s="682"/>
      <c r="AA70" s="682"/>
      <c r="AB70" s="682"/>
      <c r="AC70" s="682"/>
      <c r="AD70" s="682"/>
      <c r="AE70" s="682"/>
      <c r="AF70" s="682"/>
      <c r="AG70" s="682" t="s">
        <v>3847</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3944</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3945</v>
      </c>
      <c r="C72" s="690" t="s">
        <v>3946</v>
      </c>
      <c r="D72" s="691" t="s">
        <v>187</v>
      </c>
      <c r="E72" s="692">
        <v>1</v>
      </c>
      <c r="F72" s="926"/>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3877</v>
      </c>
      <c r="S72" s="681" t="s">
        <v>3846</v>
      </c>
      <c r="T72" s="681" t="s">
        <v>3846</v>
      </c>
      <c r="U72" s="681">
        <v>0</v>
      </c>
      <c r="V72" s="681">
        <f t="shared" ref="V72:V77" si="13">ROUND(E72*U72,2)</f>
        <v>0</v>
      </c>
      <c r="W72" s="681"/>
      <c r="X72" s="682"/>
      <c r="Y72" s="682"/>
      <c r="Z72" s="682"/>
      <c r="AA72" s="682"/>
      <c r="AB72" s="682"/>
      <c r="AC72" s="682"/>
      <c r="AD72" s="682"/>
      <c r="AE72" s="682"/>
      <c r="AF72" s="682"/>
      <c r="AG72" s="682" t="s">
        <v>3878</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3947</v>
      </c>
      <c r="C73" s="690" t="s">
        <v>3948</v>
      </c>
      <c r="D73" s="691" t="s">
        <v>187</v>
      </c>
      <c r="E73" s="692">
        <v>1</v>
      </c>
      <c r="F73" s="926"/>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3877</v>
      </c>
      <c r="S73" s="681" t="s">
        <v>3846</v>
      </c>
      <c r="T73" s="681" t="s">
        <v>3846</v>
      </c>
      <c r="U73" s="681">
        <v>0</v>
      </c>
      <c r="V73" s="681">
        <f t="shared" si="13"/>
        <v>0</v>
      </c>
      <c r="W73" s="681"/>
      <c r="X73" s="682"/>
      <c r="Y73" s="682"/>
      <c r="Z73" s="682"/>
      <c r="AA73" s="682"/>
      <c r="AB73" s="682"/>
      <c r="AC73" s="682"/>
      <c r="AD73" s="682"/>
      <c r="AE73" s="682"/>
      <c r="AF73" s="682"/>
      <c r="AG73" s="682" t="s">
        <v>3878</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3949</v>
      </c>
      <c r="C74" s="690" t="s">
        <v>3950</v>
      </c>
      <c r="D74" s="691" t="s">
        <v>187</v>
      </c>
      <c r="E74" s="692">
        <v>1</v>
      </c>
      <c r="F74" s="926"/>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3877</v>
      </c>
      <c r="S74" s="681" t="s">
        <v>3846</v>
      </c>
      <c r="T74" s="681" t="s">
        <v>3846</v>
      </c>
      <c r="U74" s="681">
        <v>0</v>
      </c>
      <c r="V74" s="681">
        <f t="shared" si="13"/>
        <v>0</v>
      </c>
      <c r="W74" s="681"/>
      <c r="X74" s="682"/>
      <c r="Y74" s="682"/>
      <c r="Z74" s="682"/>
      <c r="AA74" s="682"/>
      <c r="AB74" s="682"/>
      <c r="AC74" s="682"/>
      <c r="AD74" s="682"/>
      <c r="AE74" s="682"/>
      <c r="AF74" s="682"/>
      <c r="AG74" s="682" t="s">
        <v>3878</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3951</v>
      </c>
      <c r="C75" s="690" t="s">
        <v>3952</v>
      </c>
      <c r="D75" s="691" t="s">
        <v>187</v>
      </c>
      <c r="E75" s="692">
        <v>1</v>
      </c>
      <c r="F75" s="926"/>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3877</v>
      </c>
      <c r="S75" s="681" t="s">
        <v>3846</v>
      </c>
      <c r="T75" s="681" t="s">
        <v>3846</v>
      </c>
      <c r="U75" s="681">
        <v>0</v>
      </c>
      <c r="V75" s="681">
        <f t="shared" si="13"/>
        <v>0</v>
      </c>
      <c r="W75" s="681"/>
      <c r="X75" s="682"/>
      <c r="Y75" s="682"/>
      <c r="Z75" s="682"/>
      <c r="AA75" s="682"/>
      <c r="AB75" s="682"/>
      <c r="AC75" s="682"/>
      <c r="AD75" s="682"/>
      <c r="AE75" s="682"/>
      <c r="AF75" s="682"/>
      <c r="AG75" s="682" t="s">
        <v>3878</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3953</v>
      </c>
      <c r="C76" s="690" t="s">
        <v>3954</v>
      </c>
      <c r="D76" s="691" t="s">
        <v>187</v>
      </c>
      <c r="E76" s="692">
        <v>3</v>
      </c>
      <c r="F76" s="926"/>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3877</v>
      </c>
      <c r="S76" s="681" t="s">
        <v>3846</v>
      </c>
      <c r="T76" s="681" t="s">
        <v>3846</v>
      </c>
      <c r="U76" s="681">
        <v>0</v>
      </c>
      <c r="V76" s="681">
        <f t="shared" si="13"/>
        <v>0</v>
      </c>
      <c r="W76" s="681"/>
      <c r="X76" s="682"/>
      <c r="Y76" s="682"/>
      <c r="Z76" s="682"/>
      <c r="AA76" s="682"/>
      <c r="AB76" s="682"/>
      <c r="AC76" s="682"/>
      <c r="AD76" s="682"/>
      <c r="AE76" s="682"/>
      <c r="AF76" s="682"/>
      <c r="AG76" s="682" t="s">
        <v>3878</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3955</v>
      </c>
      <c r="C77" s="676" t="s">
        <v>3956</v>
      </c>
      <c r="D77" s="677" t="s">
        <v>180</v>
      </c>
      <c r="E77" s="678">
        <v>2.7029999999999998</v>
      </c>
      <c r="F77" s="925"/>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3887</v>
      </c>
      <c r="T77" s="681" t="s">
        <v>3846</v>
      </c>
      <c r="U77" s="681">
        <v>0</v>
      </c>
      <c r="V77" s="681">
        <f t="shared" si="13"/>
        <v>0</v>
      </c>
      <c r="W77" s="681"/>
      <c r="X77" s="682"/>
      <c r="Y77" s="682"/>
      <c r="Z77" s="682"/>
      <c r="AA77" s="682"/>
      <c r="AB77" s="682"/>
      <c r="AC77" s="682"/>
      <c r="AD77" s="682"/>
      <c r="AE77" s="682"/>
      <c r="AF77" s="682"/>
      <c r="AG77" s="682" t="s">
        <v>3878</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3957</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3842</v>
      </c>
      <c r="B79" s="667" t="s">
        <v>777</v>
      </c>
      <c r="C79" s="668" t="s">
        <v>3813</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3843</v>
      </c>
    </row>
    <row r="80" spans="1:60" outlineLevel="1">
      <c r="A80" s="674">
        <v>45</v>
      </c>
      <c r="B80" s="675" t="s">
        <v>3958</v>
      </c>
      <c r="C80" s="676" t="s">
        <v>3959</v>
      </c>
      <c r="D80" s="677" t="s">
        <v>407</v>
      </c>
      <c r="E80" s="678">
        <v>1676.8631499999999</v>
      </c>
      <c r="F80" s="925"/>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3846</v>
      </c>
      <c r="T80" s="681" t="s">
        <v>3846</v>
      </c>
      <c r="U80" s="681">
        <v>0.39</v>
      </c>
      <c r="V80" s="681">
        <f>ROUND(E80*U80,2)</f>
        <v>653.98</v>
      </c>
      <c r="W80" s="681"/>
      <c r="X80" s="682"/>
      <c r="Y80" s="682"/>
      <c r="Z80" s="682"/>
      <c r="AA80" s="682"/>
      <c r="AB80" s="682"/>
      <c r="AC80" s="682"/>
      <c r="AD80" s="682"/>
      <c r="AE80" s="682"/>
      <c r="AF80" s="682"/>
      <c r="AG80" s="682" t="s">
        <v>3960</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3961</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3962</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3963</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3842</v>
      </c>
      <c r="B84" s="667" t="s">
        <v>3814</v>
      </c>
      <c r="C84" s="668" t="s">
        <v>3815</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3843</v>
      </c>
    </row>
    <row r="85" spans="1:60" outlineLevel="1">
      <c r="A85" s="674">
        <v>46</v>
      </c>
      <c r="B85" s="675" t="s">
        <v>3964</v>
      </c>
      <c r="C85" s="676" t="s">
        <v>3965</v>
      </c>
      <c r="D85" s="677" t="s">
        <v>407</v>
      </c>
      <c r="E85" s="678">
        <v>11.84764</v>
      </c>
      <c r="F85" s="925"/>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3846</v>
      </c>
      <c r="T85" s="681" t="s">
        <v>3846</v>
      </c>
      <c r="U85" s="681">
        <v>0.01</v>
      </c>
      <c r="V85" s="681">
        <f>ROUND(E85*U85,2)</f>
        <v>0.12</v>
      </c>
      <c r="W85" s="681"/>
      <c r="X85" s="682"/>
      <c r="Y85" s="682"/>
      <c r="Z85" s="682"/>
      <c r="AA85" s="682"/>
      <c r="AB85" s="682"/>
      <c r="AC85" s="682"/>
      <c r="AD85" s="682"/>
      <c r="AE85" s="682"/>
      <c r="AF85" s="682"/>
      <c r="AG85" s="682" t="s">
        <v>3966</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3967</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3968</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3969</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3970</v>
      </c>
      <c r="C89" s="676" t="s">
        <v>3971</v>
      </c>
      <c r="D89" s="677" t="s">
        <v>407</v>
      </c>
      <c r="E89" s="678">
        <v>106.62876</v>
      </c>
      <c r="F89" s="925"/>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3846</v>
      </c>
      <c r="T89" s="681" t="s">
        <v>3846</v>
      </c>
      <c r="U89" s="681">
        <v>0</v>
      </c>
      <c r="V89" s="681">
        <f>ROUND(E89*U89,2)</f>
        <v>0</v>
      </c>
      <c r="W89" s="681"/>
      <c r="X89" s="682"/>
      <c r="Y89" s="682"/>
      <c r="Z89" s="682"/>
      <c r="AA89" s="682"/>
      <c r="AB89" s="682"/>
      <c r="AC89" s="682"/>
      <c r="AD89" s="682"/>
      <c r="AE89" s="682"/>
      <c r="AF89" s="682"/>
      <c r="AG89" s="682" t="s">
        <v>3966</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3967</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3968</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3972</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3973</v>
      </c>
      <c r="C93" s="676" t="s">
        <v>3974</v>
      </c>
      <c r="D93" s="677" t="s">
        <v>407</v>
      </c>
      <c r="E93" s="678">
        <v>11.84764</v>
      </c>
      <c r="F93" s="925"/>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3846</v>
      </c>
      <c r="T93" s="681" t="s">
        <v>3975</v>
      </c>
      <c r="U93" s="681">
        <v>0</v>
      </c>
      <c r="V93" s="681">
        <f>ROUND(E93*U93,2)</f>
        <v>0</v>
      </c>
      <c r="W93" s="681"/>
      <c r="X93" s="682"/>
      <c r="Y93" s="682"/>
      <c r="Z93" s="682"/>
      <c r="AA93" s="682"/>
      <c r="AB93" s="682"/>
      <c r="AC93" s="682"/>
      <c r="AD93" s="682"/>
      <c r="AE93" s="682"/>
      <c r="AF93" s="682"/>
      <c r="AG93" s="682" t="s">
        <v>3966</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3967</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3968</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3969</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3792</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3976</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063" t="s">
        <v>3977</v>
      </c>
      <c r="B101" s="1063"/>
      <c r="C101" s="1064"/>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044"/>
      <c r="B102" s="1045"/>
      <c r="C102" s="1046"/>
      <c r="D102" s="1045"/>
      <c r="E102" s="1045"/>
      <c r="F102" s="1045"/>
      <c r="G102" s="1047"/>
      <c r="H102" s="661"/>
      <c r="I102" s="661"/>
      <c r="J102" s="661"/>
      <c r="K102" s="661"/>
      <c r="L102" s="661"/>
      <c r="M102" s="661"/>
      <c r="N102" s="661"/>
      <c r="O102" s="661"/>
      <c r="P102" s="661"/>
      <c r="Q102" s="661"/>
      <c r="R102" s="661"/>
      <c r="S102" s="661"/>
      <c r="T102" s="661"/>
      <c r="U102" s="661"/>
      <c r="V102" s="661"/>
      <c r="W102" s="661"/>
      <c r="AG102" s="546" t="s">
        <v>3978</v>
      </c>
    </row>
    <row r="103" spans="1:33">
      <c r="A103" s="1048"/>
      <c r="B103" s="1049"/>
      <c r="C103" s="1050"/>
      <c r="D103" s="1049"/>
      <c r="E103" s="1049"/>
      <c r="F103" s="1049"/>
      <c r="G103" s="1051"/>
      <c r="H103" s="661"/>
      <c r="I103" s="661"/>
      <c r="J103" s="661"/>
      <c r="K103" s="661"/>
      <c r="L103" s="661"/>
      <c r="M103" s="661"/>
      <c r="N103" s="661"/>
      <c r="O103" s="661"/>
      <c r="P103" s="661"/>
      <c r="Q103" s="661"/>
      <c r="R103" s="661"/>
      <c r="S103" s="661"/>
      <c r="T103" s="661"/>
      <c r="U103" s="661"/>
      <c r="V103" s="661"/>
      <c r="W103" s="661"/>
    </row>
    <row r="104" spans="1:33">
      <c r="A104" s="1048"/>
      <c r="B104" s="1049"/>
      <c r="C104" s="1050"/>
      <c r="D104" s="1049"/>
      <c r="E104" s="1049"/>
      <c r="F104" s="1049"/>
      <c r="G104" s="1051"/>
      <c r="H104" s="661"/>
      <c r="I104" s="661"/>
      <c r="J104" s="661"/>
      <c r="K104" s="661"/>
      <c r="L104" s="661"/>
      <c r="M104" s="661"/>
      <c r="N104" s="661"/>
      <c r="O104" s="661"/>
      <c r="P104" s="661"/>
      <c r="Q104" s="661"/>
      <c r="R104" s="661"/>
      <c r="S104" s="661"/>
      <c r="T104" s="661"/>
      <c r="U104" s="661"/>
      <c r="V104" s="661"/>
      <c r="W104" s="661"/>
    </row>
    <row r="105" spans="1:33">
      <c r="A105" s="1048"/>
      <c r="B105" s="1049"/>
      <c r="C105" s="1050"/>
      <c r="D105" s="1049"/>
      <c r="E105" s="1049"/>
      <c r="F105" s="1049"/>
      <c r="G105" s="1051"/>
      <c r="H105" s="661"/>
      <c r="I105" s="661"/>
      <c r="J105" s="661"/>
      <c r="K105" s="661"/>
      <c r="L105" s="661"/>
      <c r="M105" s="661"/>
      <c r="N105" s="661"/>
      <c r="O105" s="661"/>
      <c r="P105" s="661"/>
      <c r="Q105" s="661"/>
      <c r="R105" s="661"/>
      <c r="S105" s="661"/>
      <c r="T105" s="661"/>
      <c r="U105" s="661"/>
      <c r="V105" s="661"/>
      <c r="W105" s="661"/>
    </row>
    <row r="106" spans="1:33">
      <c r="A106" s="1052"/>
      <c r="B106" s="1053"/>
      <c r="C106" s="1054"/>
      <c r="D106" s="1053"/>
      <c r="E106" s="1053"/>
      <c r="F106" s="1053"/>
      <c r="G106" s="1055"/>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3979</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activeCell="L18" sqref="L18"/>
      <selection pane="bottomLeft" activeCell="C22" sqref="C22"/>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6" t="s">
        <v>3817</v>
      </c>
      <c r="B1" s="1056"/>
      <c r="C1" s="1056"/>
      <c r="D1" s="1056"/>
      <c r="E1" s="1056"/>
      <c r="F1" s="1056"/>
      <c r="G1" s="1056"/>
      <c r="AG1" s="546" t="s">
        <v>3818</v>
      </c>
    </row>
    <row r="2" spans="1:60" ht="24.95" customHeight="1">
      <c r="A2" s="650" t="s">
        <v>3819</v>
      </c>
      <c r="B2" s="651" t="s">
        <v>3778</v>
      </c>
      <c r="C2" s="1057" t="s">
        <v>3779</v>
      </c>
      <c r="D2" s="1058"/>
      <c r="E2" s="1058"/>
      <c r="F2" s="1058"/>
      <c r="G2" s="1059"/>
      <c r="AG2" s="546" t="s">
        <v>74</v>
      </c>
    </row>
    <row r="3" spans="1:60" ht="24.95" customHeight="1">
      <c r="A3" s="650" t="s">
        <v>3820</v>
      </c>
      <c r="B3" s="651" t="s">
        <v>3805</v>
      </c>
      <c r="C3" s="1057" t="s">
        <v>3806</v>
      </c>
      <c r="D3" s="1058"/>
      <c r="E3" s="1058"/>
      <c r="F3" s="1058"/>
      <c r="G3" s="1059"/>
      <c r="AC3" s="652" t="s">
        <v>2709</v>
      </c>
      <c r="AG3" s="546" t="s">
        <v>3821</v>
      </c>
    </row>
    <row r="4" spans="1:60" ht="24.95" customHeight="1">
      <c r="A4" s="653" t="s">
        <v>3822</v>
      </c>
      <c r="B4" s="654" t="s">
        <v>75</v>
      </c>
      <c r="C4" s="1060" t="s">
        <v>3806</v>
      </c>
      <c r="D4" s="1061"/>
      <c r="E4" s="1061"/>
      <c r="F4" s="1061"/>
      <c r="G4" s="1062"/>
      <c r="AG4" s="546" t="s">
        <v>3823</v>
      </c>
    </row>
    <row r="5" spans="1:60">
      <c r="D5" s="655"/>
    </row>
    <row r="6" spans="1:60" ht="51">
      <c r="A6" s="656" t="s">
        <v>3824</v>
      </c>
      <c r="B6" s="657" t="s">
        <v>3825</v>
      </c>
      <c r="C6" s="657" t="s">
        <v>3826</v>
      </c>
      <c r="D6" s="658" t="s">
        <v>164</v>
      </c>
      <c r="E6" s="656" t="s">
        <v>3827</v>
      </c>
      <c r="F6" s="659" t="s">
        <v>3828</v>
      </c>
      <c r="G6" s="656" t="s">
        <v>3792</v>
      </c>
      <c r="H6" s="660" t="s">
        <v>2890</v>
      </c>
      <c r="I6" s="660" t="s">
        <v>3829</v>
      </c>
      <c r="J6" s="660" t="s">
        <v>2891</v>
      </c>
      <c r="K6" s="660" t="s">
        <v>3830</v>
      </c>
      <c r="L6" s="660" t="s">
        <v>38</v>
      </c>
      <c r="M6" s="660" t="s">
        <v>3831</v>
      </c>
      <c r="N6" s="660" t="s">
        <v>3832</v>
      </c>
      <c r="O6" s="660" t="s">
        <v>3833</v>
      </c>
      <c r="P6" s="660" t="s">
        <v>3834</v>
      </c>
      <c r="Q6" s="660" t="s">
        <v>3835</v>
      </c>
      <c r="R6" s="660" t="s">
        <v>3836</v>
      </c>
      <c r="S6" s="660" t="s">
        <v>3837</v>
      </c>
      <c r="T6" s="660" t="s">
        <v>3838</v>
      </c>
      <c r="U6" s="660" t="s">
        <v>3839</v>
      </c>
      <c r="V6" s="660" t="s">
        <v>3840</v>
      </c>
      <c r="W6" s="660" t="s">
        <v>3841</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3842</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3843</v>
      </c>
    </row>
    <row r="9" spans="1:60" ht="22.5" outlineLevel="1">
      <c r="A9" s="674">
        <v>1</v>
      </c>
      <c r="B9" s="675" t="s">
        <v>3980</v>
      </c>
      <c r="C9" s="676" t="s">
        <v>3981</v>
      </c>
      <c r="D9" s="677" t="s">
        <v>180</v>
      </c>
      <c r="E9" s="678">
        <v>3.05</v>
      </c>
      <c r="F9" s="925"/>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3846</v>
      </c>
      <c r="T9" s="681" t="s">
        <v>3846</v>
      </c>
      <c r="U9" s="681">
        <v>0.14199999999999999</v>
      </c>
      <c r="V9" s="681">
        <f>ROUND(E9*U9,2)</f>
        <v>0.43</v>
      </c>
      <c r="W9" s="681"/>
      <c r="X9" s="682"/>
      <c r="Y9" s="682"/>
      <c r="Z9" s="682"/>
      <c r="AA9" s="682"/>
      <c r="AB9" s="682"/>
      <c r="AC9" s="682"/>
      <c r="AD9" s="682"/>
      <c r="AE9" s="682"/>
      <c r="AF9" s="682"/>
      <c r="AG9" s="682" t="s">
        <v>3847</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3982</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3983</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3984</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3985</v>
      </c>
      <c r="C13" s="676" t="s">
        <v>3986</v>
      </c>
      <c r="D13" s="677" t="s">
        <v>180</v>
      </c>
      <c r="E13" s="678">
        <v>30.5</v>
      </c>
      <c r="F13" s="925"/>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3846</v>
      </c>
      <c r="T13" s="681" t="s">
        <v>3846</v>
      </c>
      <c r="U13" s="681">
        <v>0.52649999999999997</v>
      </c>
      <c r="V13" s="681">
        <f>ROUND(E13*U13,2)</f>
        <v>16.059999999999999</v>
      </c>
      <c r="W13" s="681"/>
      <c r="X13" s="682"/>
      <c r="Y13" s="682"/>
      <c r="Z13" s="682"/>
      <c r="AA13" s="682"/>
      <c r="AB13" s="682"/>
      <c r="AC13" s="682"/>
      <c r="AD13" s="682"/>
      <c r="AE13" s="682"/>
      <c r="AF13" s="682"/>
      <c r="AG13" s="682" t="s">
        <v>3847</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3987</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3988</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3989</v>
      </c>
      <c r="C16" s="676" t="s">
        <v>3990</v>
      </c>
      <c r="D16" s="677" t="s">
        <v>180</v>
      </c>
      <c r="E16" s="678">
        <v>54</v>
      </c>
      <c r="F16" s="925"/>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3846</v>
      </c>
      <c r="T16" s="681" t="s">
        <v>3846</v>
      </c>
      <c r="U16" s="681">
        <v>1.1505000000000001</v>
      </c>
      <c r="V16" s="681">
        <f>ROUND(E16*U16,2)</f>
        <v>62.13</v>
      </c>
      <c r="W16" s="681"/>
      <c r="X16" s="682"/>
      <c r="Y16" s="682"/>
      <c r="Z16" s="682"/>
      <c r="AA16" s="682"/>
      <c r="AB16" s="682"/>
      <c r="AC16" s="682"/>
      <c r="AD16" s="682"/>
      <c r="AE16" s="682"/>
      <c r="AF16" s="682"/>
      <c r="AG16" s="682" t="s">
        <v>3847</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3991</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3992</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3993</v>
      </c>
      <c r="C19" s="676" t="s">
        <v>3994</v>
      </c>
      <c r="D19" s="677" t="s">
        <v>180</v>
      </c>
      <c r="E19" s="678">
        <v>54</v>
      </c>
      <c r="F19" s="925"/>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3846</v>
      </c>
      <c r="T19" s="681" t="s">
        <v>3846</v>
      </c>
      <c r="U19" s="681">
        <v>0.375</v>
      </c>
      <c r="V19" s="681">
        <f>ROUND(E19*U19,2)</f>
        <v>20.25</v>
      </c>
      <c r="W19" s="681"/>
      <c r="X19" s="682"/>
      <c r="Y19" s="682"/>
      <c r="Z19" s="682"/>
      <c r="AA19" s="682"/>
      <c r="AB19" s="682"/>
      <c r="AC19" s="682"/>
      <c r="AD19" s="682"/>
      <c r="AE19" s="682"/>
      <c r="AF19" s="682"/>
      <c r="AG19" s="682" t="s">
        <v>3847</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3991</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3992</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3995</v>
      </c>
      <c r="C22" s="676" t="s">
        <v>3996</v>
      </c>
      <c r="D22" s="677" t="s">
        <v>180</v>
      </c>
      <c r="E22" s="678">
        <v>12</v>
      </c>
      <c r="F22" s="925"/>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3846</v>
      </c>
      <c r="T22" s="681" t="s">
        <v>3846</v>
      </c>
      <c r="U22" s="681">
        <v>0.12</v>
      </c>
      <c r="V22" s="681">
        <f>ROUND(E22*U22,2)</f>
        <v>1.44</v>
      </c>
      <c r="W22" s="681"/>
      <c r="X22" s="682"/>
      <c r="Y22" s="682"/>
      <c r="Z22" s="682"/>
      <c r="AA22" s="682"/>
      <c r="AB22" s="682"/>
      <c r="AC22" s="682"/>
      <c r="AD22" s="682"/>
      <c r="AE22" s="682"/>
      <c r="AF22" s="682"/>
      <c r="AG22" s="682" t="s">
        <v>3847</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3997</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3998</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3999</v>
      </c>
      <c r="C25" s="676" t="s">
        <v>4000</v>
      </c>
      <c r="D25" s="677" t="s">
        <v>887</v>
      </c>
      <c r="E25" s="678">
        <v>4</v>
      </c>
      <c r="F25" s="925"/>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3846</v>
      </c>
      <c r="T25" s="681" t="s">
        <v>3846</v>
      </c>
      <c r="U25" s="681">
        <v>0.14299999999999999</v>
      </c>
      <c r="V25" s="681">
        <f>ROUND(E25*U25,2)</f>
        <v>0.56999999999999995</v>
      </c>
      <c r="W25" s="681"/>
      <c r="X25" s="682"/>
      <c r="Y25" s="682"/>
      <c r="Z25" s="682"/>
      <c r="AA25" s="682"/>
      <c r="AB25" s="682"/>
      <c r="AC25" s="682"/>
      <c r="AD25" s="682"/>
      <c r="AE25" s="682"/>
      <c r="AF25" s="682"/>
      <c r="AG25" s="682" t="s">
        <v>3847</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4001</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4002</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3852</v>
      </c>
      <c r="C28" s="676" t="s">
        <v>3853</v>
      </c>
      <c r="D28" s="677" t="s">
        <v>887</v>
      </c>
      <c r="E28" s="678">
        <v>27</v>
      </c>
      <c r="F28" s="925"/>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3846</v>
      </c>
      <c r="T28" s="681" t="s">
        <v>3846</v>
      </c>
      <c r="U28" s="681">
        <v>0.123</v>
      </c>
      <c r="V28" s="681">
        <f>ROUND(E28*U28,2)</f>
        <v>3.32</v>
      </c>
      <c r="W28" s="681"/>
      <c r="X28" s="682"/>
      <c r="Y28" s="682"/>
      <c r="Z28" s="682"/>
      <c r="AA28" s="682"/>
      <c r="AB28" s="682"/>
      <c r="AC28" s="682"/>
      <c r="AD28" s="682"/>
      <c r="AE28" s="682"/>
      <c r="AF28" s="682"/>
      <c r="AG28" s="682" t="s">
        <v>3847</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4003</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4004</v>
      </c>
      <c r="C30" s="676" t="s">
        <v>4005</v>
      </c>
      <c r="D30" s="677" t="s">
        <v>887</v>
      </c>
      <c r="E30" s="678">
        <v>27</v>
      </c>
      <c r="F30" s="925"/>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3846</v>
      </c>
      <c r="T30" s="681" t="s">
        <v>3846</v>
      </c>
      <c r="U30" s="681">
        <v>0.13700000000000001</v>
      </c>
      <c r="V30" s="681">
        <f>ROUND(E30*U30,2)</f>
        <v>3.7</v>
      </c>
      <c r="W30" s="681"/>
      <c r="X30" s="682"/>
      <c r="Y30" s="682"/>
      <c r="Z30" s="682"/>
      <c r="AA30" s="682"/>
      <c r="AB30" s="682"/>
      <c r="AC30" s="682"/>
      <c r="AD30" s="682"/>
      <c r="AE30" s="682"/>
      <c r="AF30" s="682"/>
      <c r="AG30" s="682" t="s">
        <v>3847</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4003</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4006</v>
      </c>
      <c r="C32" s="676" t="s">
        <v>4007</v>
      </c>
      <c r="D32" s="677" t="s">
        <v>210</v>
      </c>
      <c r="E32" s="678">
        <v>126.75</v>
      </c>
      <c r="F32" s="925"/>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3846</v>
      </c>
      <c r="T32" s="681" t="s">
        <v>3846</v>
      </c>
      <c r="U32" s="681">
        <v>0.36799999999999999</v>
      </c>
      <c r="V32" s="681">
        <f>ROUND(E32*U32,2)</f>
        <v>46.64</v>
      </c>
      <c r="W32" s="681"/>
      <c r="X32" s="682"/>
      <c r="Y32" s="682"/>
      <c r="Z32" s="682"/>
      <c r="AA32" s="682"/>
      <c r="AB32" s="682"/>
      <c r="AC32" s="682"/>
      <c r="AD32" s="682"/>
      <c r="AE32" s="682"/>
      <c r="AF32" s="682"/>
      <c r="AG32" s="682" t="s">
        <v>3847</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4008</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4009</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4010</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4011</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4012</v>
      </c>
      <c r="C37" s="676" t="s">
        <v>4013</v>
      </c>
      <c r="D37" s="677" t="s">
        <v>210</v>
      </c>
      <c r="E37" s="678">
        <v>149.6</v>
      </c>
      <c r="F37" s="925"/>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3846</v>
      </c>
      <c r="T37" s="681" t="s">
        <v>3846</v>
      </c>
      <c r="U37" s="681">
        <v>1.0999999999999999E-2</v>
      </c>
      <c r="V37" s="681">
        <f>ROUND(E37*U37,2)</f>
        <v>1.65</v>
      </c>
      <c r="W37" s="681"/>
      <c r="X37" s="682"/>
      <c r="Y37" s="682"/>
      <c r="Z37" s="682"/>
      <c r="AA37" s="682"/>
      <c r="AB37" s="682"/>
      <c r="AC37" s="682"/>
      <c r="AD37" s="682"/>
      <c r="AE37" s="682"/>
      <c r="AF37" s="682"/>
      <c r="AG37" s="682" t="s">
        <v>3847</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4014</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3859</v>
      </c>
      <c r="C39" s="676" t="s">
        <v>3860</v>
      </c>
      <c r="D39" s="677" t="s">
        <v>210</v>
      </c>
      <c r="E39" s="678">
        <v>74.8</v>
      </c>
      <c r="F39" s="925"/>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3846</v>
      </c>
      <c r="T39" s="681" t="s">
        <v>3846</v>
      </c>
      <c r="U39" s="681">
        <v>1.0999999999999999E-2</v>
      </c>
      <c r="V39" s="681">
        <f>ROUND(E39*U39,2)</f>
        <v>0.82</v>
      </c>
      <c r="W39" s="681"/>
      <c r="X39" s="682"/>
      <c r="Y39" s="682"/>
      <c r="Z39" s="682"/>
      <c r="AA39" s="682"/>
      <c r="AB39" s="682"/>
      <c r="AC39" s="682"/>
      <c r="AD39" s="682"/>
      <c r="AE39" s="682"/>
      <c r="AF39" s="682"/>
      <c r="AG39" s="682" t="s">
        <v>3847</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4015</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4016</v>
      </c>
      <c r="C41" s="676" t="s">
        <v>4017</v>
      </c>
      <c r="D41" s="677" t="s">
        <v>210</v>
      </c>
      <c r="E41" s="678">
        <v>74.8</v>
      </c>
      <c r="F41" s="925"/>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3846</v>
      </c>
      <c r="T41" s="681" t="s">
        <v>3846</v>
      </c>
      <c r="U41" s="681">
        <v>0.20200000000000001</v>
      </c>
      <c r="V41" s="681">
        <f>ROUND(E41*U41,2)</f>
        <v>15.11</v>
      </c>
      <c r="W41" s="681"/>
      <c r="X41" s="682"/>
      <c r="Y41" s="682"/>
      <c r="Z41" s="682"/>
      <c r="AA41" s="682"/>
      <c r="AB41" s="682"/>
      <c r="AC41" s="682"/>
      <c r="AD41" s="682"/>
      <c r="AE41" s="682"/>
      <c r="AF41" s="682"/>
      <c r="AG41" s="682" t="s">
        <v>3847</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4018</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4019</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4020</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4021</v>
      </c>
      <c r="C45" s="676" t="s">
        <v>4022</v>
      </c>
      <c r="D45" s="677" t="s">
        <v>180</v>
      </c>
      <c r="E45" s="678">
        <v>84.5</v>
      </c>
      <c r="F45" s="925"/>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3846</v>
      </c>
      <c r="T45" s="681" t="s">
        <v>3846</v>
      </c>
      <c r="U45" s="681">
        <v>9.6000000000000002E-2</v>
      </c>
      <c r="V45" s="681">
        <f>ROUND(E45*U45,2)</f>
        <v>8.11</v>
      </c>
      <c r="W45" s="681"/>
      <c r="X45" s="682"/>
      <c r="Y45" s="682"/>
      <c r="Z45" s="682"/>
      <c r="AA45" s="682"/>
      <c r="AB45" s="682"/>
      <c r="AC45" s="682"/>
      <c r="AD45" s="682"/>
      <c r="AE45" s="682"/>
      <c r="AF45" s="682"/>
      <c r="AG45" s="682" t="s">
        <v>3847</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3991</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3987</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4023</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3866</v>
      </c>
      <c r="C49" s="676" t="s">
        <v>3867</v>
      </c>
      <c r="D49" s="677" t="s">
        <v>407</v>
      </c>
      <c r="E49" s="678">
        <v>134.63999999999999</v>
      </c>
      <c r="F49" s="925"/>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3846</v>
      </c>
      <c r="T49" s="681" t="s">
        <v>3868</v>
      </c>
      <c r="U49" s="681">
        <v>0</v>
      </c>
      <c r="V49" s="681">
        <f>ROUND(E49*U49,2)</f>
        <v>0</v>
      </c>
      <c r="W49" s="681"/>
      <c r="X49" s="682"/>
      <c r="Y49" s="682"/>
      <c r="Z49" s="682"/>
      <c r="AA49" s="682"/>
      <c r="AB49" s="682"/>
      <c r="AC49" s="682"/>
      <c r="AD49" s="682"/>
      <c r="AE49" s="682"/>
      <c r="AF49" s="682"/>
      <c r="AG49" s="682" t="s">
        <v>3847</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4024</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4025</v>
      </c>
      <c r="C51" s="676" t="s">
        <v>4026</v>
      </c>
      <c r="D51" s="677" t="s">
        <v>180</v>
      </c>
      <c r="E51" s="678">
        <v>27.45</v>
      </c>
      <c r="F51" s="925"/>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3887</v>
      </c>
      <c r="T51" s="681" t="s">
        <v>3846</v>
      </c>
      <c r="U51" s="681">
        <v>0.14199999999999999</v>
      </c>
      <c r="V51" s="681">
        <f>ROUND(E51*U51,2)</f>
        <v>3.9</v>
      </c>
      <c r="W51" s="681"/>
      <c r="X51" s="682"/>
      <c r="Y51" s="682"/>
      <c r="Z51" s="682"/>
      <c r="AA51" s="682"/>
      <c r="AB51" s="682"/>
      <c r="AC51" s="682"/>
      <c r="AD51" s="682"/>
      <c r="AE51" s="682"/>
      <c r="AF51" s="682"/>
      <c r="AG51" s="682" t="s">
        <v>3847</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4027</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4028</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4029</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3842</v>
      </c>
      <c r="B55" s="667" t="s">
        <v>194</v>
      </c>
      <c r="C55" s="668" t="s">
        <v>3811</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3843</v>
      </c>
    </row>
    <row r="56" spans="1:60" outlineLevel="1">
      <c r="A56" s="674">
        <v>16</v>
      </c>
      <c r="B56" s="675" t="s">
        <v>4030</v>
      </c>
      <c r="C56" s="676" t="s">
        <v>4031</v>
      </c>
      <c r="D56" s="677" t="s">
        <v>180</v>
      </c>
      <c r="E56" s="678">
        <v>84.5</v>
      </c>
      <c r="F56" s="925"/>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3846</v>
      </c>
      <c r="T56" s="681" t="s">
        <v>3846</v>
      </c>
      <c r="U56" s="681">
        <v>1.6E-2</v>
      </c>
      <c r="V56" s="681">
        <f>ROUND(E56*U56,2)</f>
        <v>1.35</v>
      </c>
      <c r="W56" s="681"/>
      <c r="X56" s="682"/>
      <c r="Y56" s="682"/>
      <c r="Z56" s="682"/>
      <c r="AA56" s="682"/>
      <c r="AB56" s="682"/>
      <c r="AC56" s="682"/>
      <c r="AD56" s="682"/>
      <c r="AE56" s="682"/>
      <c r="AF56" s="682"/>
      <c r="AG56" s="682" t="s">
        <v>3847</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3991</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3987</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4032</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4033</v>
      </c>
      <c r="C60" s="676" t="s">
        <v>4034</v>
      </c>
      <c r="D60" s="677" t="s">
        <v>180</v>
      </c>
      <c r="E60" s="678">
        <v>54</v>
      </c>
      <c r="F60" s="925"/>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3846</v>
      </c>
      <c r="T60" s="681" t="s">
        <v>3846</v>
      </c>
      <c r="U60" s="681">
        <v>1.9E-2</v>
      </c>
      <c r="V60" s="681">
        <f>ROUND(E60*U60,2)</f>
        <v>1.03</v>
      </c>
      <c r="W60" s="681"/>
      <c r="X60" s="682"/>
      <c r="Y60" s="682"/>
      <c r="Z60" s="682"/>
      <c r="AA60" s="682"/>
      <c r="AB60" s="682"/>
      <c r="AC60" s="682"/>
      <c r="AD60" s="682"/>
      <c r="AE60" s="682"/>
      <c r="AF60" s="682"/>
      <c r="AG60" s="682" t="s">
        <v>3847</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3991</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4035</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4036</v>
      </c>
      <c r="C63" s="676" t="s">
        <v>4037</v>
      </c>
      <c r="D63" s="677" t="s">
        <v>180</v>
      </c>
      <c r="E63" s="678">
        <v>54</v>
      </c>
      <c r="F63" s="925"/>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3846</v>
      </c>
      <c r="T63" s="681" t="s">
        <v>3846</v>
      </c>
      <c r="U63" s="681">
        <v>6.4000000000000001E-2</v>
      </c>
      <c r="V63" s="681">
        <f>ROUND(E63*U63,2)</f>
        <v>3.46</v>
      </c>
      <c r="W63" s="681"/>
      <c r="X63" s="682"/>
      <c r="Y63" s="682"/>
      <c r="Z63" s="682"/>
      <c r="AA63" s="682"/>
      <c r="AB63" s="682"/>
      <c r="AC63" s="682"/>
      <c r="AD63" s="682"/>
      <c r="AE63" s="682"/>
      <c r="AF63" s="682"/>
      <c r="AG63" s="682" t="s">
        <v>3847</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3991</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4038</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3893</v>
      </c>
      <c r="C66" s="676" t="s">
        <v>3894</v>
      </c>
      <c r="D66" s="677" t="s">
        <v>180</v>
      </c>
      <c r="E66" s="678">
        <v>12</v>
      </c>
      <c r="F66" s="925"/>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3846</v>
      </c>
      <c r="T66" s="681" t="s">
        <v>3846</v>
      </c>
      <c r="U66" s="681">
        <v>2E-3</v>
      </c>
      <c r="V66" s="681">
        <f>ROUND(E66*U66,2)</f>
        <v>0.02</v>
      </c>
      <c r="W66" s="681"/>
      <c r="X66" s="682"/>
      <c r="Y66" s="682"/>
      <c r="Z66" s="682"/>
      <c r="AA66" s="682"/>
      <c r="AB66" s="682"/>
      <c r="AC66" s="682"/>
      <c r="AD66" s="682"/>
      <c r="AE66" s="682"/>
      <c r="AF66" s="682"/>
      <c r="AG66" s="682" t="s">
        <v>3847</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4039</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4040</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3895</v>
      </c>
      <c r="C69" s="676" t="s">
        <v>3896</v>
      </c>
      <c r="D69" s="677" t="s">
        <v>180</v>
      </c>
      <c r="E69" s="678">
        <v>54</v>
      </c>
      <c r="F69" s="925"/>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3846</v>
      </c>
      <c r="T69" s="681" t="s">
        <v>3846</v>
      </c>
      <c r="U69" s="681">
        <v>6.4000000000000001E-2</v>
      </c>
      <c r="V69" s="681">
        <f>ROUND(E69*U69,2)</f>
        <v>3.46</v>
      </c>
      <c r="W69" s="681"/>
      <c r="X69" s="682"/>
      <c r="Y69" s="682"/>
      <c r="Z69" s="682"/>
      <c r="AA69" s="682"/>
      <c r="AB69" s="682"/>
      <c r="AC69" s="682"/>
      <c r="AD69" s="682"/>
      <c r="AE69" s="682"/>
      <c r="AF69" s="682"/>
      <c r="AG69" s="682" t="s">
        <v>3847</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3991</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4038</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3897</v>
      </c>
      <c r="C72" s="676" t="s">
        <v>3898</v>
      </c>
      <c r="D72" s="677" t="s">
        <v>180</v>
      </c>
      <c r="E72" s="678">
        <v>30.5</v>
      </c>
      <c r="F72" s="925"/>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3846</v>
      </c>
      <c r="T72" s="681" t="s">
        <v>3846</v>
      </c>
      <c r="U72" s="681">
        <v>0.442</v>
      </c>
      <c r="V72" s="681">
        <f>ROUND(E72*U72,2)</f>
        <v>13.48</v>
      </c>
      <c r="W72" s="681"/>
      <c r="X72" s="682"/>
      <c r="Y72" s="682"/>
      <c r="Z72" s="682"/>
      <c r="AA72" s="682"/>
      <c r="AB72" s="682"/>
      <c r="AC72" s="682"/>
      <c r="AD72" s="682"/>
      <c r="AE72" s="682"/>
      <c r="AF72" s="682"/>
      <c r="AG72" s="682" t="s">
        <v>3847</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3987</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3988</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4041</v>
      </c>
      <c r="C75" s="676" t="s">
        <v>4042</v>
      </c>
      <c r="D75" s="677" t="s">
        <v>180</v>
      </c>
      <c r="E75" s="678">
        <v>3.05</v>
      </c>
      <c r="F75" s="925"/>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3887</v>
      </c>
      <c r="T75" s="681" t="s">
        <v>3846</v>
      </c>
      <c r="U75" s="681">
        <v>0</v>
      </c>
      <c r="V75" s="681">
        <f>ROUND(E75*U75,2)</f>
        <v>0</v>
      </c>
      <c r="W75" s="681"/>
      <c r="X75" s="682"/>
      <c r="Y75" s="682"/>
      <c r="Z75" s="682"/>
      <c r="AA75" s="682"/>
      <c r="AB75" s="682"/>
      <c r="AC75" s="682"/>
      <c r="AD75" s="682"/>
      <c r="AE75" s="682"/>
      <c r="AF75" s="682"/>
      <c r="AG75" s="682" t="s">
        <v>3878</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3982</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3983</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3984</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3842</v>
      </c>
      <c r="B79" s="667" t="s">
        <v>214</v>
      </c>
      <c r="C79" s="668" t="s">
        <v>3812</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3843</v>
      </c>
    </row>
    <row r="80" spans="1:60" outlineLevel="1">
      <c r="A80" s="688">
        <v>23</v>
      </c>
      <c r="B80" s="689" t="s">
        <v>3936</v>
      </c>
      <c r="C80" s="690" t="s">
        <v>3937</v>
      </c>
      <c r="D80" s="691" t="s">
        <v>887</v>
      </c>
      <c r="E80" s="692">
        <v>27</v>
      </c>
      <c r="F80" s="926"/>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3846</v>
      </c>
      <c r="T80" s="681" t="s">
        <v>3846</v>
      </c>
      <c r="U80" s="681">
        <v>0.113</v>
      </c>
      <c r="V80" s="681">
        <f>ROUND(E80*U80,2)</f>
        <v>3.05</v>
      </c>
      <c r="W80" s="681"/>
      <c r="X80" s="682"/>
      <c r="Y80" s="682"/>
      <c r="Z80" s="682"/>
      <c r="AA80" s="682"/>
      <c r="AB80" s="682"/>
      <c r="AC80" s="682"/>
      <c r="AD80" s="682"/>
      <c r="AE80" s="682"/>
      <c r="AF80" s="682"/>
      <c r="AG80" s="682" t="s">
        <v>3847</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4043</v>
      </c>
      <c r="C81" s="676" t="s">
        <v>4044</v>
      </c>
      <c r="D81" s="677" t="s">
        <v>887</v>
      </c>
      <c r="E81" s="678">
        <v>4</v>
      </c>
      <c r="F81" s="925"/>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3846</v>
      </c>
      <c r="T81" s="681" t="s">
        <v>3846</v>
      </c>
      <c r="U81" s="681">
        <v>0.16200000000000001</v>
      </c>
      <c r="V81" s="681">
        <f>ROUND(E81*U81,2)</f>
        <v>0.65</v>
      </c>
      <c r="W81" s="681"/>
      <c r="X81" s="682"/>
      <c r="Y81" s="682"/>
      <c r="Z81" s="682"/>
      <c r="AA81" s="682"/>
      <c r="AB81" s="682"/>
      <c r="AC81" s="682"/>
      <c r="AD81" s="682"/>
      <c r="AE81" s="682"/>
      <c r="AF81" s="682"/>
      <c r="AG81" s="682" t="s">
        <v>3847</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4001</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4002</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3940</v>
      </c>
      <c r="C84" s="676" t="s">
        <v>3941</v>
      </c>
      <c r="D84" s="677" t="s">
        <v>887</v>
      </c>
      <c r="E84" s="678">
        <v>27</v>
      </c>
      <c r="F84" s="925"/>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3846</v>
      </c>
      <c r="T84" s="681" t="s">
        <v>3846</v>
      </c>
      <c r="U84" s="681">
        <v>0.27200000000000002</v>
      </c>
      <c r="V84" s="681">
        <f>ROUND(E84*U84,2)</f>
        <v>7.34</v>
      </c>
      <c r="W84" s="681"/>
      <c r="X84" s="682"/>
      <c r="Y84" s="682"/>
      <c r="Z84" s="682"/>
      <c r="AA84" s="682"/>
      <c r="AB84" s="682"/>
      <c r="AC84" s="682"/>
      <c r="AD84" s="682"/>
      <c r="AE84" s="682"/>
      <c r="AF84" s="682"/>
      <c r="AG84" s="682" t="s">
        <v>3847</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4003</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3942</v>
      </c>
      <c r="C86" s="676" t="s">
        <v>3943</v>
      </c>
      <c r="D86" s="677" t="s">
        <v>887</v>
      </c>
      <c r="E86" s="678">
        <v>48</v>
      </c>
      <c r="F86" s="925"/>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3846</v>
      </c>
      <c r="T86" s="681" t="s">
        <v>3846</v>
      </c>
      <c r="U86" s="681">
        <v>3.6999999999999998E-2</v>
      </c>
      <c r="V86" s="681">
        <f>ROUND(E86*U86,2)</f>
        <v>1.78</v>
      </c>
      <c r="W86" s="681"/>
      <c r="X86" s="682"/>
      <c r="Y86" s="682"/>
      <c r="Z86" s="682"/>
      <c r="AA86" s="682"/>
      <c r="AB86" s="682"/>
      <c r="AC86" s="682"/>
      <c r="AD86" s="682"/>
      <c r="AE86" s="682"/>
      <c r="AF86" s="682"/>
      <c r="AG86" s="682" t="s">
        <v>3847</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4045</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4046</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4047</v>
      </c>
      <c r="C89" s="676" t="s">
        <v>4048</v>
      </c>
      <c r="D89" s="677" t="s">
        <v>180</v>
      </c>
      <c r="E89" s="678">
        <v>27.45</v>
      </c>
      <c r="F89" s="925"/>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3846</v>
      </c>
      <c r="T89" s="681" t="s">
        <v>3846</v>
      </c>
      <c r="U89" s="681">
        <v>0.115</v>
      </c>
      <c r="V89" s="681">
        <f>ROUND(E89*U89,2)</f>
        <v>3.16</v>
      </c>
      <c r="W89" s="681"/>
      <c r="X89" s="682"/>
      <c r="Y89" s="682"/>
      <c r="Z89" s="682"/>
      <c r="AA89" s="682"/>
      <c r="AB89" s="682"/>
      <c r="AC89" s="682"/>
      <c r="AD89" s="682"/>
      <c r="AE89" s="682"/>
      <c r="AF89" s="682"/>
      <c r="AG89" s="682" t="s">
        <v>3847</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4027</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4028</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4029</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3955</v>
      </c>
      <c r="C93" s="676" t="s">
        <v>3956</v>
      </c>
      <c r="D93" s="677" t="s">
        <v>180</v>
      </c>
      <c r="E93" s="678">
        <v>2.754</v>
      </c>
      <c r="F93" s="925"/>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3887</v>
      </c>
      <c r="T93" s="681" t="s">
        <v>3846</v>
      </c>
      <c r="U93" s="681">
        <v>0</v>
      </c>
      <c r="V93" s="681">
        <f>ROUND(E93*U93,2)</f>
        <v>0</v>
      </c>
      <c r="W93" s="681"/>
      <c r="X93" s="682"/>
      <c r="Y93" s="682"/>
      <c r="Z93" s="682"/>
      <c r="AA93" s="682"/>
      <c r="AB93" s="682"/>
      <c r="AC93" s="682"/>
      <c r="AD93" s="682"/>
      <c r="AE93" s="682"/>
      <c r="AF93" s="682"/>
      <c r="AG93" s="682" t="s">
        <v>3878</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4049</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3842</v>
      </c>
      <c r="B95" s="667" t="s">
        <v>777</v>
      </c>
      <c r="C95" s="668" t="s">
        <v>3813</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3843</v>
      </c>
    </row>
    <row r="96" spans="1:60" outlineLevel="1">
      <c r="A96" s="674">
        <v>29</v>
      </c>
      <c r="B96" s="675" t="s">
        <v>4050</v>
      </c>
      <c r="C96" s="676" t="s">
        <v>4051</v>
      </c>
      <c r="D96" s="677" t="s">
        <v>407</v>
      </c>
      <c r="E96" s="678">
        <v>28.628609999999998</v>
      </c>
      <c r="F96" s="925"/>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3846</v>
      </c>
      <c r="T96" s="681" t="s">
        <v>3846</v>
      </c>
      <c r="U96" s="681">
        <v>1.6E-2</v>
      </c>
      <c r="V96" s="681">
        <f>ROUND(E96*U96,2)</f>
        <v>0.46</v>
      </c>
      <c r="W96" s="681"/>
      <c r="X96" s="682"/>
      <c r="Y96" s="682"/>
      <c r="Z96" s="682"/>
      <c r="AA96" s="682"/>
      <c r="AB96" s="682"/>
      <c r="AC96" s="682"/>
      <c r="AD96" s="682"/>
      <c r="AE96" s="682"/>
      <c r="AF96" s="682"/>
      <c r="AG96" s="682" t="s">
        <v>3960</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3961</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4052</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4053</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3842</v>
      </c>
      <c r="B100" s="667" t="s">
        <v>3814</v>
      </c>
      <c r="C100" s="668" t="s">
        <v>3815</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3843</v>
      </c>
    </row>
    <row r="101" spans="1:60" outlineLevel="1">
      <c r="A101" s="674">
        <v>30</v>
      </c>
      <c r="B101" s="675" t="s">
        <v>3964</v>
      </c>
      <c r="C101" s="676" t="s">
        <v>3965</v>
      </c>
      <c r="D101" s="677" t="s">
        <v>407</v>
      </c>
      <c r="E101" s="678">
        <v>26.481249999999999</v>
      </c>
      <c r="F101" s="925"/>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3846</v>
      </c>
      <c r="T101" s="681" t="s">
        <v>3846</v>
      </c>
      <c r="U101" s="681">
        <v>0.01</v>
      </c>
      <c r="V101" s="681">
        <f>ROUND(E101*U101,2)</f>
        <v>0.26</v>
      </c>
      <c r="W101" s="681"/>
      <c r="X101" s="682"/>
      <c r="Y101" s="682"/>
      <c r="Z101" s="682"/>
      <c r="AA101" s="682"/>
      <c r="AB101" s="682"/>
      <c r="AC101" s="682"/>
      <c r="AD101" s="682"/>
      <c r="AE101" s="682"/>
      <c r="AF101" s="682"/>
      <c r="AG101" s="682" t="s">
        <v>3847</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3967</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4054</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4055</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3970</v>
      </c>
      <c r="C105" s="676" t="s">
        <v>3971</v>
      </c>
      <c r="D105" s="677" t="s">
        <v>407</v>
      </c>
      <c r="E105" s="678">
        <v>26.481249999999999</v>
      </c>
      <c r="F105" s="925"/>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3846</v>
      </c>
      <c r="T105" s="681" t="s">
        <v>3846</v>
      </c>
      <c r="U105" s="681">
        <v>0</v>
      </c>
      <c r="V105" s="681">
        <f>ROUND(E105*U105,2)</f>
        <v>0</v>
      </c>
      <c r="W105" s="681"/>
      <c r="X105" s="682"/>
      <c r="Y105" s="682"/>
      <c r="Z105" s="682"/>
      <c r="AA105" s="682"/>
      <c r="AB105" s="682"/>
      <c r="AC105" s="682"/>
      <c r="AD105" s="682"/>
      <c r="AE105" s="682"/>
      <c r="AF105" s="682"/>
      <c r="AG105" s="682" t="s">
        <v>3847</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3967</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4054</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4055</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4056</v>
      </c>
      <c r="C109" s="676" t="s">
        <v>4057</v>
      </c>
      <c r="D109" s="677" t="s">
        <v>407</v>
      </c>
      <c r="E109" s="678">
        <v>115.6425</v>
      </c>
      <c r="F109" s="925"/>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3846</v>
      </c>
      <c r="T109" s="681" t="s">
        <v>3846</v>
      </c>
      <c r="U109" s="681">
        <v>0.85799999999999998</v>
      </c>
      <c r="V109" s="681">
        <f>ROUND(E109*U109,2)</f>
        <v>99.22</v>
      </c>
      <c r="W109" s="681"/>
      <c r="X109" s="682"/>
      <c r="Y109" s="682"/>
      <c r="Z109" s="682"/>
      <c r="AA109" s="682"/>
      <c r="AB109" s="682"/>
      <c r="AC109" s="682"/>
      <c r="AD109" s="682"/>
      <c r="AE109" s="682"/>
      <c r="AF109" s="682"/>
      <c r="AG109" s="682" t="s">
        <v>3847</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4058</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4059</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4060</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3973</v>
      </c>
      <c r="C113" s="676" t="s">
        <v>3974</v>
      </c>
      <c r="D113" s="677" t="s">
        <v>407</v>
      </c>
      <c r="E113" s="678">
        <v>26.481249999999999</v>
      </c>
      <c r="F113" s="925"/>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3846</v>
      </c>
      <c r="T113" s="681" t="s">
        <v>3975</v>
      </c>
      <c r="U113" s="681">
        <v>0</v>
      </c>
      <c r="V113" s="681">
        <f>ROUND(E113*U113,2)</f>
        <v>0</v>
      </c>
      <c r="W113" s="681"/>
      <c r="X113" s="682"/>
      <c r="Y113" s="682"/>
      <c r="Z113" s="682"/>
      <c r="AA113" s="682"/>
      <c r="AB113" s="682"/>
      <c r="AC113" s="682"/>
      <c r="AD113" s="682"/>
      <c r="AE113" s="682"/>
      <c r="AF113" s="682"/>
      <c r="AG113" s="682" t="s">
        <v>3847</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3967</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4054</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4055</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3792</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3976</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063" t="s">
        <v>3977</v>
      </c>
      <c r="B121" s="1063"/>
      <c r="C121" s="1064"/>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044"/>
      <c r="B122" s="1045"/>
      <c r="C122" s="1046"/>
      <c r="D122" s="1045"/>
      <c r="E122" s="1045"/>
      <c r="F122" s="1045"/>
      <c r="G122" s="1047"/>
      <c r="H122" s="661"/>
      <c r="I122" s="661"/>
      <c r="J122" s="661"/>
      <c r="K122" s="661"/>
      <c r="L122" s="661"/>
      <c r="M122" s="661"/>
      <c r="N122" s="661"/>
      <c r="O122" s="661"/>
      <c r="P122" s="661"/>
      <c r="Q122" s="661"/>
      <c r="R122" s="661"/>
      <c r="S122" s="661"/>
      <c r="T122" s="661"/>
      <c r="U122" s="661"/>
      <c r="V122" s="661"/>
      <c r="W122" s="661"/>
      <c r="AG122" s="546" t="s">
        <v>3978</v>
      </c>
    </row>
    <row r="123" spans="1:60">
      <c r="A123" s="1048"/>
      <c r="B123" s="1049"/>
      <c r="C123" s="1050"/>
      <c r="D123" s="1049"/>
      <c r="E123" s="1049"/>
      <c r="F123" s="1049"/>
      <c r="G123" s="1051"/>
      <c r="H123" s="661"/>
      <c r="I123" s="661"/>
      <c r="J123" s="661"/>
      <c r="K123" s="661"/>
      <c r="L123" s="661"/>
      <c r="M123" s="661"/>
      <c r="N123" s="661"/>
      <c r="O123" s="661"/>
      <c r="P123" s="661"/>
      <c r="Q123" s="661"/>
      <c r="R123" s="661"/>
      <c r="S123" s="661"/>
      <c r="T123" s="661"/>
      <c r="U123" s="661"/>
      <c r="V123" s="661"/>
      <c r="W123" s="661"/>
    </row>
    <row r="124" spans="1:60">
      <c r="A124" s="1048"/>
      <c r="B124" s="1049"/>
      <c r="C124" s="1050"/>
      <c r="D124" s="1049"/>
      <c r="E124" s="1049"/>
      <c r="F124" s="1049"/>
      <c r="G124" s="1051"/>
      <c r="H124" s="661"/>
      <c r="I124" s="661"/>
      <c r="J124" s="661"/>
      <c r="K124" s="661"/>
      <c r="L124" s="661"/>
      <c r="M124" s="661"/>
      <c r="N124" s="661"/>
      <c r="O124" s="661"/>
      <c r="P124" s="661"/>
      <c r="Q124" s="661"/>
      <c r="R124" s="661"/>
      <c r="S124" s="661"/>
      <c r="T124" s="661"/>
      <c r="U124" s="661"/>
      <c r="V124" s="661"/>
      <c r="W124" s="661"/>
    </row>
    <row r="125" spans="1:60">
      <c r="A125" s="1048"/>
      <c r="B125" s="1049"/>
      <c r="C125" s="1050"/>
      <c r="D125" s="1049"/>
      <c r="E125" s="1049"/>
      <c r="F125" s="1049"/>
      <c r="G125" s="1051"/>
      <c r="H125" s="661"/>
      <c r="I125" s="661"/>
      <c r="J125" s="661"/>
      <c r="K125" s="661"/>
      <c r="L125" s="661"/>
      <c r="M125" s="661"/>
      <c r="N125" s="661"/>
      <c r="O125" s="661"/>
      <c r="P125" s="661"/>
      <c r="Q125" s="661"/>
      <c r="R125" s="661"/>
      <c r="S125" s="661"/>
      <c r="T125" s="661"/>
      <c r="U125" s="661"/>
      <c r="V125" s="661"/>
      <c r="W125" s="661"/>
    </row>
    <row r="126" spans="1:60">
      <c r="A126" s="1052"/>
      <c r="B126" s="1053"/>
      <c r="C126" s="1054"/>
      <c r="D126" s="1053"/>
      <c r="E126" s="1053"/>
      <c r="F126" s="1053"/>
      <c r="G126" s="1055"/>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3979</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2618</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RAV8610 - D.2.2 Přeložka horkovodu</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79" t="str">
        <f>E7</f>
        <v>Výstavba poloprovozního objektu H2</v>
      </c>
      <c r="F68" s="980"/>
      <c r="G68" s="980"/>
      <c r="H68" s="980"/>
      <c r="L68" s="207"/>
    </row>
    <row r="69" spans="2:63" s="928" customFormat="1" ht="14.45" customHeight="1">
      <c r="B69" s="207"/>
      <c r="C69" s="927" t="s">
        <v>126</v>
      </c>
      <c r="L69" s="207"/>
    </row>
    <row r="70" spans="2:63" s="928" customFormat="1" ht="17.25" customHeight="1">
      <c r="B70" s="207"/>
      <c r="E70" s="981" t="str">
        <f>E9</f>
        <v>RAV8610 - D.2.2 Přeložka horkovodu</v>
      </c>
      <c r="F70" s="982"/>
      <c r="G70" s="982"/>
      <c r="H70" s="982"/>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2619</v>
      </c>
      <c r="F81" s="288" t="s">
        <v>2620</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2621</v>
      </c>
    </row>
    <row r="82" spans="2:65" s="928"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2969</v>
      </c>
      <c r="D3" s="91" t="s">
        <v>2858</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2970</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2971</v>
      </c>
      <c r="G3" s="117" t="s">
        <v>53</v>
      </c>
      <c r="H3" s="118" t="s">
        <v>49</v>
      </c>
      <c r="I3" s="118" t="s">
        <v>2972</v>
      </c>
      <c r="J3" s="119" t="s">
        <v>163</v>
      </c>
      <c r="K3" s="117" t="s">
        <v>164</v>
      </c>
      <c r="L3" s="116" t="s">
        <v>2973</v>
      </c>
      <c r="M3" s="116" t="s">
        <v>2974</v>
      </c>
      <c r="N3" s="116" t="s">
        <v>2975</v>
      </c>
      <c r="O3" s="116" t="s">
        <v>2976</v>
      </c>
      <c r="P3" s="116" t="s">
        <v>2969</v>
      </c>
      <c r="Q3" s="116" t="s">
        <v>2977</v>
      </c>
      <c r="R3" s="116" t="s">
        <v>2858</v>
      </c>
      <c r="S3" s="116" t="s">
        <v>2978</v>
      </c>
      <c r="T3" s="116" t="s">
        <v>2860</v>
      </c>
      <c r="U3" s="116" t="s">
        <v>2796</v>
      </c>
      <c r="V3" s="116" t="s">
        <v>38</v>
      </c>
      <c r="W3" s="116" t="s">
        <v>44</v>
      </c>
      <c r="X3" s="119" t="s">
        <v>2979</v>
      </c>
      <c r="Y3" s="118" t="s">
        <v>2815</v>
      </c>
      <c r="Z3" s="118" t="s">
        <v>2980</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3590</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3286</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2983</v>
      </c>
      <c r="B7" s="145" t="s">
        <v>2984</v>
      </c>
      <c r="C7" s="145" t="s">
        <v>2985</v>
      </c>
      <c r="D7" s="145" t="s">
        <v>2986</v>
      </c>
      <c r="E7" s="145" t="s">
        <v>2987</v>
      </c>
      <c r="F7" s="146">
        <v>1</v>
      </c>
      <c r="G7" s="147" t="s">
        <v>3004</v>
      </c>
      <c r="H7" s="148" t="s">
        <v>3334</v>
      </c>
      <c r="I7" s="148" t="s">
        <v>3335</v>
      </c>
      <c r="J7" s="149" t="s">
        <v>3336</v>
      </c>
      <c r="K7" s="147" t="s">
        <v>887</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2991</v>
      </c>
      <c r="Z7" s="148" t="s">
        <v>3290</v>
      </c>
    </row>
    <row r="8" spans="1:26" s="145" customFormat="1" ht="24" outlineLevel="2">
      <c r="F8" s="146">
        <v>2</v>
      </c>
      <c r="G8" s="147" t="s">
        <v>3004</v>
      </c>
      <c r="H8" s="148" t="s">
        <v>3337</v>
      </c>
      <c r="I8" s="148" t="s">
        <v>3338</v>
      </c>
      <c r="J8" s="149" t="s">
        <v>3339</v>
      </c>
      <c r="K8" s="147" t="s">
        <v>887</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2991</v>
      </c>
      <c r="Z8" s="148" t="s">
        <v>3290</v>
      </c>
    </row>
    <row r="9" spans="1:26" s="145" customFormat="1" ht="36" outlineLevel="2">
      <c r="F9" s="146">
        <v>3</v>
      </c>
      <c r="G9" s="147" t="s">
        <v>3004</v>
      </c>
      <c r="H9" s="148" t="s">
        <v>3287</v>
      </c>
      <c r="I9" s="148" t="s">
        <v>3288</v>
      </c>
      <c r="J9" s="149" t="s">
        <v>3289</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2991</v>
      </c>
      <c r="Z9" s="148" t="s">
        <v>3290</v>
      </c>
    </row>
    <row r="10" spans="1:26" s="145" customFormat="1" ht="24" outlineLevel="2">
      <c r="F10" s="146">
        <v>4</v>
      </c>
      <c r="G10" s="147" t="s">
        <v>3004</v>
      </c>
      <c r="H10" s="148" t="s">
        <v>3591</v>
      </c>
      <c r="I10" s="148" t="s">
        <v>3592</v>
      </c>
      <c r="J10" s="149" t="s">
        <v>3593</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2991</v>
      </c>
      <c r="Z10" s="148" t="s">
        <v>3290</v>
      </c>
    </row>
    <row r="11" spans="1:26" s="145" customFormat="1" ht="24" outlineLevel="2">
      <c r="F11" s="146">
        <v>5</v>
      </c>
      <c r="G11" s="147" t="s">
        <v>3004</v>
      </c>
      <c r="H11" s="148" t="s">
        <v>3299</v>
      </c>
      <c r="I11" s="148" t="s">
        <v>264</v>
      </c>
      <c r="J11" s="149" t="s">
        <v>3594</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2991</v>
      </c>
      <c r="Z11" s="148" t="s">
        <v>3290</v>
      </c>
    </row>
    <row r="12" spans="1:26" s="145" customFormat="1" ht="24" outlineLevel="2">
      <c r="F12" s="146">
        <v>10</v>
      </c>
      <c r="G12" s="147" t="s">
        <v>3004</v>
      </c>
      <c r="H12" s="148" t="s">
        <v>3316</v>
      </c>
      <c r="I12" s="148" t="s">
        <v>279</v>
      </c>
      <c r="J12" s="149" t="s">
        <v>3595</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2991</v>
      </c>
      <c r="Z12" s="148" t="s">
        <v>3290</v>
      </c>
    </row>
    <row r="13" spans="1:26" s="145" customFormat="1" ht="24" outlineLevel="2">
      <c r="F13" s="146">
        <v>11</v>
      </c>
      <c r="G13" s="147" t="s">
        <v>3004</v>
      </c>
      <c r="H13" s="148" t="s">
        <v>3322</v>
      </c>
      <c r="I13" s="148" t="s">
        <v>3323</v>
      </c>
      <c r="J13" s="149" t="s">
        <v>3596</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2991</v>
      </c>
      <c r="Z13" s="148" t="s">
        <v>3290</v>
      </c>
    </row>
    <row r="14" spans="1:26" s="145" customFormat="1" ht="12" outlineLevel="2">
      <c r="F14" s="146">
        <v>12</v>
      </c>
      <c r="G14" s="147" t="s">
        <v>3004</v>
      </c>
      <c r="H14" s="148" t="s">
        <v>3328</v>
      </c>
      <c r="I14" s="148" t="s">
        <v>399</v>
      </c>
      <c r="J14" s="149" t="s">
        <v>3329</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2991</v>
      </c>
      <c r="Z14" s="148" t="s">
        <v>3290</v>
      </c>
    </row>
    <row r="15" spans="1:26" s="145" customFormat="1" ht="24" outlineLevel="2">
      <c r="F15" s="146">
        <v>16</v>
      </c>
      <c r="G15" s="147" t="s">
        <v>3004</v>
      </c>
      <c r="H15" s="148" t="s">
        <v>3330</v>
      </c>
      <c r="I15" s="148" t="s">
        <v>411</v>
      </c>
      <c r="J15" s="149" t="s">
        <v>3597</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2991</v>
      </c>
      <c r="Z15" s="148" t="s">
        <v>3290</v>
      </c>
    </row>
    <row r="16" spans="1:26" outlineLevel="2">
      <c r="P16" s="804"/>
    </row>
    <row r="17" spans="6:26" s="136" customFormat="1" ht="16.5" customHeight="1" outlineLevel="1">
      <c r="F17" s="137"/>
      <c r="G17" s="121"/>
      <c r="H17" s="138"/>
      <c r="I17" s="138"/>
      <c r="J17" s="138" t="s">
        <v>3340</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3004</v>
      </c>
      <c r="H18" s="148" t="s">
        <v>3341</v>
      </c>
      <c r="I18" s="148" t="s">
        <v>3342</v>
      </c>
      <c r="J18" s="149" t="s">
        <v>3598</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2991</v>
      </c>
      <c r="Z18" s="148" t="s">
        <v>3344</v>
      </c>
    </row>
    <row r="19" spans="6:26" outlineLevel="2">
      <c r="P19" s="804"/>
    </row>
    <row r="20" spans="6:26" s="136" customFormat="1" ht="16.5" customHeight="1" outlineLevel="1">
      <c r="F20" s="137"/>
      <c r="G20" s="121"/>
      <c r="H20" s="138"/>
      <c r="I20" s="138"/>
      <c r="J20" s="138" t="s">
        <v>3346</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3004</v>
      </c>
      <c r="H21" s="148" t="s">
        <v>3355</v>
      </c>
      <c r="I21" s="148" t="s">
        <v>3356</v>
      </c>
      <c r="J21" s="149" t="s">
        <v>3599</v>
      </c>
      <c r="K21" s="147" t="s">
        <v>887</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2991</v>
      </c>
      <c r="Z21" s="148" t="s">
        <v>3349</v>
      </c>
    </row>
    <row r="22" spans="6:26" s="145" customFormat="1" ht="12" outlineLevel="2">
      <c r="F22" s="146">
        <v>37</v>
      </c>
      <c r="G22" s="147" t="s">
        <v>2988</v>
      </c>
      <c r="H22" s="148" t="s">
        <v>3600</v>
      </c>
      <c r="I22" s="148"/>
      <c r="J22" s="149" t="s">
        <v>3601</v>
      </c>
      <c r="K22" s="147" t="s">
        <v>2964</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2991</v>
      </c>
      <c r="Z22" s="148" t="s">
        <v>3349</v>
      </c>
    </row>
    <row r="23" spans="6:26" s="145" customFormat="1" ht="12" outlineLevel="2">
      <c r="F23" s="146">
        <v>38</v>
      </c>
      <c r="G23" s="147" t="s">
        <v>2988</v>
      </c>
      <c r="H23" s="148" t="s">
        <v>3602</v>
      </c>
      <c r="I23" s="148"/>
      <c r="J23" s="149" t="s">
        <v>3603</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2991</v>
      </c>
      <c r="Z23" s="148" t="s">
        <v>3349</v>
      </c>
    </row>
    <row r="24" spans="6:26" s="145" customFormat="1" ht="12" outlineLevel="2">
      <c r="F24" s="146">
        <v>39</v>
      </c>
      <c r="G24" s="147" t="s">
        <v>2988</v>
      </c>
      <c r="H24" s="148" t="s">
        <v>3604</v>
      </c>
      <c r="I24" s="148"/>
      <c r="J24" s="149" t="s">
        <v>3605</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2991</v>
      </c>
      <c r="Z24" s="148" t="s">
        <v>3349</v>
      </c>
    </row>
    <row r="25" spans="6:26" s="145" customFormat="1" ht="12" outlineLevel="2">
      <c r="F25" s="146">
        <v>40</v>
      </c>
      <c r="G25" s="147" t="s">
        <v>2988</v>
      </c>
      <c r="H25" s="148" t="s">
        <v>3606</v>
      </c>
      <c r="I25" s="148"/>
      <c r="J25" s="149" t="s">
        <v>3607</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2991</v>
      </c>
      <c r="Z25" s="148" t="s">
        <v>3349</v>
      </c>
    </row>
    <row r="26" spans="6:26" s="145" customFormat="1" ht="12" outlineLevel="2">
      <c r="F26" s="146">
        <v>41</v>
      </c>
      <c r="G26" s="147" t="s">
        <v>2988</v>
      </c>
      <c r="H26" s="148" t="s">
        <v>3608</v>
      </c>
      <c r="I26" s="148"/>
      <c r="J26" s="149" t="s">
        <v>3609</v>
      </c>
      <c r="K26" s="147" t="s">
        <v>2964</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2991</v>
      </c>
      <c r="Z26" s="148" t="s">
        <v>3349</v>
      </c>
    </row>
    <row r="27" spans="6:26" s="145" customFormat="1" ht="12" outlineLevel="2">
      <c r="F27" s="146">
        <v>42</v>
      </c>
      <c r="G27" s="147" t="s">
        <v>2988</v>
      </c>
      <c r="H27" s="148" t="s">
        <v>3610</v>
      </c>
      <c r="I27" s="148"/>
      <c r="J27" s="149" t="s">
        <v>3611</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2991</v>
      </c>
      <c r="Z27" s="148" t="s">
        <v>3349</v>
      </c>
    </row>
    <row r="28" spans="6:26" s="145" customFormat="1" ht="12" outlineLevel="2">
      <c r="F28" s="146">
        <v>43</v>
      </c>
      <c r="G28" s="147" t="s">
        <v>2988</v>
      </c>
      <c r="H28" s="148" t="s">
        <v>3612</v>
      </c>
      <c r="I28" s="148"/>
      <c r="J28" s="149" t="s">
        <v>3613</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2991</v>
      </c>
      <c r="Z28" s="148" t="s">
        <v>3349</v>
      </c>
    </row>
    <row r="29" spans="6:26" s="145" customFormat="1" ht="12" outlineLevel="2">
      <c r="F29" s="146">
        <v>44</v>
      </c>
      <c r="G29" s="147" t="s">
        <v>2988</v>
      </c>
      <c r="H29" s="148" t="s">
        <v>3614</v>
      </c>
      <c r="I29" s="148"/>
      <c r="J29" s="149" t="s">
        <v>3615</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2991</v>
      </c>
      <c r="Z29" s="148" t="s">
        <v>3349</v>
      </c>
    </row>
    <row r="30" spans="6:26" s="145" customFormat="1" ht="12" outlineLevel="2">
      <c r="F30" s="146">
        <v>45</v>
      </c>
      <c r="G30" s="147" t="s">
        <v>2988</v>
      </c>
      <c r="H30" s="148" t="s">
        <v>3616</v>
      </c>
      <c r="I30" s="148"/>
      <c r="J30" s="149" t="s">
        <v>3617</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2991</v>
      </c>
      <c r="Z30" s="148" t="s">
        <v>3349</v>
      </c>
    </row>
    <row r="31" spans="6:26" s="145" customFormat="1" ht="12" outlineLevel="2">
      <c r="F31" s="146">
        <v>46</v>
      </c>
      <c r="G31" s="147" t="s">
        <v>2988</v>
      </c>
      <c r="H31" s="148" t="s">
        <v>3618</v>
      </c>
      <c r="I31" s="148"/>
      <c r="J31" s="149" t="s">
        <v>3619</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2991</v>
      </c>
      <c r="Z31" s="148" t="s">
        <v>3349</v>
      </c>
    </row>
    <row r="32" spans="6:26" s="145" customFormat="1" ht="12" outlineLevel="2">
      <c r="F32" s="146">
        <v>47</v>
      </c>
      <c r="G32" s="147" t="s">
        <v>2988</v>
      </c>
      <c r="H32" s="148" t="s">
        <v>3620</v>
      </c>
      <c r="I32" s="148"/>
      <c r="J32" s="149" t="s">
        <v>3621</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2991</v>
      </c>
      <c r="Z32" s="148" t="s">
        <v>3349</v>
      </c>
    </row>
    <row r="33" spans="6:26" s="145" customFormat="1" ht="12" outlineLevel="2">
      <c r="F33" s="146">
        <v>48</v>
      </c>
      <c r="G33" s="147" t="s">
        <v>2988</v>
      </c>
      <c r="H33" s="148" t="s">
        <v>3622</v>
      </c>
      <c r="I33" s="148"/>
      <c r="J33" s="149" t="s">
        <v>3623</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2991</v>
      </c>
      <c r="Z33" s="148" t="s">
        <v>3349</v>
      </c>
    </row>
    <row r="34" spans="6:26" s="145" customFormat="1" ht="12" outlineLevel="2">
      <c r="F34" s="146">
        <v>49</v>
      </c>
      <c r="G34" s="147" t="s">
        <v>2988</v>
      </c>
      <c r="H34" s="148" t="s">
        <v>3624</v>
      </c>
      <c r="I34" s="148"/>
      <c r="J34" s="149" t="s">
        <v>3625</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2991</v>
      </c>
      <c r="Z34" s="148" t="s">
        <v>3349</v>
      </c>
    </row>
    <row r="35" spans="6:26" s="145" customFormat="1" ht="12" outlineLevel="2">
      <c r="F35" s="146">
        <v>50</v>
      </c>
      <c r="G35" s="147" t="s">
        <v>2988</v>
      </c>
      <c r="H35" s="148" t="s">
        <v>3626</v>
      </c>
      <c r="I35" s="148"/>
      <c r="J35" s="149" t="s">
        <v>3627</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2991</v>
      </c>
      <c r="Z35" s="148" t="s">
        <v>3349</v>
      </c>
    </row>
    <row r="36" spans="6:26" s="145" customFormat="1" ht="12" outlineLevel="2">
      <c r="F36" s="146">
        <v>51</v>
      </c>
      <c r="G36" s="147" t="s">
        <v>2988</v>
      </c>
      <c r="H36" s="148" t="s">
        <v>3628</v>
      </c>
      <c r="I36" s="148"/>
      <c r="J36" s="149" t="s">
        <v>3629</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2991</v>
      </c>
      <c r="Z36" s="148" t="s">
        <v>3349</v>
      </c>
    </row>
    <row r="37" spans="6:26" s="145" customFormat="1" ht="12" outlineLevel="2">
      <c r="F37" s="146">
        <v>53</v>
      </c>
      <c r="G37" s="147" t="s">
        <v>2988</v>
      </c>
      <c r="H37" s="148" t="s">
        <v>3630</v>
      </c>
      <c r="I37" s="148"/>
      <c r="J37" s="149" t="s">
        <v>3631</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2991</v>
      </c>
      <c r="Z37" s="148" t="s">
        <v>3349</v>
      </c>
    </row>
    <row r="38" spans="6:26" s="145" customFormat="1" ht="12" outlineLevel="2">
      <c r="F38" s="146">
        <v>54</v>
      </c>
      <c r="G38" s="147" t="s">
        <v>2988</v>
      </c>
      <c r="H38" s="148" t="s">
        <v>3632</v>
      </c>
      <c r="I38" s="148"/>
      <c r="J38" s="149" t="s">
        <v>3633</v>
      </c>
      <c r="K38" s="147" t="s">
        <v>887</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2991</v>
      </c>
      <c r="Z38" s="148" t="s">
        <v>3349</v>
      </c>
    </row>
    <row r="39" spans="6:26" s="145" customFormat="1" ht="12" outlineLevel="2">
      <c r="F39" s="146">
        <v>55</v>
      </c>
      <c r="G39" s="147" t="s">
        <v>2988</v>
      </c>
      <c r="H39" s="148" t="s">
        <v>3634</v>
      </c>
      <c r="I39" s="148"/>
      <c r="J39" s="149" t="s">
        <v>3635</v>
      </c>
      <c r="K39" s="147" t="s">
        <v>887</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2991</v>
      </c>
      <c r="Z39" s="148" t="s">
        <v>3349</v>
      </c>
    </row>
    <row r="40" spans="6:26" s="145" customFormat="1" ht="12" outlineLevel="2">
      <c r="F40" s="146">
        <v>56</v>
      </c>
      <c r="G40" s="147" t="s">
        <v>2988</v>
      </c>
      <c r="H40" s="148" t="s">
        <v>3636</v>
      </c>
      <c r="I40" s="148"/>
      <c r="J40" s="149" t="s">
        <v>3637</v>
      </c>
      <c r="K40" s="147" t="s">
        <v>887</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2991</v>
      </c>
      <c r="Z40" s="148" t="s">
        <v>3349</v>
      </c>
    </row>
    <row r="41" spans="6:26" outlineLevel="2">
      <c r="P41" s="804"/>
    </row>
    <row r="42" spans="6:26" s="136" customFormat="1" ht="16.5" customHeight="1" outlineLevel="1">
      <c r="F42" s="137"/>
      <c r="G42" s="121"/>
      <c r="H42" s="138"/>
      <c r="I42" s="138"/>
      <c r="J42" s="138" t="s">
        <v>2982</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2988</v>
      </c>
      <c r="H43" s="148" t="s">
        <v>3638</v>
      </c>
      <c r="I43" s="148"/>
      <c r="J43" s="149" t="s">
        <v>3639</v>
      </c>
      <c r="K43" s="147" t="s">
        <v>2964</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2991</v>
      </c>
      <c r="Z43" s="148" t="s">
        <v>2992</v>
      </c>
    </row>
    <row r="44" spans="6:26" s="145" customFormat="1" ht="12" outlineLevel="2">
      <c r="F44" s="146">
        <v>34</v>
      </c>
      <c r="G44" s="147" t="s">
        <v>2988</v>
      </c>
      <c r="H44" s="148" t="s">
        <v>3640</v>
      </c>
      <c r="I44" s="148"/>
      <c r="J44" s="149" t="s">
        <v>3641</v>
      </c>
      <c r="K44" s="147" t="s">
        <v>2964</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2991</v>
      </c>
      <c r="Z44" s="148" t="s">
        <v>2992</v>
      </c>
    </row>
    <row r="45" spans="6:26" s="145" customFormat="1" ht="12" outlineLevel="2">
      <c r="F45" s="146">
        <v>35</v>
      </c>
      <c r="G45" s="147" t="s">
        <v>2988</v>
      </c>
      <c r="H45" s="148" t="s">
        <v>3642</v>
      </c>
      <c r="I45" s="148"/>
      <c r="J45" s="149" t="s">
        <v>3643</v>
      </c>
      <c r="K45" s="147" t="s">
        <v>2964</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2991</v>
      </c>
      <c r="Z45" s="148" t="s">
        <v>2992</v>
      </c>
    </row>
    <row r="46" spans="6:26" outlineLevel="2">
      <c r="P46" s="804"/>
    </row>
    <row r="47" spans="6:26" s="136" customFormat="1" ht="16.5" customHeight="1" outlineLevel="1">
      <c r="F47" s="137"/>
      <c r="G47" s="121"/>
      <c r="H47" s="138"/>
      <c r="I47" s="138"/>
      <c r="J47" s="138" t="s">
        <v>3400</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3004</v>
      </c>
      <c r="H48" s="148" t="s">
        <v>3401</v>
      </c>
      <c r="I48" s="148" t="s">
        <v>3402</v>
      </c>
      <c r="J48" s="149" t="s">
        <v>3403</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2991</v>
      </c>
      <c r="Z48" s="148" t="s">
        <v>3404</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0"/>
  <sheetViews>
    <sheetView showGridLines="0" workbookViewId="0">
      <pane ySplit="1" topLeftCell="A26" activePane="bottomLeft" state="frozen"/>
      <selection pane="bottomLeft" activeCell="I57" sqref="I57"/>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3" t="s">
        <v>121</v>
      </c>
      <c r="H1" s="983"/>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88" t="s">
        <v>2519</v>
      </c>
      <c r="F9" s="989"/>
      <c r="G9" s="989"/>
      <c r="H9" s="989"/>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7" t="s">
        <v>5</v>
      </c>
      <c r="F24" s="977"/>
      <c r="G24" s="977"/>
      <c r="H24" s="977"/>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ROUND(J82,2)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ROUND(SUM(BE82:BE149), 2)</f>
        <v>0</v>
      </c>
      <c r="G30" s="920"/>
      <c r="H30" s="920"/>
      <c r="I30" s="223">
        <v>0.21</v>
      </c>
      <c r="J30" s="222">
        <f>ROUND(ROUND((SUM(BE82:BE149)), 2)*I30, 2)</f>
        <v>0</v>
      </c>
      <c r="K30" s="209"/>
    </row>
    <row r="31" spans="2:11" s="916" customFormat="1" ht="14.45" customHeight="1">
      <c r="B31" s="207"/>
      <c r="C31" s="920"/>
      <c r="D31" s="920"/>
      <c r="E31" s="221" t="s">
        <v>40</v>
      </c>
      <c r="F31" s="222">
        <f>ROUND(SUM(BF82:BF149), 2)</f>
        <v>0</v>
      </c>
      <c r="G31" s="920"/>
      <c r="H31" s="920"/>
      <c r="I31" s="223">
        <v>0.15</v>
      </c>
      <c r="J31" s="222">
        <f>ROUND(ROUND((SUM(BF82:BF149)), 2)*I31, 2)</f>
        <v>0</v>
      </c>
      <c r="K31" s="209"/>
    </row>
    <row r="32" spans="2:11" s="916" customFormat="1" ht="14.45" hidden="1" customHeight="1">
      <c r="B32" s="207"/>
      <c r="C32" s="920"/>
      <c r="D32" s="920"/>
      <c r="E32" s="221" t="s">
        <v>41</v>
      </c>
      <c r="F32" s="222">
        <f>ROUND(SUM(BG82:BG149), 2)</f>
        <v>0</v>
      </c>
      <c r="G32" s="920"/>
      <c r="H32" s="920"/>
      <c r="I32" s="223">
        <v>0.21</v>
      </c>
      <c r="J32" s="222">
        <v>0</v>
      </c>
      <c r="K32" s="209"/>
    </row>
    <row r="33" spans="2:11" s="916" customFormat="1" ht="14.45" hidden="1" customHeight="1">
      <c r="B33" s="207"/>
      <c r="C33" s="920"/>
      <c r="D33" s="920"/>
      <c r="E33" s="221" t="s">
        <v>42</v>
      </c>
      <c r="F33" s="222">
        <f>ROUND(SUM(BH82:BH149), 2)</f>
        <v>0</v>
      </c>
      <c r="G33" s="920"/>
      <c r="H33" s="920"/>
      <c r="I33" s="223">
        <v>0.15</v>
      </c>
      <c r="J33" s="222">
        <v>0</v>
      </c>
      <c r="K33" s="209"/>
    </row>
    <row r="34" spans="2:11" s="916" customFormat="1" ht="14.45" hidden="1" customHeight="1">
      <c r="B34" s="207"/>
      <c r="C34" s="920"/>
      <c r="D34" s="920"/>
      <c r="E34" s="221" t="s">
        <v>43</v>
      </c>
      <c r="F34" s="222">
        <f>ROUND(SUM(BI82:BI149),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6" t="str">
        <f>E7</f>
        <v>Výstavba poloprovozního objektu H2</v>
      </c>
      <c r="F45" s="987"/>
      <c r="G45" s="987"/>
      <c r="H45" s="987"/>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88" t="str">
        <f>E9</f>
        <v xml:space="preserve">RAV8602 - Oplocení jižní část pozemku </v>
      </c>
      <c r="F47" s="989"/>
      <c r="G47" s="989"/>
      <c r="H47" s="989"/>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7" t="str">
        <f>E21</f>
        <v>RAVAL projekt v.o.s.</v>
      </c>
      <c r="K51" s="209"/>
    </row>
    <row r="52" spans="2:47" s="916" customFormat="1" ht="14.45" customHeight="1">
      <c r="B52" s="207"/>
      <c r="C52" s="919" t="s">
        <v>28</v>
      </c>
      <c r="D52" s="920"/>
      <c r="E52" s="920"/>
      <c r="F52" s="210" t="str">
        <f>IF(E18="","",E18)</f>
        <v/>
      </c>
      <c r="G52" s="920"/>
      <c r="H52" s="920"/>
      <c r="I52" s="920"/>
      <c r="J52" s="978"/>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16" customFormat="1" ht="21.75" customHeight="1">
      <c r="B63" s="207"/>
      <c r="C63" s="920"/>
      <c r="D63" s="920"/>
      <c r="E63" s="920"/>
      <c r="F63" s="920"/>
      <c r="G63" s="920"/>
      <c r="H63" s="920"/>
      <c r="I63" s="920"/>
      <c r="J63" s="920"/>
      <c r="K63" s="209"/>
    </row>
    <row r="64" spans="2:47" s="916" customFormat="1" ht="6.95" customHeight="1">
      <c r="B64" s="231"/>
      <c r="C64" s="232"/>
      <c r="D64" s="232"/>
      <c r="E64" s="232"/>
      <c r="F64" s="232"/>
      <c r="G64" s="232"/>
      <c r="H64" s="232"/>
      <c r="I64" s="232"/>
      <c r="J64" s="232"/>
      <c r="K64" s="233"/>
    </row>
    <row r="68" spans="2:12" s="916" customFormat="1" ht="6.95" customHeight="1">
      <c r="B68" s="234"/>
      <c r="C68" s="235"/>
      <c r="D68" s="235"/>
      <c r="E68" s="235"/>
      <c r="F68" s="235"/>
      <c r="G68" s="235"/>
      <c r="H68" s="235"/>
      <c r="I68" s="235"/>
      <c r="J68" s="235"/>
      <c r="K68" s="235"/>
      <c r="L68" s="207"/>
    </row>
    <row r="69" spans="2:12" s="916" customFormat="1" ht="36.950000000000003" customHeight="1">
      <c r="B69" s="207"/>
      <c r="C69" s="255" t="s">
        <v>161</v>
      </c>
      <c r="L69" s="207"/>
    </row>
    <row r="70" spans="2:12" s="916" customFormat="1" ht="6.95" customHeight="1">
      <c r="B70" s="207"/>
      <c r="L70" s="207"/>
    </row>
    <row r="71" spans="2:12" s="916" customFormat="1" ht="14.45" customHeight="1">
      <c r="B71" s="207"/>
      <c r="C71" s="915" t="s">
        <v>17</v>
      </c>
      <c r="L71" s="207"/>
    </row>
    <row r="72" spans="2:12" s="916" customFormat="1" ht="16.5" customHeight="1">
      <c r="B72" s="207"/>
      <c r="E72" s="979" t="str">
        <f>E7</f>
        <v>Výstavba poloprovozního objektu H2</v>
      </c>
      <c r="F72" s="980"/>
      <c r="G72" s="980"/>
      <c r="H72" s="980"/>
      <c r="L72" s="207"/>
    </row>
    <row r="73" spans="2:12" s="916" customFormat="1" ht="14.45" customHeight="1">
      <c r="B73" s="207"/>
      <c r="C73" s="915" t="s">
        <v>126</v>
      </c>
      <c r="L73" s="207"/>
    </row>
    <row r="74" spans="2:12" s="916" customFormat="1" ht="17.25" customHeight="1">
      <c r="B74" s="207"/>
      <c r="E74" s="981" t="str">
        <f>E9</f>
        <v xml:space="preserve">RAV8602 - Oplocení jižní část pozemku </v>
      </c>
      <c r="F74" s="982"/>
      <c r="G74" s="982"/>
      <c r="H74" s="982"/>
      <c r="L74" s="207"/>
    </row>
    <row r="75" spans="2:12" s="916" customFormat="1" ht="6.95" customHeight="1">
      <c r="B75" s="207"/>
      <c r="L75" s="207"/>
    </row>
    <row r="76" spans="2:12" s="916" customFormat="1" ht="18" customHeight="1">
      <c r="B76" s="207"/>
      <c r="C76" s="915" t="s">
        <v>21</v>
      </c>
      <c r="F76" s="257" t="str">
        <f>F12</f>
        <v xml:space="preserve"> </v>
      </c>
      <c r="I76" s="915" t="s">
        <v>23</v>
      </c>
      <c r="J76" s="258">
        <f>IF(J12="","",J12)</f>
        <v>43090</v>
      </c>
      <c r="L76" s="207"/>
    </row>
    <row r="77" spans="2:12" s="916" customFormat="1" ht="6.95" customHeight="1">
      <c r="B77" s="207"/>
      <c r="L77" s="207"/>
    </row>
    <row r="78" spans="2:12" s="916" customFormat="1" ht="15">
      <c r="B78" s="207"/>
      <c r="C78" s="915" t="s">
        <v>24</v>
      </c>
      <c r="F78" s="257" t="str">
        <f>E15</f>
        <v>Vědeckotechnický park Plzeň a.s.</v>
      </c>
      <c r="I78" s="915" t="s">
        <v>29</v>
      </c>
      <c r="J78" s="257" t="str">
        <f>E21</f>
        <v>RAVAL projekt v.o.s.</v>
      </c>
      <c r="L78" s="207"/>
    </row>
    <row r="79" spans="2:12" s="916" customFormat="1" ht="14.45" customHeight="1">
      <c r="B79" s="207"/>
      <c r="C79" s="915" t="s">
        <v>28</v>
      </c>
      <c r="F79" s="257" t="str">
        <f>IF(E18="","",E18)</f>
        <v/>
      </c>
      <c r="L79" s="207"/>
    </row>
    <row r="80" spans="2:12" s="916"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16"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16" customFormat="1" ht="25.5" customHeight="1">
      <c r="B85" s="207"/>
      <c r="C85" s="286" t="s">
        <v>75</v>
      </c>
      <c r="D85" s="286" t="s">
        <v>179</v>
      </c>
      <c r="E85" s="287" t="s">
        <v>2520</v>
      </c>
      <c r="F85" s="288" t="s">
        <v>2521</v>
      </c>
      <c r="G85" s="289" t="s">
        <v>887</v>
      </c>
      <c r="H85" s="290">
        <v>42.3</v>
      </c>
      <c r="I85" s="921"/>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2522</v>
      </c>
    </row>
    <row r="86" spans="2:65" s="916" customFormat="1" ht="40.5">
      <c r="B86" s="207"/>
      <c r="D86" s="297" t="s">
        <v>184</v>
      </c>
      <c r="F86" s="298" t="s">
        <v>2523</v>
      </c>
      <c r="L86" s="207"/>
      <c r="M86" s="299"/>
      <c r="N86" s="920"/>
      <c r="O86" s="920"/>
      <c r="P86" s="920"/>
      <c r="Q86" s="920"/>
      <c r="R86" s="920"/>
      <c r="S86" s="920"/>
      <c r="T86" s="300"/>
      <c r="AT86" s="196" t="s">
        <v>184</v>
      </c>
      <c r="AU86" s="196" t="s">
        <v>77</v>
      </c>
    </row>
    <row r="87" spans="2:65" s="302" customFormat="1">
      <c r="B87" s="301"/>
      <c r="D87" s="297" t="s">
        <v>185</v>
      </c>
      <c r="E87" s="303" t="s">
        <v>5</v>
      </c>
      <c r="F87" s="304" t="s">
        <v>2524</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16" customFormat="1" ht="25.5" customHeight="1">
      <c r="B89" s="207"/>
      <c r="C89" s="286" t="s">
        <v>77</v>
      </c>
      <c r="D89" s="286" t="s">
        <v>179</v>
      </c>
      <c r="E89" s="287" t="s">
        <v>247</v>
      </c>
      <c r="F89" s="288" t="s">
        <v>248</v>
      </c>
      <c r="G89" s="289" t="s">
        <v>210</v>
      </c>
      <c r="H89" s="290">
        <v>3.09</v>
      </c>
      <c r="I89" s="921"/>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2525</v>
      </c>
    </row>
    <row r="90" spans="2:65" s="916" customFormat="1" ht="94.5">
      <c r="B90" s="207"/>
      <c r="D90" s="297" t="s">
        <v>184</v>
      </c>
      <c r="F90" s="298" t="s">
        <v>250</v>
      </c>
      <c r="L90" s="207"/>
      <c r="M90" s="299"/>
      <c r="N90" s="920"/>
      <c r="O90" s="920"/>
      <c r="P90" s="920"/>
      <c r="Q90" s="920"/>
      <c r="R90" s="920"/>
      <c r="S90" s="920"/>
      <c r="T90" s="300"/>
      <c r="AT90" s="196" t="s">
        <v>184</v>
      </c>
      <c r="AU90" s="196" t="s">
        <v>77</v>
      </c>
    </row>
    <row r="91" spans="2:65" s="302" customFormat="1">
      <c r="B91" s="301"/>
      <c r="D91" s="297" t="s">
        <v>185</v>
      </c>
      <c r="E91" s="303" t="s">
        <v>5</v>
      </c>
      <c r="F91" s="304" t="s">
        <v>2526</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16" customFormat="1" ht="38.25" customHeight="1">
      <c r="B93" s="207"/>
      <c r="C93" s="286" t="s">
        <v>189</v>
      </c>
      <c r="D93" s="286" t="s">
        <v>179</v>
      </c>
      <c r="E93" s="287" t="s">
        <v>255</v>
      </c>
      <c r="F93" s="288" t="s">
        <v>256</v>
      </c>
      <c r="G93" s="289" t="s">
        <v>210</v>
      </c>
      <c r="H93" s="290">
        <v>1.5449999999999999</v>
      </c>
      <c r="I93" s="921"/>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2527</v>
      </c>
    </row>
    <row r="94" spans="2:65" s="916" customFormat="1" ht="94.5">
      <c r="B94" s="207"/>
      <c r="D94" s="297" t="s">
        <v>184</v>
      </c>
      <c r="F94" s="298" t="s">
        <v>250</v>
      </c>
      <c r="L94" s="207"/>
      <c r="M94" s="299"/>
      <c r="N94" s="920"/>
      <c r="O94" s="920"/>
      <c r="P94" s="920"/>
      <c r="Q94" s="920"/>
      <c r="R94" s="920"/>
      <c r="S94" s="920"/>
      <c r="T94" s="300"/>
      <c r="AT94" s="196" t="s">
        <v>184</v>
      </c>
      <c r="AU94" s="196" t="s">
        <v>77</v>
      </c>
    </row>
    <row r="95" spans="2:65" s="302" customFormat="1">
      <c r="B95" s="301"/>
      <c r="D95" s="297" t="s">
        <v>185</v>
      </c>
      <c r="E95" s="303" t="s">
        <v>5</v>
      </c>
      <c r="F95" s="304" t="s">
        <v>2528</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16" customFormat="1" ht="38.25" customHeight="1">
      <c r="B97" s="207"/>
      <c r="C97" s="286" t="s">
        <v>182</v>
      </c>
      <c r="D97" s="286" t="s">
        <v>179</v>
      </c>
      <c r="E97" s="287" t="s">
        <v>383</v>
      </c>
      <c r="F97" s="288" t="s">
        <v>384</v>
      </c>
      <c r="G97" s="289" t="s">
        <v>210</v>
      </c>
      <c r="H97" s="290">
        <v>5.165</v>
      </c>
      <c r="I97" s="921"/>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2529</v>
      </c>
    </row>
    <row r="98" spans="2:65" s="916" customFormat="1" ht="189">
      <c r="B98" s="207"/>
      <c r="D98" s="297" t="s">
        <v>184</v>
      </c>
      <c r="F98" s="298" t="s">
        <v>289</v>
      </c>
      <c r="L98" s="207"/>
      <c r="M98" s="299"/>
      <c r="N98" s="920"/>
      <c r="O98" s="920"/>
      <c r="P98" s="920"/>
      <c r="Q98" s="920"/>
      <c r="R98" s="920"/>
      <c r="S98" s="920"/>
      <c r="T98" s="300"/>
      <c r="AT98" s="196" t="s">
        <v>184</v>
      </c>
      <c r="AU98" s="196" t="s">
        <v>77</v>
      </c>
    </row>
    <row r="99" spans="2:65" s="302" customFormat="1">
      <c r="B99" s="301"/>
      <c r="D99" s="297" t="s">
        <v>185</v>
      </c>
      <c r="E99" s="303" t="s">
        <v>5</v>
      </c>
      <c r="F99" s="304" t="s">
        <v>2530</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2531</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16" customFormat="1" ht="51" customHeight="1">
      <c r="B102" s="207"/>
      <c r="C102" s="286" t="s">
        <v>194</v>
      </c>
      <c r="D102" s="286" t="s">
        <v>179</v>
      </c>
      <c r="E102" s="287" t="s">
        <v>389</v>
      </c>
      <c r="F102" s="288" t="s">
        <v>390</v>
      </c>
      <c r="G102" s="289" t="s">
        <v>210</v>
      </c>
      <c r="H102" s="290">
        <v>51.65</v>
      </c>
      <c r="I102" s="921"/>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2532</v>
      </c>
    </row>
    <row r="103" spans="2:65" s="916" customFormat="1" ht="189">
      <c r="B103" s="207"/>
      <c r="D103" s="297" t="s">
        <v>184</v>
      </c>
      <c r="F103" s="298" t="s">
        <v>289</v>
      </c>
      <c r="L103" s="207"/>
      <c r="M103" s="299"/>
      <c r="N103" s="920"/>
      <c r="O103" s="920"/>
      <c r="P103" s="920"/>
      <c r="Q103" s="920"/>
      <c r="R103" s="920"/>
      <c r="S103" s="920"/>
      <c r="T103" s="300"/>
      <c r="AT103" s="196" t="s">
        <v>184</v>
      </c>
      <c r="AU103" s="196" t="s">
        <v>77</v>
      </c>
    </row>
    <row r="104" spans="2:65" s="302" customFormat="1">
      <c r="B104" s="301"/>
      <c r="D104" s="297" t="s">
        <v>185</v>
      </c>
      <c r="E104" s="303" t="s">
        <v>5</v>
      </c>
      <c r="F104" s="304" t="s">
        <v>2533</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16" customFormat="1" ht="16.5" customHeight="1">
      <c r="B106" s="207"/>
      <c r="C106" s="286" t="s">
        <v>196</v>
      </c>
      <c r="D106" s="286" t="s">
        <v>179</v>
      </c>
      <c r="E106" s="287" t="s">
        <v>399</v>
      </c>
      <c r="F106" s="288" t="s">
        <v>400</v>
      </c>
      <c r="G106" s="289" t="s">
        <v>210</v>
      </c>
      <c r="H106" s="290">
        <v>5.165</v>
      </c>
      <c r="I106" s="921"/>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2534</v>
      </c>
    </row>
    <row r="107" spans="2:65" s="916" customFormat="1" ht="297">
      <c r="B107" s="207"/>
      <c r="D107" s="297" t="s">
        <v>184</v>
      </c>
      <c r="F107" s="298" t="s">
        <v>402</v>
      </c>
      <c r="L107" s="207"/>
      <c r="M107" s="299"/>
      <c r="N107" s="920"/>
      <c r="O107" s="920"/>
      <c r="P107" s="920"/>
      <c r="Q107" s="920"/>
      <c r="R107" s="920"/>
      <c r="S107" s="920"/>
      <c r="T107" s="300"/>
      <c r="AT107" s="196" t="s">
        <v>184</v>
      </c>
      <c r="AU107" s="196" t="s">
        <v>77</v>
      </c>
    </row>
    <row r="108" spans="2:65" s="302" customFormat="1">
      <c r="B108" s="301"/>
      <c r="D108" s="297" t="s">
        <v>185</v>
      </c>
      <c r="E108" s="303" t="s">
        <v>5</v>
      </c>
      <c r="F108" s="304" t="s">
        <v>2535</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16" customFormat="1" ht="16.5" customHeight="1">
      <c r="B110" s="207"/>
      <c r="C110" s="286" t="s">
        <v>202</v>
      </c>
      <c r="D110" s="286" t="s">
        <v>179</v>
      </c>
      <c r="E110" s="287" t="s">
        <v>405</v>
      </c>
      <c r="F110" s="288" t="s">
        <v>406</v>
      </c>
      <c r="G110" s="289" t="s">
        <v>407</v>
      </c>
      <c r="H110" s="290">
        <v>9.2970000000000006</v>
      </c>
      <c r="I110" s="921"/>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2536</v>
      </c>
    </row>
    <row r="111" spans="2:65" s="916" customFormat="1" ht="297">
      <c r="B111" s="207"/>
      <c r="D111" s="297" t="s">
        <v>184</v>
      </c>
      <c r="F111" s="298" t="s">
        <v>402</v>
      </c>
      <c r="L111" s="207"/>
      <c r="M111" s="299"/>
      <c r="N111" s="920"/>
      <c r="O111" s="920"/>
      <c r="P111" s="920"/>
      <c r="Q111" s="920"/>
      <c r="R111" s="920"/>
      <c r="S111" s="920"/>
      <c r="T111" s="300"/>
      <c r="AT111" s="196" t="s">
        <v>184</v>
      </c>
      <c r="AU111" s="196" t="s">
        <v>77</v>
      </c>
    </row>
    <row r="112" spans="2:65" s="302" customFormat="1">
      <c r="B112" s="301"/>
      <c r="D112" s="297" t="s">
        <v>185</v>
      </c>
      <c r="E112" s="303" t="s">
        <v>5</v>
      </c>
      <c r="F112" s="304" t="s">
        <v>2537</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16" customFormat="1" ht="25.5" customHeight="1">
      <c r="B115" s="207"/>
      <c r="C115" s="286" t="s">
        <v>207</v>
      </c>
      <c r="D115" s="286" t="s">
        <v>179</v>
      </c>
      <c r="E115" s="287" t="s">
        <v>2538</v>
      </c>
      <c r="F115" s="288" t="s">
        <v>2539</v>
      </c>
      <c r="G115" s="289" t="s">
        <v>210</v>
      </c>
      <c r="H115" s="290">
        <v>2.0750000000000002</v>
      </c>
      <c r="I115" s="921"/>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2540</v>
      </c>
    </row>
    <row r="116" spans="2:65" s="916" customFormat="1" ht="81">
      <c r="B116" s="207"/>
      <c r="D116" s="297" t="s">
        <v>184</v>
      </c>
      <c r="F116" s="298" t="s">
        <v>487</v>
      </c>
      <c r="L116" s="207"/>
      <c r="M116" s="299"/>
      <c r="N116" s="920"/>
      <c r="O116" s="920"/>
      <c r="P116" s="920"/>
      <c r="Q116" s="920"/>
      <c r="R116" s="920"/>
      <c r="S116" s="920"/>
      <c r="T116" s="300"/>
      <c r="AT116" s="196" t="s">
        <v>184</v>
      </c>
      <c r="AU116" s="196" t="s">
        <v>77</v>
      </c>
    </row>
    <row r="117" spans="2:65" s="302" customFormat="1">
      <c r="B117" s="301"/>
      <c r="D117" s="297" t="s">
        <v>185</v>
      </c>
      <c r="E117" s="303" t="s">
        <v>5</v>
      </c>
      <c r="F117" s="304" t="s">
        <v>2531</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586</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16" customFormat="1" ht="38.25" customHeight="1">
      <c r="B120" s="207"/>
      <c r="C120" s="286" t="s">
        <v>214</v>
      </c>
      <c r="D120" s="286" t="s">
        <v>179</v>
      </c>
      <c r="E120" s="287" t="s">
        <v>2541</v>
      </c>
      <c r="F120" s="288" t="s">
        <v>2542</v>
      </c>
      <c r="G120" s="289" t="s">
        <v>187</v>
      </c>
      <c r="H120" s="290">
        <v>47</v>
      </c>
      <c r="I120" s="921"/>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2543</v>
      </c>
    </row>
    <row r="121" spans="2:65" s="916" customFormat="1" ht="67.5">
      <c r="B121" s="207"/>
      <c r="D121" s="297" t="s">
        <v>184</v>
      </c>
      <c r="F121" s="298" t="s">
        <v>2544</v>
      </c>
      <c r="L121" s="207"/>
      <c r="M121" s="299"/>
      <c r="N121" s="920"/>
      <c r="O121" s="920"/>
      <c r="P121" s="920"/>
      <c r="Q121" s="920"/>
      <c r="R121" s="920"/>
      <c r="S121" s="920"/>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2545</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16" customFormat="1" ht="16.5" customHeight="1">
      <c r="B125" s="207"/>
      <c r="C125" s="324" t="s">
        <v>232</v>
      </c>
      <c r="D125" s="324" t="s">
        <v>425</v>
      </c>
      <c r="E125" s="325" t="s">
        <v>2546</v>
      </c>
      <c r="F125" s="326" t="s">
        <v>2547</v>
      </c>
      <c r="G125" s="327" t="s">
        <v>187</v>
      </c>
      <c r="H125" s="328">
        <v>47</v>
      </c>
      <c r="I125" s="923"/>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2548</v>
      </c>
    </row>
    <row r="126" spans="2:65" s="916" customFormat="1" ht="25.5" customHeight="1">
      <c r="B126" s="207"/>
      <c r="C126" s="286" t="s">
        <v>237</v>
      </c>
      <c r="D126" s="286" t="s">
        <v>179</v>
      </c>
      <c r="E126" s="287" t="s">
        <v>2549</v>
      </c>
      <c r="F126" s="288" t="s">
        <v>2550</v>
      </c>
      <c r="G126" s="289" t="s">
        <v>187</v>
      </c>
      <c r="H126" s="290">
        <v>42</v>
      </c>
      <c r="I126" s="921"/>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2551</v>
      </c>
    </row>
    <row r="127" spans="2:65" s="916" customFormat="1" ht="40.5">
      <c r="B127" s="207"/>
      <c r="D127" s="297" t="s">
        <v>184</v>
      </c>
      <c r="F127" s="298" t="s">
        <v>2552</v>
      </c>
      <c r="L127" s="207"/>
      <c r="M127" s="299"/>
      <c r="N127" s="920"/>
      <c r="O127" s="920"/>
      <c r="P127" s="920"/>
      <c r="Q127" s="920"/>
      <c r="R127" s="920"/>
      <c r="S127" s="920"/>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2553</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16" customFormat="1" ht="16.5" customHeight="1">
      <c r="B131" s="207"/>
      <c r="C131" s="324" t="s">
        <v>201</v>
      </c>
      <c r="D131" s="324" t="s">
        <v>425</v>
      </c>
      <c r="E131" s="325" t="s">
        <v>2554</v>
      </c>
      <c r="F131" s="326" t="s">
        <v>2555</v>
      </c>
      <c r="G131" s="327" t="s">
        <v>187</v>
      </c>
      <c r="H131" s="328">
        <v>42</v>
      </c>
      <c r="I131" s="923"/>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2556</v>
      </c>
    </row>
    <row r="132" spans="2:65" s="916" customFormat="1" ht="25.5" customHeight="1">
      <c r="B132" s="207"/>
      <c r="C132" s="286" t="s">
        <v>246</v>
      </c>
      <c r="D132" s="286" t="s">
        <v>179</v>
      </c>
      <c r="E132" s="287" t="s">
        <v>2557</v>
      </c>
      <c r="F132" s="288" t="s">
        <v>2558</v>
      </c>
      <c r="G132" s="289" t="s">
        <v>887</v>
      </c>
      <c r="H132" s="290">
        <v>103</v>
      </c>
      <c r="I132" s="921"/>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2559</v>
      </c>
    </row>
    <row r="133" spans="2:65" s="916" customFormat="1" ht="27">
      <c r="B133" s="207"/>
      <c r="D133" s="297" t="s">
        <v>184</v>
      </c>
      <c r="F133" s="298" t="s">
        <v>2560</v>
      </c>
      <c r="L133" s="207"/>
      <c r="M133" s="299"/>
      <c r="N133" s="920"/>
      <c r="O133" s="920"/>
      <c r="P133" s="920"/>
      <c r="Q133" s="920"/>
      <c r="R133" s="920"/>
      <c r="S133" s="920"/>
      <c r="T133" s="300"/>
      <c r="AT133" s="196" t="s">
        <v>184</v>
      </c>
      <c r="AU133" s="196" t="s">
        <v>77</v>
      </c>
    </row>
    <row r="134" spans="2:65" s="302" customFormat="1">
      <c r="B134" s="301"/>
      <c r="D134" s="297" t="s">
        <v>185</v>
      </c>
      <c r="E134" s="303" t="s">
        <v>5</v>
      </c>
      <c r="F134" s="304" t="s">
        <v>797</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2553</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16" customFormat="1" ht="16.5" customHeight="1">
      <c r="B137" s="207"/>
      <c r="C137" s="324" t="s">
        <v>254</v>
      </c>
      <c r="D137" s="324" t="s">
        <v>425</v>
      </c>
      <c r="E137" s="325" t="s">
        <v>2561</v>
      </c>
      <c r="F137" s="326" t="s">
        <v>2562</v>
      </c>
      <c r="G137" s="327" t="s">
        <v>187</v>
      </c>
      <c r="H137" s="328">
        <v>46</v>
      </c>
      <c r="I137" s="923"/>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2563</v>
      </c>
    </row>
    <row r="138" spans="2:65" s="916" customFormat="1" ht="16.5" customHeight="1">
      <c r="B138" s="207"/>
      <c r="C138" s="324" t="s">
        <v>11</v>
      </c>
      <c r="D138" s="324" t="s">
        <v>425</v>
      </c>
      <c r="E138" s="325" t="s">
        <v>2564</v>
      </c>
      <c r="F138" s="326" t="s">
        <v>2565</v>
      </c>
      <c r="G138" s="327" t="s">
        <v>187</v>
      </c>
      <c r="H138" s="328">
        <v>184</v>
      </c>
      <c r="I138" s="923"/>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2566</v>
      </c>
    </row>
    <row r="139" spans="2:65" s="302" customFormat="1">
      <c r="B139" s="301"/>
      <c r="D139" s="297" t="s">
        <v>185</v>
      </c>
      <c r="E139" s="303" t="s">
        <v>5</v>
      </c>
      <c r="F139" s="304" t="s">
        <v>2567</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1159</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16" customFormat="1" ht="25.5" customHeight="1">
      <c r="B142" s="207"/>
      <c r="C142" s="286" t="s">
        <v>263</v>
      </c>
      <c r="D142" s="286" t="s">
        <v>179</v>
      </c>
      <c r="E142" s="287" t="s">
        <v>2568</v>
      </c>
      <c r="F142" s="288" t="s">
        <v>2569</v>
      </c>
      <c r="G142" s="289" t="s">
        <v>887</v>
      </c>
      <c r="H142" s="290">
        <v>0.3</v>
      </c>
      <c r="I142" s="921"/>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2570</v>
      </c>
    </row>
    <row r="143" spans="2:65" s="916" customFormat="1" ht="54">
      <c r="B143" s="207"/>
      <c r="D143" s="297" t="s">
        <v>184</v>
      </c>
      <c r="F143" s="298" t="s">
        <v>2571</v>
      </c>
      <c r="L143" s="207"/>
      <c r="M143" s="299"/>
      <c r="N143" s="920"/>
      <c r="O143" s="920"/>
      <c r="P143" s="920"/>
      <c r="Q143" s="920"/>
      <c r="R143" s="920"/>
      <c r="S143" s="920"/>
      <c r="T143" s="300"/>
      <c r="AT143" s="196" t="s">
        <v>184</v>
      </c>
      <c r="AU143" s="196" t="s">
        <v>77</v>
      </c>
    </row>
    <row r="144" spans="2:65" s="302" customFormat="1">
      <c r="B144" s="301"/>
      <c r="D144" s="297" t="s">
        <v>185</v>
      </c>
      <c r="E144" s="303" t="s">
        <v>5</v>
      </c>
      <c r="F144" s="304" t="s">
        <v>2572</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2573</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1242</v>
      </c>
      <c r="F147" s="284" t="s">
        <v>1243</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16" customFormat="1" ht="38.25" customHeight="1">
      <c r="B148" s="207"/>
      <c r="C148" s="286" t="s">
        <v>267</v>
      </c>
      <c r="D148" s="286" t="s">
        <v>179</v>
      </c>
      <c r="E148" s="287" t="s">
        <v>2574</v>
      </c>
      <c r="F148" s="288" t="s">
        <v>2575</v>
      </c>
      <c r="G148" s="289" t="s">
        <v>407</v>
      </c>
      <c r="H148" s="290">
        <v>17.984000000000002</v>
      </c>
      <c r="I148" s="921"/>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2576</v>
      </c>
    </row>
    <row r="149" spans="2:65" s="916" customFormat="1" ht="40.5">
      <c r="B149" s="207"/>
      <c r="D149" s="297" t="s">
        <v>184</v>
      </c>
      <c r="F149" s="298" t="s">
        <v>2577</v>
      </c>
      <c r="L149" s="207"/>
      <c r="M149" s="344"/>
      <c r="N149" s="345"/>
      <c r="O149" s="345"/>
      <c r="P149" s="345"/>
      <c r="Q149" s="345"/>
      <c r="R149" s="345"/>
      <c r="S149" s="345"/>
      <c r="T149" s="346"/>
      <c r="AT149" s="196" t="s">
        <v>184</v>
      </c>
      <c r="AU149" s="196" t="s">
        <v>77</v>
      </c>
    </row>
    <row r="150" spans="2:65" s="916"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2622</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RAV8611 - D.2.3 Přípojka vody</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979" t="str">
        <f>E7</f>
        <v>Výstavba poloprovozního objektu H2</v>
      </c>
      <c r="F68" s="980"/>
      <c r="G68" s="980"/>
      <c r="H68" s="980"/>
      <c r="L68" s="207"/>
    </row>
    <row r="69" spans="2:63" s="928" customFormat="1" ht="14.45" customHeight="1">
      <c r="B69" s="207"/>
      <c r="C69" s="927" t="s">
        <v>126</v>
      </c>
      <c r="L69" s="207"/>
    </row>
    <row r="70" spans="2:63" s="928" customFormat="1" ht="17.25" customHeight="1">
      <c r="B70" s="207"/>
      <c r="E70" s="981" t="str">
        <f>E9</f>
        <v>RAV8611 - D.2.3 Přípojka vody</v>
      </c>
      <c r="F70" s="982"/>
      <c r="G70" s="982"/>
      <c r="H70" s="982"/>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2623</v>
      </c>
      <c r="F81" s="288" t="s">
        <v>2624</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2625</v>
      </c>
    </row>
    <row r="82" spans="2:65" s="928"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2969</v>
      </c>
      <c r="D3" s="91" t="s">
        <v>2858</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vody-2'!$J$44=0,"",'přípojka vody-2'!$J$44)</f>
        <v>009: Ostatní konstrukce a práce</v>
      </c>
      <c r="C9" s="808" t="str">
        <f>IF('přípojka vody-2'!$P$44=0,"",'přípojka vody-2'!$P$44)</f>
        <v/>
      </c>
      <c r="D9" s="102" t="str">
        <f>IF('přípojka vody-2'!$R$44=0,"",'přípojka vody-2'!$R$44)</f>
        <v/>
      </c>
      <c r="E9" s="101"/>
      <c r="F9" s="101"/>
    </row>
    <row r="10" spans="1:7" s="99" customFormat="1" ht="15" customHeight="1" outlineLevel="1">
      <c r="B10" s="100" t="str">
        <f>IF('přípojka vody-2'!$J$49=0,"",'přípojka vody-2'!$J$49)</f>
        <v>099: Přesun hmot HSV</v>
      </c>
      <c r="C10" s="808" t="str">
        <f>IF('přípojka vody-2'!$P$49=0,"",'přípojka vody-2'!$P$49)</f>
        <v/>
      </c>
      <c r="D10" s="102" t="str">
        <f>IF('přípojka vody-2'!$R$49=0,"",'přípojka vody-2'!$R$49)</f>
        <v/>
      </c>
      <c r="E10" s="101"/>
      <c r="F10" s="101"/>
    </row>
    <row r="11" spans="1:7" ht="13.5" outlineLevel="1" thickBot="1">
      <c r="B11" s="103"/>
      <c r="C11" s="809"/>
    </row>
    <row r="12" spans="1:7" s="104" customFormat="1" ht="15">
      <c r="A12" s="104" t="e">
        <f>SUM(#REF!)</f>
        <v>#REF!</v>
      </c>
      <c r="B12" s="105" t="s">
        <v>2970</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2"/>
  <sheetViews>
    <sheetView topLeftCell="J1" zoomScaleNormal="100" zoomScaleSheetLayoutView="100" workbookViewId="0">
      <pane ySplit="3" topLeftCell="A4" activePane="bottomLeft" state="frozen"/>
      <selection activeCell="L17" sqref="L17"/>
      <selection pane="bottomLeft" activeCell="O18" sqref="O18"/>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2971</v>
      </c>
      <c r="G3" s="865" t="s">
        <v>53</v>
      </c>
      <c r="H3" s="866" t="s">
        <v>49</v>
      </c>
      <c r="I3" s="866" t="s">
        <v>2972</v>
      </c>
      <c r="J3" s="867" t="s">
        <v>163</v>
      </c>
      <c r="K3" s="865" t="s">
        <v>164</v>
      </c>
      <c r="L3" s="864" t="s">
        <v>2973</v>
      </c>
      <c r="M3" s="864" t="s">
        <v>2974</v>
      </c>
      <c r="N3" s="864" t="s">
        <v>2975</v>
      </c>
      <c r="O3" s="864" t="s">
        <v>2976</v>
      </c>
      <c r="P3" s="864" t="s">
        <v>2969</v>
      </c>
      <c r="Q3" s="864" t="s">
        <v>2977</v>
      </c>
      <c r="R3" s="864" t="s">
        <v>2858</v>
      </c>
      <c r="S3" s="864" t="s">
        <v>2978</v>
      </c>
      <c r="T3" s="864" t="s">
        <v>2860</v>
      </c>
      <c r="U3" s="864" t="s">
        <v>2796</v>
      </c>
      <c r="V3" s="864" t="s">
        <v>38</v>
      </c>
      <c r="W3" s="864" t="s">
        <v>44</v>
      </c>
      <c r="X3" s="867" t="s">
        <v>2979</v>
      </c>
      <c r="Y3" s="866" t="s">
        <v>2815</v>
      </c>
      <c r="Z3" s="866" t="s">
        <v>2980</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3644</v>
      </c>
      <c r="K5" s="875"/>
      <c r="L5" s="877"/>
      <c r="M5" s="878"/>
      <c r="N5" s="877"/>
      <c r="O5" s="878"/>
      <c r="P5" s="879">
        <f>SUBTOTAL(9,P6:P52)</f>
        <v>0</v>
      </c>
      <c r="Q5" s="880"/>
      <c r="R5" s="881">
        <f>SUBTOTAL(9,R6:R52)</f>
        <v>3.2599450000000005</v>
      </c>
      <c r="S5" s="878"/>
      <c r="T5" s="881">
        <f>SUBTOTAL(9,T6:T52)</f>
        <v>0</v>
      </c>
      <c r="U5" s="878"/>
      <c r="V5" s="879">
        <f>SUBTOTAL(9,V6:V52)</f>
        <v>0</v>
      </c>
      <c r="W5" s="879">
        <f>SUBTOTAL(9,W6:W52)</f>
        <v>0</v>
      </c>
      <c r="X5" s="882"/>
      <c r="Y5" s="883"/>
      <c r="Z5" s="883"/>
    </row>
    <row r="6" spans="1:26" s="884" customFormat="1" ht="16.5" customHeight="1" outlineLevel="1">
      <c r="F6" s="885"/>
      <c r="G6" s="869"/>
      <c r="H6" s="886"/>
      <c r="I6" s="886"/>
      <c r="J6" s="886" t="s">
        <v>3286</v>
      </c>
      <c r="K6" s="869"/>
      <c r="L6" s="887"/>
      <c r="M6" s="888"/>
      <c r="N6" s="887"/>
      <c r="O6" s="888"/>
      <c r="P6" s="889">
        <f>SUBTOTAL(9,P7:P19)</f>
        <v>0</v>
      </c>
      <c r="Q6" s="890"/>
      <c r="R6" s="891">
        <f>SUBTOTAL(9,R7:R19)</f>
        <v>0.10964</v>
      </c>
      <c r="S6" s="888"/>
      <c r="T6" s="891">
        <f>SUBTOTAL(9,T7:T19)</f>
        <v>0</v>
      </c>
      <c r="U6" s="888"/>
      <c r="V6" s="889">
        <f>SUBTOTAL(9,V7:V19)</f>
        <v>0</v>
      </c>
      <c r="W6" s="889">
        <f>SUBTOTAL(9,W7:W19)</f>
        <v>0</v>
      </c>
      <c r="X6" s="892"/>
      <c r="Y6" s="870"/>
      <c r="Z6" s="870"/>
    </row>
    <row r="7" spans="1:26" s="893" customFormat="1" ht="12" outlineLevel="2">
      <c r="A7" s="893" t="s">
        <v>2983</v>
      </c>
      <c r="B7" s="893" t="s">
        <v>2984</v>
      </c>
      <c r="C7" s="893" t="s">
        <v>2985</v>
      </c>
      <c r="D7" s="893" t="s">
        <v>2986</v>
      </c>
      <c r="E7" s="893" t="s">
        <v>2987</v>
      </c>
      <c r="F7" s="894">
        <v>1</v>
      </c>
      <c r="G7" s="895" t="s">
        <v>3004</v>
      </c>
      <c r="H7" s="896" t="s">
        <v>3334</v>
      </c>
      <c r="I7" s="896" t="s">
        <v>3335</v>
      </c>
      <c r="J7" s="897" t="s">
        <v>3336</v>
      </c>
      <c r="K7" s="895" t="s">
        <v>887</v>
      </c>
      <c r="L7" s="898">
        <v>2</v>
      </c>
      <c r="M7" s="899">
        <v>0</v>
      </c>
      <c r="N7" s="898">
        <f t="shared" ref="N7:N18" si="0">L7*(1+M7/100)</f>
        <v>2</v>
      </c>
      <c r="O7" s="811"/>
      <c r="P7" s="900">
        <f>ROUND(N7*O7,2)</f>
        <v>0</v>
      </c>
      <c r="Q7" s="901">
        <v>8.6800000000000002E-3</v>
      </c>
      <c r="R7" s="899">
        <f t="shared" ref="R7:R18" si="1">N7*Q7</f>
        <v>1.736E-2</v>
      </c>
      <c r="S7" s="901"/>
      <c r="T7" s="899">
        <f t="shared" ref="T7:T18" si="2">N7*S7</f>
        <v>0</v>
      </c>
      <c r="U7" s="900">
        <v>21</v>
      </c>
      <c r="V7" s="900">
        <f t="shared" ref="V7:V18" si="3">P7*(U7/100)</f>
        <v>0</v>
      </c>
      <c r="W7" s="900">
        <f t="shared" ref="W7:W18" si="4">P7+V7</f>
        <v>0</v>
      </c>
      <c r="X7" s="897"/>
      <c r="Y7" s="896" t="s">
        <v>2991</v>
      </c>
      <c r="Z7" s="896" t="s">
        <v>3290</v>
      </c>
    </row>
    <row r="8" spans="1:26" s="893" customFormat="1" ht="24" outlineLevel="2">
      <c r="F8" s="894">
        <v>2</v>
      </c>
      <c r="G8" s="895" t="s">
        <v>3004</v>
      </c>
      <c r="H8" s="896" t="s">
        <v>3337</v>
      </c>
      <c r="I8" s="896" t="s">
        <v>3338</v>
      </c>
      <c r="J8" s="897" t="s">
        <v>3339</v>
      </c>
      <c r="K8" s="895" t="s">
        <v>887</v>
      </c>
      <c r="L8" s="898">
        <v>2</v>
      </c>
      <c r="M8" s="899">
        <v>0</v>
      </c>
      <c r="N8" s="898">
        <f t="shared" si="0"/>
        <v>2</v>
      </c>
      <c r="O8" s="811"/>
      <c r="P8" s="900">
        <f t="shared" ref="P8:P18" si="5">ROUND(N8*O8,2)</f>
        <v>0</v>
      </c>
      <c r="Q8" s="901">
        <v>3.6900000000000002E-2</v>
      </c>
      <c r="R8" s="899">
        <f t="shared" si="1"/>
        <v>7.3800000000000004E-2</v>
      </c>
      <c r="S8" s="901"/>
      <c r="T8" s="899">
        <f t="shared" si="2"/>
        <v>0</v>
      </c>
      <c r="U8" s="900">
        <v>21</v>
      </c>
      <c r="V8" s="900">
        <f t="shared" si="3"/>
        <v>0</v>
      </c>
      <c r="W8" s="900">
        <f t="shared" si="4"/>
        <v>0</v>
      </c>
      <c r="X8" s="897"/>
      <c r="Y8" s="896" t="s">
        <v>2991</v>
      </c>
      <c r="Z8" s="896" t="s">
        <v>3290</v>
      </c>
    </row>
    <row r="9" spans="1:26" s="893" customFormat="1" ht="36" outlineLevel="2">
      <c r="F9" s="894">
        <v>3</v>
      </c>
      <c r="G9" s="895" t="s">
        <v>3004</v>
      </c>
      <c r="H9" s="896" t="s">
        <v>3287</v>
      </c>
      <c r="I9" s="896" t="s">
        <v>3288</v>
      </c>
      <c r="J9" s="897" t="s">
        <v>3289</v>
      </c>
      <c r="K9" s="895" t="s">
        <v>210</v>
      </c>
      <c r="L9" s="898">
        <v>7</v>
      </c>
      <c r="M9" s="899">
        <v>0</v>
      </c>
      <c r="N9" s="898">
        <f t="shared" si="0"/>
        <v>7</v>
      </c>
      <c r="O9" s="811"/>
      <c r="P9" s="900">
        <f t="shared" si="5"/>
        <v>0</v>
      </c>
      <c r="Q9" s="901"/>
      <c r="R9" s="899">
        <f t="shared" si="1"/>
        <v>0</v>
      </c>
      <c r="S9" s="901"/>
      <c r="T9" s="899">
        <f t="shared" si="2"/>
        <v>0</v>
      </c>
      <c r="U9" s="900">
        <v>21</v>
      </c>
      <c r="V9" s="900">
        <f t="shared" si="3"/>
        <v>0</v>
      </c>
      <c r="W9" s="900">
        <f t="shared" si="4"/>
        <v>0</v>
      </c>
      <c r="X9" s="897"/>
      <c r="Y9" s="896" t="s">
        <v>2991</v>
      </c>
      <c r="Z9" s="896" t="s">
        <v>3290</v>
      </c>
    </row>
    <row r="10" spans="1:26" s="893" customFormat="1" ht="12" outlineLevel="2">
      <c r="F10" s="894">
        <v>4</v>
      </c>
      <c r="G10" s="895" t="s">
        <v>3004</v>
      </c>
      <c r="H10" s="896" t="s">
        <v>3296</v>
      </c>
      <c r="I10" s="896" t="s">
        <v>259</v>
      </c>
      <c r="J10" s="897" t="s">
        <v>3645</v>
      </c>
      <c r="K10" s="895" t="s">
        <v>210</v>
      </c>
      <c r="L10" s="898">
        <v>12</v>
      </c>
      <c r="M10" s="899">
        <v>0</v>
      </c>
      <c r="N10" s="898">
        <f t="shared" si="0"/>
        <v>12</v>
      </c>
      <c r="O10" s="811"/>
      <c r="P10" s="900">
        <f t="shared" si="5"/>
        <v>0</v>
      </c>
      <c r="Q10" s="901"/>
      <c r="R10" s="899">
        <f t="shared" si="1"/>
        <v>0</v>
      </c>
      <c r="S10" s="901"/>
      <c r="T10" s="899">
        <f t="shared" si="2"/>
        <v>0</v>
      </c>
      <c r="U10" s="900">
        <v>21</v>
      </c>
      <c r="V10" s="900">
        <f t="shared" si="3"/>
        <v>0</v>
      </c>
      <c r="W10" s="900">
        <f t="shared" si="4"/>
        <v>0</v>
      </c>
      <c r="X10" s="897"/>
      <c r="Y10" s="896" t="s">
        <v>2991</v>
      </c>
      <c r="Z10" s="896" t="s">
        <v>3290</v>
      </c>
    </row>
    <row r="11" spans="1:26" s="893" customFormat="1" ht="24" outlineLevel="2">
      <c r="F11" s="894">
        <v>5</v>
      </c>
      <c r="G11" s="895" t="s">
        <v>3004</v>
      </c>
      <c r="H11" s="896" t="s">
        <v>3299</v>
      </c>
      <c r="I11" s="896" t="s">
        <v>264</v>
      </c>
      <c r="J11" s="897" t="s">
        <v>3594</v>
      </c>
      <c r="K11" s="895" t="s">
        <v>210</v>
      </c>
      <c r="L11" s="898">
        <v>1.4</v>
      </c>
      <c r="M11" s="899">
        <v>0</v>
      </c>
      <c r="N11" s="898">
        <f t="shared" si="0"/>
        <v>1.4</v>
      </c>
      <c r="O11" s="811"/>
      <c r="P11" s="900">
        <f t="shared" si="5"/>
        <v>0</v>
      </c>
      <c r="Q11" s="901"/>
      <c r="R11" s="899">
        <f t="shared" si="1"/>
        <v>0</v>
      </c>
      <c r="S11" s="901"/>
      <c r="T11" s="899">
        <f t="shared" si="2"/>
        <v>0</v>
      </c>
      <c r="U11" s="900">
        <v>21</v>
      </c>
      <c r="V11" s="900">
        <f t="shared" si="3"/>
        <v>0</v>
      </c>
      <c r="W11" s="900">
        <f t="shared" si="4"/>
        <v>0</v>
      </c>
      <c r="X11" s="897"/>
      <c r="Y11" s="896" t="s">
        <v>2991</v>
      </c>
      <c r="Z11" s="896" t="s">
        <v>3290</v>
      </c>
    </row>
    <row r="12" spans="1:26" s="893" customFormat="1" ht="12" outlineLevel="2">
      <c r="F12" s="894">
        <v>6</v>
      </c>
      <c r="G12" s="895" t="s">
        <v>3004</v>
      </c>
      <c r="H12" s="896" t="s">
        <v>3302</v>
      </c>
      <c r="I12" s="896" t="s">
        <v>3303</v>
      </c>
      <c r="J12" s="897" t="s">
        <v>3646</v>
      </c>
      <c r="K12" s="895" t="s">
        <v>210</v>
      </c>
      <c r="L12" s="898">
        <v>4</v>
      </c>
      <c r="M12" s="899">
        <v>0</v>
      </c>
      <c r="N12" s="898">
        <f t="shared" si="0"/>
        <v>4</v>
      </c>
      <c r="O12" s="811"/>
      <c r="P12" s="900">
        <f t="shared" si="5"/>
        <v>0</v>
      </c>
      <c r="Q12" s="901"/>
      <c r="R12" s="899">
        <f t="shared" si="1"/>
        <v>0</v>
      </c>
      <c r="S12" s="901"/>
      <c r="T12" s="899">
        <f t="shared" si="2"/>
        <v>0</v>
      </c>
      <c r="U12" s="900">
        <v>21</v>
      </c>
      <c r="V12" s="900">
        <f t="shared" si="3"/>
        <v>0</v>
      </c>
      <c r="W12" s="900">
        <f t="shared" si="4"/>
        <v>0</v>
      </c>
      <c r="X12" s="897"/>
      <c r="Y12" s="896" t="s">
        <v>2991</v>
      </c>
      <c r="Z12" s="896" t="s">
        <v>3290</v>
      </c>
    </row>
    <row r="13" spans="1:26" s="893" customFormat="1" ht="12" outlineLevel="2">
      <c r="F13" s="894">
        <v>7</v>
      </c>
      <c r="G13" s="895" t="s">
        <v>3004</v>
      </c>
      <c r="H13" s="896" t="s">
        <v>3305</v>
      </c>
      <c r="I13" s="896" t="s">
        <v>3306</v>
      </c>
      <c r="J13" s="897" t="s">
        <v>3307</v>
      </c>
      <c r="K13" s="895" t="s">
        <v>210</v>
      </c>
      <c r="L13" s="898">
        <v>0.4</v>
      </c>
      <c r="M13" s="899">
        <v>0</v>
      </c>
      <c r="N13" s="898">
        <f t="shared" si="0"/>
        <v>0.4</v>
      </c>
      <c r="O13" s="811"/>
      <c r="P13" s="900">
        <f t="shared" si="5"/>
        <v>0</v>
      </c>
      <c r="Q13" s="901"/>
      <c r="R13" s="899">
        <f t="shared" si="1"/>
        <v>0</v>
      </c>
      <c r="S13" s="901"/>
      <c r="T13" s="899">
        <f t="shared" si="2"/>
        <v>0</v>
      </c>
      <c r="U13" s="900">
        <v>21</v>
      </c>
      <c r="V13" s="900">
        <f t="shared" si="3"/>
        <v>0</v>
      </c>
      <c r="W13" s="900">
        <f t="shared" si="4"/>
        <v>0</v>
      </c>
      <c r="X13" s="897"/>
      <c r="Y13" s="896" t="s">
        <v>2991</v>
      </c>
      <c r="Z13" s="896" t="s">
        <v>3290</v>
      </c>
    </row>
    <row r="14" spans="1:26" s="893" customFormat="1" ht="24" outlineLevel="2">
      <c r="F14" s="894">
        <v>8</v>
      </c>
      <c r="G14" s="895" t="s">
        <v>3004</v>
      </c>
      <c r="H14" s="896" t="s">
        <v>3308</v>
      </c>
      <c r="I14" s="896" t="s">
        <v>3309</v>
      </c>
      <c r="J14" s="897" t="s">
        <v>3647</v>
      </c>
      <c r="K14" s="895" t="s">
        <v>180</v>
      </c>
      <c r="L14" s="898">
        <v>22</v>
      </c>
      <c r="M14" s="899">
        <v>0</v>
      </c>
      <c r="N14" s="898">
        <f t="shared" si="0"/>
        <v>22</v>
      </c>
      <c r="O14" s="811"/>
      <c r="P14" s="900">
        <f t="shared" si="5"/>
        <v>0</v>
      </c>
      <c r="Q14" s="901">
        <v>8.4000000000000003E-4</v>
      </c>
      <c r="R14" s="899">
        <f t="shared" si="1"/>
        <v>1.848E-2</v>
      </c>
      <c r="S14" s="901"/>
      <c r="T14" s="899">
        <f t="shared" si="2"/>
        <v>0</v>
      </c>
      <c r="U14" s="900">
        <v>21</v>
      </c>
      <c r="V14" s="900">
        <f t="shared" si="3"/>
        <v>0</v>
      </c>
      <c r="W14" s="900">
        <f t="shared" si="4"/>
        <v>0</v>
      </c>
      <c r="X14" s="897"/>
      <c r="Y14" s="896" t="s">
        <v>2991</v>
      </c>
      <c r="Z14" s="896" t="s">
        <v>3290</v>
      </c>
    </row>
    <row r="15" spans="1:26" s="893" customFormat="1" ht="24" outlineLevel="2">
      <c r="F15" s="894">
        <v>9</v>
      </c>
      <c r="G15" s="895" t="s">
        <v>3004</v>
      </c>
      <c r="H15" s="896" t="s">
        <v>3312</v>
      </c>
      <c r="I15" s="896" t="s">
        <v>3313</v>
      </c>
      <c r="J15" s="897" t="s">
        <v>3648</v>
      </c>
      <c r="K15" s="895" t="s">
        <v>180</v>
      </c>
      <c r="L15" s="898">
        <v>22</v>
      </c>
      <c r="M15" s="899">
        <v>0</v>
      </c>
      <c r="N15" s="898">
        <f t="shared" si="0"/>
        <v>22</v>
      </c>
      <c r="O15" s="811"/>
      <c r="P15" s="900">
        <f t="shared" si="5"/>
        <v>0</v>
      </c>
      <c r="Q15" s="901"/>
      <c r="R15" s="899">
        <f t="shared" si="1"/>
        <v>0</v>
      </c>
      <c r="S15" s="901"/>
      <c r="T15" s="899">
        <f t="shared" si="2"/>
        <v>0</v>
      </c>
      <c r="U15" s="900">
        <v>21</v>
      </c>
      <c r="V15" s="900">
        <f t="shared" si="3"/>
        <v>0</v>
      </c>
      <c r="W15" s="900">
        <f t="shared" si="4"/>
        <v>0</v>
      </c>
      <c r="X15" s="897"/>
      <c r="Y15" s="896" t="s">
        <v>2991</v>
      </c>
      <c r="Z15" s="896" t="s">
        <v>3290</v>
      </c>
    </row>
    <row r="16" spans="1:26" s="893" customFormat="1" ht="24" outlineLevel="2">
      <c r="F16" s="894">
        <v>10</v>
      </c>
      <c r="G16" s="895" t="s">
        <v>3004</v>
      </c>
      <c r="H16" s="896" t="s">
        <v>3316</v>
      </c>
      <c r="I16" s="896" t="s">
        <v>279</v>
      </c>
      <c r="J16" s="897" t="s">
        <v>3595</v>
      </c>
      <c r="K16" s="895" t="s">
        <v>210</v>
      </c>
      <c r="L16" s="898">
        <v>12</v>
      </c>
      <c r="M16" s="899">
        <v>0</v>
      </c>
      <c r="N16" s="898">
        <f t="shared" si="0"/>
        <v>12</v>
      </c>
      <c r="O16" s="811"/>
      <c r="P16" s="900">
        <f t="shared" si="5"/>
        <v>0</v>
      </c>
      <c r="Q16" s="901"/>
      <c r="R16" s="899">
        <f t="shared" si="1"/>
        <v>0</v>
      </c>
      <c r="S16" s="901"/>
      <c r="T16" s="899">
        <f t="shared" si="2"/>
        <v>0</v>
      </c>
      <c r="U16" s="900">
        <v>21</v>
      </c>
      <c r="V16" s="900">
        <f t="shared" si="3"/>
        <v>0</v>
      </c>
      <c r="W16" s="900">
        <f t="shared" si="4"/>
        <v>0</v>
      </c>
      <c r="X16" s="897"/>
      <c r="Y16" s="896" t="s">
        <v>2991</v>
      </c>
      <c r="Z16" s="896" t="s">
        <v>3290</v>
      </c>
    </row>
    <row r="17" spans="6:26" s="893" customFormat="1" ht="24" outlineLevel="2">
      <c r="F17" s="894">
        <v>11</v>
      </c>
      <c r="G17" s="895" t="s">
        <v>3004</v>
      </c>
      <c r="H17" s="896" t="s">
        <v>3322</v>
      </c>
      <c r="I17" s="896" t="s">
        <v>3323</v>
      </c>
      <c r="J17" s="897" t="s">
        <v>3596</v>
      </c>
      <c r="K17" s="895" t="s">
        <v>210</v>
      </c>
      <c r="L17" s="898">
        <v>5</v>
      </c>
      <c r="M17" s="899">
        <v>0</v>
      </c>
      <c r="N17" s="898">
        <f t="shared" si="0"/>
        <v>5</v>
      </c>
      <c r="O17" s="811"/>
      <c r="P17" s="900">
        <f t="shared" si="5"/>
        <v>0</v>
      </c>
      <c r="Q17" s="901"/>
      <c r="R17" s="899">
        <f t="shared" si="1"/>
        <v>0</v>
      </c>
      <c r="S17" s="901"/>
      <c r="T17" s="899">
        <f t="shared" si="2"/>
        <v>0</v>
      </c>
      <c r="U17" s="900">
        <v>21</v>
      </c>
      <c r="V17" s="900">
        <f t="shared" si="3"/>
        <v>0</v>
      </c>
      <c r="W17" s="900">
        <f t="shared" si="4"/>
        <v>0</v>
      </c>
      <c r="X17" s="897"/>
      <c r="Y17" s="896" t="s">
        <v>2991</v>
      </c>
      <c r="Z17" s="896" t="s">
        <v>3290</v>
      </c>
    </row>
    <row r="18" spans="6:26" s="893" customFormat="1" ht="12" outlineLevel="2">
      <c r="F18" s="894">
        <v>12</v>
      </c>
      <c r="G18" s="895" t="s">
        <v>3004</v>
      </c>
      <c r="H18" s="896" t="s">
        <v>3328</v>
      </c>
      <c r="I18" s="896" t="s">
        <v>399</v>
      </c>
      <c r="J18" s="897" t="s">
        <v>3329</v>
      </c>
      <c r="K18" s="895" t="s">
        <v>210</v>
      </c>
      <c r="L18" s="898">
        <v>5</v>
      </c>
      <c r="M18" s="899">
        <v>0</v>
      </c>
      <c r="N18" s="898">
        <f t="shared" si="0"/>
        <v>5</v>
      </c>
      <c r="O18" s="811"/>
      <c r="P18" s="900">
        <f t="shared" si="5"/>
        <v>0</v>
      </c>
      <c r="Q18" s="901"/>
      <c r="R18" s="899">
        <f t="shared" si="1"/>
        <v>0</v>
      </c>
      <c r="S18" s="901"/>
      <c r="T18" s="899">
        <f t="shared" si="2"/>
        <v>0</v>
      </c>
      <c r="U18" s="900">
        <v>21</v>
      </c>
      <c r="V18" s="900">
        <f t="shared" si="3"/>
        <v>0</v>
      </c>
      <c r="W18" s="900">
        <f t="shared" si="4"/>
        <v>0</v>
      </c>
      <c r="X18" s="897"/>
      <c r="Y18" s="896" t="s">
        <v>2991</v>
      </c>
      <c r="Z18" s="896" t="s">
        <v>3290</v>
      </c>
    </row>
    <row r="19" spans="6:26" outlineLevel="2"/>
    <row r="20" spans="6:26" s="884" customFormat="1" ht="16.5" customHeight="1" outlineLevel="1">
      <c r="F20" s="885"/>
      <c r="G20" s="869"/>
      <c r="H20" s="886"/>
      <c r="I20" s="886"/>
      <c r="J20" s="886" t="s">
        <v>3340</v>
      </c>
      <c r="K20" s="869"/>
      <c r="L20" s="887"/>
      <c r="M20" s="888"/>
      <c r="N20" s="887"/>
      <c r="O20" s="888"/>
      <c r="P20" s="889">
        <f>SUBTOTAL(9,P21:P22)</f>
        <v>0</v>
      </c>
      <c r="Q20" s="890"/>
      <c r="R20" s="891">
        <f>SUBTOTAL(9,R21:R22)</f>
        <v>2.8361550000000002</v>
      </c>
      <c r="S20" s="888"/>
      <c r="T20" s="891">
        <f>SUBTOTAL(9,T21:T22)</f>
        <v>0</v>
      </c>
      <c r="U20" s="888"/>
      <c r="V20" s="889">
        <f>SUBTOTAL(9,V21:V22)</f>
        <v>0</v>
      </c>
      <c r="W20" s="889">
        <f>SUBTOTAL(9,W21:W22)</f>
        <v>0</v>
      </c>
      <c r="X20" s="892"/>
      <c r="Y20" s="870"/>
      <c r="Z20" s="870"/>
    </row>
    <row r="21" spans="6:26" s="893" customFormat="1" ht="24" outlineLevel="2">
      <c r="F21" s="894">
        <v>13</v>
      </c>
      <c r="G21" s="895" t="s">
        <v>3004</v>
      </c>
      <c r="H21" s="896" t="s">
        <v>3341</v>
      </c>
      <c r="I21" s="896" t="s">
        <v>3342</v>
      </c>
      <c r="J21" s="897" t="s">
        <v>3598</v>
      </c>
      <c r="K21" s="895" t="s">
        <v>210</v>
      </c>
      <c r="L21" s="898">
        <v>1.5</v>
      </c>
      <c r="M21" s="899">
        <v>0</v>
      </c>
      <c r="N21" s="898">
        <f>L21*(1+M21/100)</f>
        <v>1.5</v>
      </c>
      <c r="O21" s="811"/>
      <c r="P21" s="900">
        <f t="shared" ref="P21" si="6">ROUND(N21*O21,2)</f>
        <v>0</v>
      </c>
      <c r="Q21" s="901">
        <v>1.8907700000000001</v>
      </c>
      <c r="R21" s="899">
        <f>N21*Q21</f>
        <v>2.8361550000000002</v>
      </c>
      <c r="S21" s="901"/>
      <c r="T21" s="899">
        <f>N21*S21</f>
        <v>0</v>
      </c>
      <c r="U21" s="900">
        <v>21</v>
      </c>
      <c r="V21" s="900">
        <f>P21*(U21/100)</f>
        <v>0</v>
      </c>
      <c r="W21" s="900">
        <f>P21+V21</f>
        <v>0</v>
      </c>
      <c r="X21" s="897"/>
      <c r="Y21" s="896" t="s">
        <v>2991</v>
      </c>
      <c r="Z21" s="896" t="s">
        <v>3344</v>
      </c>
    </row>
    <row r="22" spans="6:26" outlineLevel="2"/>
    <row r="23" spans="6:26" s="884" customFormat="1" ht="16.5" customHeight="1" outlineLevel="1">
      <c r="F23" s="885"/>
      <c r="G23" s="869"/>
      <c r="H23" s="886"/>
      <c r="I23" s="886"/>
      <c r="J23" s="886" t="s">
        <v>3346</v>
      </c>
      <c r="K23" s="869"/>
      <c r="L23" s="887"/>
      <c r="M23" s="888"/>
      <c r="N23" s="887"/>
      <c r="O23" s="888"/>
      <c r="P23" s="889">
        <f>SUBTOTAL(9,P24:P43)</f>
        <v>0</v>
      </c>
      <c r="Q23" s="890"/>
      <c r="R23" s="891">
        <f>SUBTOTAL(9,R24:R43)</f>
        <v>0.31415000000000004</v>
      </c>
      <c r="S23" s="888"/>
      <c r="T23" s="891">
        <f>SUBTOTAL(9,T24:T43)</f>
        <v>0</v>
      </c>
      <c r="U23" s="888"/>
      <c r="V23" s="889">
        <f>SUBTOTAL(9,V24:V43)</f>
        <v>0</v>
      </c>
      <c r="W23" s="889">
        <f>SUBTOTAL(9,W24:W43)</f>
        <v>0</v>
      </c>
      <c r="X23" s="892"/>
      <c r="Y23" s="870"/>
      <c r="Z23" s="870"/>
    </row>
    <row r="24" spans="6:26" s="893" customFormat="1" ht="12" outlineLevel="2">
      <c r="F24" s="894">
        <v>14</v>
      </c>
      <c r="G24" s="895" t="s">
        <v>2988</v>
      </c>
      <c r="H24" s="896" t="s">
        <v>3649</v>
      </c>
      <c r="I24" s="896"/>
      <c r="J24" s="897" t="s">
        <v>3381</v>
      </c>
      <c r="K24" s="895" t="s">
        <v>887</v>
      </c>
      <c r="L24" s="898">
        <v>5</v>
      </c>
      <c r="M24" s="899">
        <v>0</v>
      </c>
      <c r="N24" s="898">
        <f t="shared" ref="N24:N42" si="7">L24*(1+M24/100)</f>
        <v>5</v>
      </c>
      <c r="O24" s="811"/>
      <c r="P24" s="900">
        <f t="shared" ref="P24:P42" si="8">ROUND(N24*O24,2)</f>
        <v>0</v>
      </c>
      <c r="Q24" s="901"/>
      <c r="R24" s="899">
        <f t="shared" ref="R24:R42" si="9">N24*Q24</f>
        <v>0</v>
      </c>
      <c r="S24" s="901"/>
      <c r="T24" s="899">
        <f t="shared" ref="T24:T42" si="10">N24*S24</f>
        <v>0</v>
      </c>
      <c r="U24" s="900">
        <v>21</v>
      </c>
      <c r="V24" s="900">
        <f t="shared" ref="V24:V42" si="11">P24*(U24/100)</f>
        <v>0</v>
      </c>
      <c r="W24" s="900">
        <f t="shared" ref="W24:W42" si="12">P24+V24</f>
        <v>0</v>
      </c>
      <c r="X24" s="897"/>
      <c r="Y24" s="896" t="s">
        <v>2991</v>
      </c>
      <c r="Z24" s="896" t="s">
        <v>3349</v>
      </c>
    </row>
    <row r="25" spans="6:26" s="893" customFormat="1" ht="24" outlineLevel="2">
      <c r="F25" s="894">
        <v>15</v>
      </c>
      <c r="G25" s="895" t="s">
        <v>2988</v>
      </c>
      <c r="H25" s="896" t="s">
        <v>3347</v>
      </c>
      <c r="I25" s="896"/>
      <c r="J25" s="897" t="s">
        <v>3650</v>
      </c>
      <c r="K25" s="895" t="s">
        <v>187</v>
      </c>
      <c r="L25" s="898">
        <v>2</v>
      </c>
      <c r="M25" s="899">
        <v>0</v>
      </c>
      <c r="N25" s="898">
        <f t="shared" si="7"/>
        <v>2</v>
      </c>
      <c r="O25" s="811"/>
      <c r="P25" s="900">
        <f t="shared" si="8"/>
        <v>0</v>
      </c>
      <c r="Q25" s="901"/>
      <c r="R25" s="899">
        <f t="shared" si="9"/>
        <v>0</v>
      </c>
      <c r="S25" s="901"/>
      <c r="T25" s="899">
        <f t="shared" si="10"/>
        <v>0</v>
      </c>
      <c r="U25" s="900">
        <v>21</v>
      </c>
      <c r="V25" s="900">
        <f t="shared" si="11"/>
        <v>0</v>
      </c>
      <c r="W25" s="900">
        <f t="shared" si="12"/>
        <v>0</v>
      </c>
      <c r="X25" s="897"/>
      <c r="Y25" s="896" t="s">
        <v>2991</v>
      </c>
      <c r="Z25" s="896" t="s">
        <v>3349</v>
      </c>
    </row>
    <row r="26" spans="6:26" s="893" customFormat="1" ht="24" outlineLevel="2">
      <c r="F26" s="894">
        <v>16</v>
      </c>
      <c r="G26" s="895" t="s">
        <v>2988</v>
      </c>
      <c r="H26" s="896" t="s">
        <v>3353</v>
      </c>
      <c r="I26" s="896"/>
      <c r="J26" s="897" t="s">
        <v>3651</v>
      </c>
      <c r="K26" s="895" t="s">
        <v>887</v>
      </c>
      <c r="L26" s="898">
        <v>6</v>
      </c>
      <c r="M26" s="899">
        <v>0</v>
      </c>
      <c r="N26" s="898">
        <f t="shared" si="7"/>
        <v>6</v>
      </c>
      <c r="O26" s="811"/>
      <c r="P26" s="900">
        <f t="shared" si="8"/>
        <v>0</v>
      </c>
      <c r="Q26" s="901"/>
      <c r="R26" s="899">
        <f t="shared" si="9"/>
        <v>0</v>
      </c>
      <c r="S26" s="901"/>
      <c r="T26" s="899">
        <f t="shared" si="10"/>
        <v>0</v>
      </c>
      <c r="U26" s="900">
        <v>21</v>
      </c>
      <c r="V26" s="900">
        <f t="shared" si="11"/>
        <v>0</v>
      </c>
      <c r="W26" s="900">
        <f t="shared" si="12"/>
        <v>0</v>
      </c>
      <c r="X26" s="897"/>
      <c r="Y26" s="896" t="s">
        <v>2991</v>
      </c>
      <c r="Z26" s="896" t="s">
        <v>3349</v>
      </c>
    </row>
    <row r="27" spans="6:26" s="893" customFormat="1" ht="24" outlineLevel="2">
      <c r="F27" s="894">
        <v>17</v>
      </c>
      <c r="G27" s="895" t="s">
        <v>2988</v>
      </c>
      <c r="H27" s="896" t="s">
        <v>3652</v>
      </c>
      <c r="I27" s="896"/>
      <c r="J27" s="897" t="s">
        <v>3653</v>
      </c>
      <c r="K27" s="895" t="s">
        <v>187</v>
      </c>
      <c r="L27" s="898">
        <v>1</v>
      </c>
      <c r="M27" s="899">
        <v>0</v>
      </c>
      <c r="N27" s="898">
        <f t="shared" si="7"/>
        <v>1</v>
      </c>
      <c r="O27" s="811"/>
      <c r="P27" s="900">
        <f t="shared" si="8"/>
        <v>0</v>
      </c>
      <c r="Q27" s="901">
        <v>7.4000000000000003E-3</v>
      </c>
      <c r="R27" s="899">
        <f t="shared" si="9"/>
        <v>7.4000000000000003E-3</v>
      </c>
      <c r="S27" s="901"/>
      <c r="T27" s="899">
        <f t="shared" si="10"/>
        <v>0</v>
      </c>
      <c r="U27" s="900">
        <v>21</v>
      </c>
      <c r="V27" s="900">
        <f t="shared" si="11"/>
        <v>0</v>
      </c>
      <c r="W27" s="900">
        <f t="shared" si="12"/>
        <v>0</v>
      </c>
      <c r="X27" s="897"/>
      <c r="Y27" s="896" t="s">
        <v>2991</v>
      </c>
      <c r="Z27" s="896" t="s">
        <v>3349</v>
      </c>
    </row>
    <row r="28" spans="6:26" s="893" customFormat="1" ht="24" outlineLevel="2">
      <c r="F28" s="894">
        <v>18</v>
      </c>
      <c r="G28" s="895" t="s">
        <v>2988</v>
      </c>
      <c r="H28" s="896" t="s">
        <v>3654</v>
      </c>
      <c r="I28" s="896"/>
      <c r="J28" s="897" t="s">
        <v>3655</v>
      </c>
      <c r="K28" s="895" t="s">
        <v>187</v>
      </c>
      <c r="L28" s="898">
        <v>1</v>
      </c>
      <c r="M28" s="899">
        <v>0</v>
      </c>
      <c r="N28" s="898">
        <f t="shared" si="7"/>
        <v>1</v>
      </c>
      <c r="O28" s="811"/>
      <c r="P28" s="900">
        <f t="shared" si="8"/>
        <v>0</v>
      </c>
      <c r="Q28" s="901">
        <v>2.7000000000000001E-3</v>
      </c>
      <c r="R28" s="899">
        <f t="shared" si="9"/>
        <v>2.7000000000000001E-3</v>
      </c>
      <c r="S28" s="901"/>
      <c r="T28" s="899">
        <f t="shared" si="10"/>
        <v>0</v>
      </c>
      <c r="U28" s="900">
        <v>21</v>
      </c>
      <c r="V28" s="900">
        <f t="shared" si="11"/>
        <v>0</v>
      </c>
      <c r="W28" s="900">
        <f t="shared" si="12"/>
        <v>0</v>
      </c>
      <c r="X28" s="897"/>
      <c r="Y28" s="896" t="s">
        <v>2991</v>
      </c>
      <c r="Z28" s="896" t="s">
        <v>3349</v>
      </c>
    </row>
    <row r="29" spans="6:26" s="893" customFormat="1" ht="24" outlineLevel="2">
      <c r="F29" s="894">
        <v>19</v>
      </c>
      <c r="G29" s="895" t="s">
        <v>2988</v>
      </c>
      <c r="H29" s="896" t="s">
        <v>3656</v>
      </c>
      <c r="I29" s="896"/>
      <c r="J29" s="897" t="s">
        <v>3657</v>
      </c>
      <c r="K29" s="895" t="s">
        <v>187</v>
      </c>
      <c r="L29" s="898">
        <v>1</v>
      </c>
      <c r="M29" s="899">
        <v>0</v>
      </c>
      <c r="N29" s="898">
        <f t="shared" si="7"/>
        <v>1</v>
      </c>
      <c r="O29" s="811"/>
      <c r="P29" s="900">
        <f t="shared" si="8"/>
        <v>0</v>
      </c>
      <c r="Q29" s="901">
        <v>2.8E-3</v>
      </c>
      <c r="R29" s="899">
        <f t="shared" si="9"/>
        <v>2.8E-3</v>
      </c>
      <c r="S29" s="901"/>
      <c r="T29" s="899">
        <f t="shared" si="10"/>
        <v>0</v>
      </c>
      <c r="U29" s="900">
        <v>21</v>
      </c>
      <c r="V29" s="900">
        <f t="shared" si="11"/>
        <v>0</v>
      </c>
      <c r="W29" s="900">
        <f t="shared" si="12"/>
        <v>0</v>
      </c>
      <c r="X29" s="897"/>
      <c r="Y29" s="896" t="s">
        <v>2991</v>
      </c>
      <c r="Z29" s="896" t="s">
        <v>3349</v>
      </c>
    </row>
    <row r="30" spans="6:26" s="893" customFormat="1" ht="24" outlineLevel="2">
      <c r="F30" s="894">
        <v>20</v>
      </c>
      <c r="G30" s="895" t="s">
        <v>2988</v>
      </c>
      <c r="H30" s="896" t="s">
        <v>3658</v>
      </c>
      <c r="I30" s="896"/>
      <c r="J30" s="897" t="s">
        <v>3659</v>
      </c>
      <c r="K30" s="895" t="s">
        <v>187</v>
      </c>
      <c r="L30" s="898">
        <v>1</v>
      </c>
      <c r="M30" s="899">
        <v>0</v>
      </c>
      <c r="N30" s="898">
        <f t="shared" si="7"/>
        <v>1</v>
      </c>
      <c r="O30" s="811"/>
      <c r="P30" s="900">
        <f t="shared" si="8"/>
        <v>0</v>
      </c>
      <c r="Q30" s="901">
        <v>6.4999999999999997E-3</v>
      </c>
      <c r="R30" s="899">
        <f t="shared" si="9"/>
        <v>6.4999999999999997E-3</v>
      </c>
      <c r="S30" s="901"/>
      <c r="T30" s="899">
        <f t="shared" si="10"/>
        <v>0</v>
      </c>
      <c r="U30" s="900">
        <v>21</v>
      </c>
      <c r="V30" s="900">
        <f t="shared" si="11"/>
        <v>0</v>
      </c>
      <c r="W30" s="900">
        <f t="shared" si="12"/>
        <v>0</v>
      </c>
      <c r="X30" s="897"/>
      <c r="Y30" s="896" t="s">
        <v>2991</v>
      </c>
      <c r="Z30" s="896" t="s">
        <v>3349</v>
      </c>
    </row>
    <row r="31" spans="6:26" s="893" customFormat="1" ht="12" outlineLevel="2">
      <c r="F31" s="894">
        <v>21</v>
      </c>
      <c r="G31" s="895" t="s">
        <v>2988</v>
      </c>
      <c r="H31" s="896" t="s">
        <v>3660</v>
      </c>
      <c r="I31" s="896"/>
      <c r="J31" s="897" t="s">
        <v>3661</v>
      </c>
      <c r="K31" s="895" t="s">
        <v>187</v>
      </c>
      <c r="L31" s="898">
        <v>1</v>
      </c>
      <c r="M31" s="899">
        <v>0</v>
      </c>
      <c r="N31" s="898">
        <f t="shared" si="7"/>
        <v>1</v>
      </c>
      <c r="O31" s="811"/>
      <c r="P31" s="900">
        <f t="shared" si="8"/>
        <v>0</v>
      </c>
      <c r="Q31" s="901"/>
      <c r="R31" s="899">
        <f t="shared" si="9"/>
        <v>0</v>
      </c>
      <c r="S31" s="901"/>
      <c r="T31" s="899">
        <f t="shared" si="10"/>
        <v>0</v>
      </c>
      <c r="U31" s="900">
        <v>21</v>
      </c>
      <c r="V31" s="900">
        <f t="shared" si="11"/>
        <v>0</v>
      </c>
      <c r="W31" s="900">
        <f t="shared" si="12"/>
        <v>0</v>
      </c>
      <c r="X31" s="897"/>
      <c r="Y31" s="896" t="s">
        <v>2991</v>
      </c>
      <c r="Z31" s="896" t="s">
        <v>3349</v>
      </c>
    </row>
    <row r="32" spans="6:26" s="893" customFormat="1" ht="24" outlineLevel="2">
      <c r="F32" s="894">
        <v>22</v>
      </c>
      <c r="G32" s="895" t="s">
        <v>2988</v>
      </c>
      <c r="H32" s="896" t="s">
        <v>3662</v>
      </c>
      <c r="I32" s="896"/>
      <c r="J32" s="897" t="s">
        <v>3663</v>
      </c>
      <c r="K32" s="895" t="s">
        <v>187</v>
      </c>
      <c r="L32" s="898">
        <v>1</v>
      </c>
      <c r="M32" s="899">
        <v>0</v>
      </c>
      <c r="N32" s="898">
        <f t="shared" si="7"/>
        <v>1</v>
      </c>
      <c r="O32" s="811"/>
      <c r="P32" s="900">
        <f t="shared" si="8"/>
        <v>0</v>
      </c>
      <c r="Q32" s="901">
        <v>0.16200000000000001</v>
      </c>
      <c r="R32" s="899">
        <f t="shared" si="9"/>
        <v>0.16200000000000001</v>
      </c>
      <c r="S32" s="901"/>
      <c r="T32" s="899">
        <f t="shared" si="10"/>
        <v>0</v>
      </c>
      <c r="U32" s="900">
        <v>21</v>
      </c>
      <c r="V32" s="900">
        <f t="shared" si="11"/>
        <v>0</v>
      </c>
      <c r="W32" s="900">
        <f t="shared" si="12"/>
        <v>0</v>
      </c>
      <c r="X32" s="897"/>
      <c r="Y32" s="896" t="s">
        <v>2991</v>
      </c>
      <c r="Z32" s="896" t="s">
        <v>3349</v>
      </c>
    </row>
    <row r="33" spans="6:26" s="893" customFormat="1" ht="24" outlineLevel="2">
      <c r="F33" s="894">
        <v>23</v>
      </c>
      <c r="G33" s="895" t="s">
        <v>3004</v>
      </c>
      <c r="H33" s="896" t="s">
        <v>3145</v>
      </c>
      <c r="I33" s="896" t="s">
        <v>3146</v>
      </c>
      <c r="J33" s="897" t="s">
        <v>3147</v>
      </c>
      <c r="K33" s="895" t="s">
        <v>187</v>
      </c>
      <c r="L33" s="898">
        <v>2</v>
      </c>
      <c r="M33" s="899">
        <v>0</v>
      </c>
      <c r="N33" s="898">
        <f t="shared" si="7"/>
        <v>2</v>
      </c>
      <c r="O33" s="811"/>
      <c r="P33" s="900">
        <f t="shared" si="8"/>
        <v>0</v>
      </c>
      <c r="Q33" s="901">
        <v>2.2000000000000001E-4</v>
      </c>
      <c r="R33" s="899">
        <f t="shared" si="9"/>
        <v>4.4000000000000002E-4</v>
      </c>
      <c r="S33" s="901"/>
      <c r="T33" s="899">
        <f t="shared" si="10"/>
        <v>0</v>
      </c>
      <c r="U33" s="900">
        <v>21</v>
      </c>
      <c r="V33" s="900">
        <f t="shared" si="11"/>
        <v>0</v>
      </c>
      <c r="W33" s="900">
        <f t="shared" si="12"/>
        <v>0</v>
      </c>
      <c r="X33" s="897"/>
      <c r="Y33" s="896" t="s">
        <v>2991</v>
      </c>
      <c r="Z33" s="896" t="s">
        <v>3349</v>
      </c>
    </row>
    <row r="34" spans="6:26" s="893" customFormat="1" ht="24" outlineLevel="2">
      <c r="F34" s="894">
        <v>24</v>
      </c>
      <c r="G34" s="895" t="s">
        <v>3004</v>
      </c>
      <c r="H34" s="896" t="s">
        <v>3664</v>
      </c>
      <c r="I34" s="896" t="s">
        <v>3665</v>
      </c>
      <c r="J34" s="897" t="s">
        <v>3666</v>
      </c>
      <c r="K34" s="895" t="s">
        <v>187</v>
      </c>
      <c r="L34" s="898">
        <v>1</v>
      </c>
      <c r="M34" s="899">
        <v>0</v>
      </c>
      <c r="N34" s="898">
        <f t="shared" si="7"/>
        <v>1</v>
      </c>
      <c r="O34" s="811"/>
      <c r="P34" s="900">
        <f t="shared" si="8"/>
        <v>0</v>
      </c>
      <c r="Q34" s="901">
        <v>7.6000000000000004E-4</v>
      </c>
      <c r="R34" s="899">
        <f t="shared" si="9"/>
        <v>7.6000000000000004E-4</v>
      </c>
      <c r="S34" s="901"/>
      <c r="T34" s="899">
        <f t="shared" si="10"/>
        <v>0</v>
      </c>
      <c r="U34" s="900">
        <v>21</v>
      </c>
      <c r="V34" s="900">
        <f t="shared" si="11"/>
        <v>0</v>
      </c>
      <c r="W34" s="900">
        <f t="shared" si="12"/>
        <v>0</v>
      </c>
      <c r="X34" s="897"/>
      <c r="Y34" s="896" t="s">
        <v>2991</v>
      </c>
      <c r="Z34" s="896" t="s">
        <v>3349</v>
      </c>
    </row>
    <row r="35" spans="6:26" s="893" customFormat="1" ht="24" outlineLevel="2">
      <c r="F35" s="894">
        <v>25</v>
      </c>
      <c r="G35" s="895" t="s">
        <v>3004</v>
      </c>
      <c r="H35" s="896" t="s">
        <v>3667</v>
      </c>
      <c r="I35" s="896" t="s">
        <v>3668</v>
      </c>
      <c r="J35" s="897" t="s">
        <v>3669</v>
      </c>
      <c r="K35" s="895" t="s">
        <v>187</v>
      </c>
      <c r="L35" s="898">
        <v>2</v>
      </c>
      <c r="M35" s="899">
        <v>0</v>
      </c>
      <c r="N35" s="898">
        <f t="shared" si="7"/>
        <v>2</v>
      </c>
      <c r="O35" s="811"/>
      <c r="P35" s="900">
        <f t="shared" si="8"/>
        <v>0</v>
      </c>
      <c r="Q35" s="901">
        <v>1.6800000000000001E-3</v>
      </c>
      <c r="R35" s="899">
        <f t="shared" si="9"/>
        <v>3.3600000000000001E-3</v>
      </c>
      <c r="S35" s="901"/>
      <c r="T35" s="899">
        <f t="shared" si="10"/>
        <v>0</v>
      </c>
      <c r="U35" s="900">
        <v>21</v>
      </c>
      <c r="V35" s="900">
        <f t="shared" si="11"/>
        <v>0</v>
      </c>
      <c r="W35" s="900">
        <f t="shared" si="12"/>
        <v>0</v>
      </c>
      <c r="X35" s="897"/>
      <c r="Y35" s="896" t="s">
        <v>2991</v>
      </c>
      <c r="Z35" s="896" t="s">
        <v>3349</v>
      </c>
    </row>
    <row r="36" spans="6:26" s="893" customFormat="1" ht="24" outlineLevel="2">
      <c r="F36" s="894">
        <v>26</v>
      </c>
      <c r="G36" s="895" t="s">
        <v>3004</v>
      </c>
      <c r="H36" s="896" t="s">
        <v>3670</v>
      </c>
      <c r="I36" s="896" t="s">
        <v>3671</v>
      </c>
      <c r="J36" s="897" t="s">
        <v>3672</v>
      </c>
      <c r="K36" s="895" t="s">
        <v>187</v>
      </c>
      <c r="L36" s="898">
        <v>1</v>
      </c>
      <c r="M36" s="899">
        <v>0</v>
      </c>
      <c r="N36" s="898">
        <f t="shared" si="7"/>
        <v>1</v>
      </c>
      <c r="O36" s="811"/>
      <c r="P36" s="900">
        <f t="shared" si="8"/>
        <v>0</v>
      </c>
      <c r="Q36" s="901">
        <v>8.4999999999999995E-4</v>
      </c>
      <c r="R36" s="899">
        <f t="shared" si="9"/>
        <v>8.4999999999999995E-4</v>
      </c>
      <c r="S36" s="901"/>
      <c r="T36" s="899">
        <f t="shared" si="10"/>
        <v>0</v>
      </c>
      <c r="U36" s="900">
        <v>21</v>
      </c>
      <c r="V36" s="900">
        <f t="shared" si="11"/>
        <v>0</v>
      </c>
      <c r="W36" s="900">
        <f t="shared" si="12"/>
        <v>0</v>
      </c>
      <c r="X36" s="897"/>
      <c r="Y36" s="896" t="s">
        <v>2991</v>
      </c>
      <c r="Z36" s="896" t="s">
        <v>3349</v>
      </c>
    </row>
    <row r="37" spans="6:26" s="893" customFormat="1" ht="24" outlineLevel="2">
      <c r="F37" s="894">
        <v>27</v>
      </c>
      <c r="G37" s="895" t="s">
        <v>3004</v>
      </c>
      <c r="H37" s="896" t="s">
        <v>3673</v>
      </c>
      <c r="I37" s="896" t="s">
        <v>3674</v>
      </c>
      <c r="J37" s="897" t="s">
        <v>3675</v>
      </c>
      <c r="K37" s="895" t="s">
        <v>187</v>
      </c>
      <c r="L37" s="898">
        <v>1</v>
      </c>
      <c r="M37" s="899">
        <v>0</v>
      </c>
      <c r="N37" s="898">
        <f t="shared" si="7"/>
        <v>1</v>
      </c>
      <c r="O37" s="811"/>
      <c r="P37" s="900">
        <f t="shared" si="8"/>
        <v>0</v>
      </c>
      <c r="Q37" s="901">
        <v>1.158E-2</v>
      </c>
      <c r="R37" s="899">
        <f t="shared" si="9"/>
        <v>1.158E-2</v>
      </c>
      <c r="S37" s="901"/>
      <c r="T37" s="899">
        <f t="shared" si="10"/>
        <v>0</v>
      </c>
      <c r="U37" s="900">
        <v>21</v>
      </c>
      <c r="V37" s="900">
        <f t="shared" si="11"/>
        <v>0</v>
      </c>
      <c r="W37" s="900">
        <f t="shared" si="12"/>
        <v>0</v>
      </c>
      <c r="X37" s="897"/>
      <c r="Y37" s="896" t="s">
        <v>2991</v>
      </c>
      <c r="Z37" s="896" t="s">
        <v>3349</v>
      </c>
    </row>
    <row r="38" spans="6:26" s="893" customFormat="1" ht="24" outlineLevel="2">
      <c r="F38" s="894">
        <v>28</v>
      </c>
      <c r="G38" s="895" t="s">
        <v>3004</v>
      </c>
      <c r="H38" s="896" t="s">
        <v>3350</v>
      </c>
      <c r="I38" s="896" t="s">
        <v>3351</v>
      </c>
      <c r="J38" s="897" t="s">
        <v>3352</v>
      </c>
      <c r="K38" s="895" t="s">
        <v>887</v>
      </c>
      <c r="L38" s="898">
        <v>6</v>
      </c>
      <c r="M38" s="899">
        <v>0</v>
      </c>
      <c r="N38" s="898">
        <f t="shared" si="7"/>
        <v>6</v>
      </c>
      <c r="O38" s="811"/>
      <c r="P38" s="900">
        <f t="shared" si="8"/>
        <v>0</v>
      </c>
      <c r="Q38" s="901"/>
      <c r="R38" s="899">
        <f t="shared" si="9"/>
        <v>0</v>
      </c>
      <c r="S38" s="901"/>
      <c r="T38" s="899">
        <f t="shared" si="10"/>
        <v>0</v>
      </c>
      <c r="U38" s="900">
        <v>21</v>
      </c>
      <c r="V38" s="900">
        <f t="shared" si="11"/>
        <v>0</v>
      </c>
      <c r="W38" s="900">
        <f t="shared" si="12"/>
        <v>0</v>
      </c>
      <c r="X38" s="897"/>
      <c r="Y38" s="896" t="s">
        <v>2991</v>
      </c>
      <c r="Z38" s="896" t="s">
        <v>3349</v>
      </c>
    </row>
    <row r="39" spans="6:26" s="893" customFormat="1" ht="24" outlineLevel="2">
      <c r="F39" s="894">
        <v>29</v>
      </c>
      <c r="G39" s="895" t="s">
        <v>3004</v>
      </c>
      <c r="H39" s="896" t="s">
        <v>3676</v>
      </c>
      <c r="I39" s="896" t="s">
        <v>3677</v>
      </c>
      <c r="J39" s="897" t="s">
        <v>3678</v>
      </c>
      <c r="K39" s="895" t="s">
        <v>187</v>
      </c>
      <c r="L39" s="898">
        <v>1</v>
      </c>
      <c r="M39" s="899">
        <v>0</v>
      </c>
      <c r="N39" s="898">
        <f t="shared" si="7"/>
        <v>1</v>
      </c>
      <c r="O39" s="811"/>
      <c r="P39" s="900">
        <f t="shared" si="8"/>
        <v>0</v>
      </c>
      <c r="Q39" s="901">
        <v>7.6000000000000004E-4</v>
      </c>
      <c r="R39" s="899">
        <f t="shared" si="9"/>
        <v>7.6000000000000004E-4</v>
      </c>
      <c r="S39" s="901"/>
      <c r="T39" s="899">
        <f t="shared" si="10"/>
        <v>0</v>
      </c>
      <c r="U39" s="900">
        <v>21</v>
      </c>
      <c r="V39" s="900">
        <f t="shared" si="11"/>
        <v>0</v>
      </c>
      <c r="W39" s="900">
        <f t="shared" si="12"/>
        <v>0</v>
      </c>
      <c r="X39" s="897"/>
      <c r="Y39" s="896" t="s">
        <v>2991</v>
      </c>
      <c r="Z39" s="896" t="s">
        <v>3349</v>
      </c>
    </row>
    <row r="40" spans="6:26" s="893" customFormat="1" ht="24" outlineLevel="2">
      <c r="F40" s="894">
        <v>30</v>
      </c>
      <c r="G40" s="895" t="s">
        <v>3004</v>
      </c>
      <c r="H40" s="896" t="s">
        <v>3358</v>
      </c>
      <c r="I40" s="896" t="s">
        <v>3359</v>
      </c>
      <c r="J40" s="897" t="s">
        <v>3360</v>
      </c>
      <c r="K40" s="895" t="s">
        <v>887</v>
      </c>
      <c r="L40" s="898">
        <v>6</v>
      </c>
      <c r="M40" s="899">
        <v>0</v>
      </c>
      <c r="N40" s="898">
        <f t="shared" si="7"/>
        <v>6</v>
      </c>
      <c r="O40" s="811"/>
      <c r="P40" s="900">
        <f t="shared" si="8"/>
        <v>0</v>
      </c>
      <c r="Q40" s="901"/>
      <c r="R40" s="899">
        <f t="shared" si="9"/>
        <v>0</v>
      </c>
      <c r="S40" s="901"/>
      <c r="T40" s="899">
        <f t="shared" si="10"/>
        <v>0</v>
      </c>
      <c r="U40" s="900">
        <v>21</v>
      </c>
      <c r="V40" s="900">
        <f t="shared" si="11"/>
        <v>0</v>
      </c>
      <c r="W40" s="900">
        <f t="shared" si="12"/>
        <v>0</v>
      </c>
      <c r="X40" s="897"/>
      <c r="Y40" s="896" t="s">
        <v>2991</v>
      </c>
      <c r="Z40" s="896" t="s">
        <v>3349</v>
      </c>
    </row>
    <row r="41" spans="6:26" s="893" customFormat="1" ht="24" outlineLevel="2">
      <c r="F41" s="894">
        <v>31</v>
      </c>
      <c r="G41" s="895" t="s">
        <v>3004</v>
      </c>
      <c r="H41" s="896" t="s">
        <v>3355</v>
      </c>
      <c r="I41" s="896" t="s">
        <v>3356</v>
      </c>
      <c r="J41" s="897" t="s">
        <v>3357</v>
      </c>
      <c r="K41" s="895" t="s">
        <v>887</v>
      </c>
      <c r="L41" s="898">
        <v>6</v>
      </c>
      <c r="M41" s="899">
        <v>0</v>
      </c>
      <c r="N41" s="898">
        <f t="shared" si="7"/>
        <v>6</v>
      </c>
      <c r="O41" s="811"/>
      <c r="P41" s="900">
        <f t="shared" si="8"/>
        <v>0</v>
      </c>
      <c r="Q41" s="901"/>
      <c r="R41" s="899">
        <f t="shared" si="9"/>
        <v>0</v>
      </c>
      <c r="S41" s="901"/>
      <c r="T41" s="899">
        <f t="shared" si="10"/>
        <v>0</v>
      </c>
      <c r="U41" s="900">
        <v>21</v>
      </c>
      <c r="V41" s="900">
        <f t="shared" si="11"/>
        <v>0</v>
      </c>
      <c r="W41" s="900">
        <f t="shared" si="12"/>
        <v>0</v>
      </c>
      <c r="X41" s="897"/>
      <c r="Y41" s="896" t="s">
        <v>2991</v>
      </c>
      <c r="Z41" s="896" t="s">
        <v>3349</v>
      </c>
    </row>
    <row r="42" spans="6:26" s="893" customFormat="1" ht="12" outlineLevel="2">
      <c r="F42" s="894">
        <v>32</v>
      </c>
      <c r="G42" s="895" t="s">
        <v>3004</v>
      </c>
      <c r="H42" s="896" t="s">
        <v>3679</v>
      </c>
      <c r="I42" s="896" t="s">
        <v>3680</v>
      </c>
      <c r="J42" s="897" t="s">
        <v>3681</v>
      </c>
      <c r="K42" s="895" t="s">
        <v>187</v>
      </c>
      <c r="L42" s="898">
        <v>1</v>
      </c>
      <c r="M42" s="899">
        <v>0</v>
      </c>
      <c r="N42" s="898">
        <f t="shared" si="7"/>
        <v>1</v>
      </c>
      <c r="O42" s="811"/>
      <c r="P42" s="900">
        <f t="shared" si="8"/>
        <v>0</v>
      </c>
      <c r="Q42" s="901">
        <v>0.115</v>
      </c>
      <c r="R42" s="899">
        <f t="shared" si="9"/>
        <v>0.115</v>
      </c>
      <c r="S42" s="901"/>
      <c r="T42" s="899">
        <f t="shared" si="10"/>
        <v>0</v>
      </c>
      <c r="U42" s="900">
        <v>21</v>
      </c>
      <c r="V42" s="900">
        <f t="shared" si="11"/>
        <v>0</v>
      </c>
      <c r="W42" s="900">
        <f t="shared" si="12"/>
        <v>0</v>
      </c>
      <c r="X42" s="897"/>
      <c r="Y42" s="896" t="s">
        <v>2991</v>
      </c>
      <c r="Z42" s="896" t="s">
        <v>3349</v>
      </c>
    </row>
    <row r="43" spans="6:26" outlineLevel="2"/>
    <row r="44" spans="6:26" s="884" customFormat="1" ht="16.5" customHeight="1" outlineLevel="1">
      <c r="F44" s="885"/>
      <c r="G44" s="869"/>
      <c r="H44" s="886"/>
      <c r="I44" s="886"/>
      <c r="J44" s="886" t="s">
        <v>2982</v>
      </c>
      <c r="K44" s="869"/>
      <c r="L44" s="887"/>
      <c r="M44" s="888"/>
      <c r="N44" s="887"/>
      <c r="O44" s="888"/>
      <c r="P44" s="889">
        <f>SUBTOTAL(9,P45:P48)</f>
        <v>0</v>
      </c>
      <c r="Q44" s="890"/>
      <c r="R44" s="891">
        <f>SUBTOTAL(9,R45:R48)</f>
        <v>0</v>
      </c>
      <c r="S44" s="888"/>
      <c r="T44" s="891">
        <f>SUBTOTAL(9,T45:T48)</f>
        <v>0</v>
      </c>
      <c r="U44" s="888"/>
      <c r="V44" s="889">
        <f>SUBTOTAL(9,V45:V48)</f>
        <v>0</v>
      </c>
      <c r="W44" s="889">
        <f>SUBTOTAL(9,W45:W48)</f>
        <v>0</v>
      </c>
      <c r="X44" s="892"/>
      <c r="Y44" s="870"/>
      <c r="Z44" s="870"/>
    </row>
    <row r="45" spans="6:26" s="893" customFormat="1" ht="12" outlineLevel="2">
      <c r="F45" s="894">
        <v>33</v>
      </c>
      <c r="G45" s="895" t="s">
        <v>2988</v>
      </c>
      <c r="H45" s="896" t="s">
        <v>3638</v>
      </c>
      <c r="I45" s="896"/>
      <c r="J45" s="897" t="s">
        <v>3639</v>
      </c>
      <c r="K45" s="895" t="s">
        <v>2964</v>
      </c>
      <c r="L45" s="898">
        <v>3</v>
      </c>
      <c r="M45" s="899">
        <v>0</v>
      </c>
      <c r="N45" s="898">
        <f>L45*(1+M45/100)</f>
        <v>3</v>
      </c>
      <c r="O45" s="811"/>
      <c r="P45" s="900">
        <f t="shared" ref="P45:P47" si="13">ROUND(N45*O45,2)</f>
        <v>0</v>
      </c>
      <c r="Q45" s="901"/>
      <c r="R45" s="899">
        <f>N45*Q45</f>
        <v>0</v>
      </c>
      <c r="S45" s="901"/>
      <c r="T45" s="899">
        <f>N45*S45</f>
        <v>0</v>
      </c>
      <c r="U45" s="900">
        <v>21</v>
      </c>
      <c r="V45" s="900">
        <f>P45*(U45/100)</f>
        <v>0</v>
      </c>
      <c r="W45" s="900">
        <f>P45+V45</f>
        <v>0</v>
      </c>
      <c r="X45" s="897"/>
      <c r="Y45" s="896" t="s">
        <v>2991</v>
      </c>
      <c r="Z45" s="896" t="s">
        <v>2992</v>
      </c>
    </row>
    <row r="46" spans="6:26" s="893" customFormat="1" ht="12" outlineLevel="2">
      <c r="F46" s="894">
        <v>34</v>
      </c>
      <c r="G46" s="895" t="s">
        <v>2988</v>
      </c>
      <c r="H46" s="896" t="s">
        <v>3640</v>
      </c>
      <c r="I46" s="896"/>
      <c r="J46" s="897" t="s">
        <v>3641</v>
      </c>
      <c r="K46" s="895" t="s">
        <v>2964</v>
      </c>
      <c r="L46" s="898">
        <v>8</v>
      </c>
      <c r="M46" s="899">
        <v>0</v>
      </c>
      <c r="N46" s="898">
        <f>L46*(1+M46/100)</f>
        <v>8</v>
      </c>
      <c r="O46" s="811"/>
      <c r="P46" s="900">
        <f t="shared" si="13"/>
        <v>0</v>
      </c>
      <c r="Q46" s="901"/>
      <c r="R46" s="899">
        <f>N46*Q46</f>
        <v>0</v>
      </c>
      <c r="S46" s="901"/>
      <c r="T46" s="899">
        <f>N46*S46</f>
        <v>0</v>
      </c>
      <c r="U46" s="900">
        <v>21</v>
      </c>
      <c r="V46" s="900">
        <f>P46*(U46/100)</f>
        <v>0</v>
      </c>
      <c r="W46" s="900">
        <f>P46+V46</f>
        <v>0</v>
      </c>
      <c r="X46" s="897"/>
      <c r="Y46" s="896" t="s">
        <v>2991</v>
      </c>
      <c r="Z46" s="896" t="s">
        <v>2992</v>
      </c>
    </row>
    <row r="47" spans="6:26" s="893" customFormat="1" ht="12" outlineLevel="2">
      <c r="F47" s="894">
        <v>35</v>
      </c>
      <c r="G47" s="895" t="s">
        <v>2988</v>
      </c>
      <c r="H47" s="896" t="s">
        <v>3642</v>
      </c>
      <c r="I47" s="896"/>
      <c r="J47" s="897" t="s">
        <v>3643</v>
      </c>
      <c r="K47" s="895" t="s">
        <v>2964</v>
      </c>
      <c r="L47" s="898">
        <v>8</v>
      </c>
      <c r="M47" s="899">
        <v>0</v>
      </c>
      <c r="N47" s="898">
        <f>L47*(1+M47/100)</f>
        <v>8</v>
      </c>
      <c r="O47" s="811"/>
      <c r="P47" s="900">
        <f t="shared" si="13"/>
        <v>0</v>
      </c>
      <c r="Q47" s="901"/>
      <c r="R47" s="899">
        <f>N47*Q47</f>
        <v>0</v>
      </c>
      <c r="S47" s="901"/>
      <c r="T47" s="899">
        <f>N47*S47</f>
        <v>0</v>
      </c>
      <c r="U47" s="900">
        <v>21</v>
      </c>
      <c r="V47" s="900">
        <f>P47*(U47/100)</f>
        <v>0</v>
      </c>
      <c r="W47" s="900">
        <f>P47+V47</f>
        <v>0</v>
      </c>
      <c r="X47" s="897"/>
      <c r="Y47" s="896" t="s">
        <v>2991</v>
      </c>
      <c r="Z47" s="896" t="s">
        <v>2992</v>
      </c>
    </row>
    <row r="48" spans="6:26" outlineLevel="2"/>
    <row r="49" spans="6:26" s="884" customFormat="1" ht="16.5" customHeight="1" outlineLevel="1">
      <c r="F49" s="885"/>
      <c r="G49" s="869"/>
      <c r="H49" s="886"/>
      <c r="I49" s="886"/>
      <c r="J49" s="886" t="s">
        <v>3400</v>
      </c>
      <c r="K49" s="869"/>
      <c r="L49" s="887"/>
      <c r="M49" s="888"/>
      <c r="N49" s="887"/>
      <c r="O49" s="888"/>
      <c r="P49" s="889">
        <f>SUBTOTAL(9,P50:P51)</f>
        <v>0</v>
      </c>
      <c r="Q49" s="890"/>
      <c r="R49" s="891">
        <f>SUBTOTAL(9,R50:R51)</f>
        <v>0</v>
      </c>
      <c r="S49" s="888"/>
      <c r="T49" s="891">
        <f>SUBTOTAL(9,T50:T51)</f>
        <v>0</v>
      </c>
      <c r="U49" s="888"/>
      <c r="V49" s="889">
        <f>SUBTOTAL(9,V50:V51)</f>
        <v>0</v>
      </c>
      <c r="W49" s="889">
        <f>SUBTOTAL(9,W50:W51)</f>
        <v>0</v>
      </c>
      <c r="X49" s="892"/>
      <c r="Y49" s="870"/>
      <c r="Z49" s="870"/>
    </row>
    <row r="50" spans="6:26" s="893" customFormat="1" ht="24" outlineLevel="2">
      <c r="F50" s="894">
        <v>36</v>
      </c>
      <c r="G50" s="895" t="s">
        <v>3004</v>
      </c>
      <c r="H50" s="896" t="s">
        <v>3401</v>
      </c>
      <c r="I50" s="896" t="s">
        <v>3402</v>
      </c>
      <c r="J50" s="897" t="s">
        <v>3403</v>
      </c>
      <c r="K50" s="895" t="s">
        <v>407</v>
      </c>
      <c r="L50" s="898">
        <v>3.2540650000000002</v>
      </c>
      <c r="M50" s="899">
        <v>0</v>
      </c>
      <c r="N50" s="898">
        <f>L50*(1+M50/100)</f>
        <v>3.2540650000000002</v>
      </c>
      <c r="O50" s="811"/>
      <c r="P50" s="900">
        <f t="shared" ref="P50" si="14">ROUND(N50*O50,2)</f>
        <v>0</v>
      </c>
      <c r="Q50" s="901"/>
      <c r="R50" s="899">
        <f>N50*Q50</f>
        <v>0</v>
      </c>
      <c r="S50" s="901"/>
      <c r="T50" s="899">
        <f>N50*S50</f>
        <v>0</v>
      </c>
      <c r="U50" s="900">
        <v>21</v>
      </c>
      <c r="V50" s="900">
        <f>P50*(U50/100)</f>
        <v>0</v>
      </c>
      <c r="W50" s="900">
        <f>P50+V50</f>
        <v>0</v>
      </c>
      <c r="X50" s="897"/>
      <c r="Y50" s="896" t="s">
        <v>2991</v>
      </c>
      <c r="Z50" s="896" t="s">
        <v>3404</v>
      </c>
    </row>
    <row r="51" spans="6:26" outlineLevel="2"/>
    <row r="52" spans="6:26" outlineLevel="1"/>
  </sheetData>
  <sheetProtection algorithmName="SHA-512" hashValue="oKFTMMI6NxMhwVW3cOvPcTAEALjWBnnT1vWROlgZh8xqjvrKYDAFVkI1RYAWsDoeSCa9wCjc2oflCEhgOs3NhA==" saltValue="HmZTZmjqq+dntEJRADN2e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2626</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RAV8612 - D.2.4 Přípojka kanalizace</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RAV8612 - D.2.4 Přípojka kanalizace</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2627</v>
      </c>
      <c r="F81" s="288" t="s">
        <v>2628</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2629</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2969</v>
      </c>
      <c r="D3" s="91" t="s">
        <v>2858</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2970</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2971</v>
      </c>
      <c r="G3" s="865" t="s">
        <v>53</v>
      </c>
      <c r="H3" s="866" t="s">
        <v>49</v>
      </c>
      <c r="I3" s="866" t="s">
        <v>2972</v>
      </c>
      <c r="J3" s="867" t="s">
        <v>163</v>
      </c>
      <c r="K3" s="865" t="s">
        <v>164</v>
      </c>
      <c r="L3" s="864" t="s">
        <v>2973</v>
      </c>
      <c r="M3" s="864" t="s">
        <v>2974</v>
      </c>
      <c r="N3" s="864" t="s">
        <v>2975</v>
      </c>
      <c r="O3" s="864" t="s">
        <v>2976</v>
      </c>
      <c r="P3" s="864" t="s">
        <v>2969</v>
      </c>
      <c r="Q3" s="864" t="s">
        <v>2977</v>
      </c>
      <c r="R3" s="864" t="s">
        <v>2858</v>
      </c>
      <c r="S3" s="864" t="s">
        <v>2978</v>
      </c>
      <c r="T3" s="864" t="s">
        <v>2860</v>
      </c>
      <c r="U3" s="864" t="s">
        <v>2796</v>
      </c>
      <c r="V3" s="864" t="s">
        <v>38</v>
      </c>
      <c r="W3" s="864" t="s">
        <v>44</v>
      </c>
      <c r="X3" s="867" t="s">
        <v>2979</v>
      </c>
      <c r="Y3" s="866" t="s">
        <v>2815</v>
      </c>
      <c r="Z3" s="866" t="s">
        <v>2980</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3682</v>
      </c>
      <c r="K5" s="875"/>
      <c r="L5" s="877"/>
      <c r="M5" s="878"/>
      <c r="N5" s="877"/>
      <c r="O5" s="878"/>
      <c r="P5" s="910">
        <f>SUBTOTAL(9,P6:P50)</f>
        <v>0</v>
      </c>
      <c r="Q5" s="880"/>
      <c r="R5" s="881">
        <f>SUBTOTAL(9,R6:R50)</f>
        <v>9.3509799999999998</v>
      </c>
      <c r="S5" s="878"/>
      <c r="T5" s="881">
        <f>SUBTOTAL(9,T6:T50)</f>
        <v>0</v>
      </c>
      <c r="U5" s="878"/>
      <c r="V5" s="879">
        <f>SUBTOTAL(9,V6:V50)</f>
        <v>0</v>
      </c>
      <c r="W5" s="879">
        <f>SUBTOTAL(9,W6:W50)</f>
        <v>0</v>
      </c>
      <c r="X5" s="882"/>
      <c r="Y5" s="883"/>
      <c r="Z5" s="883"/>
    </row>
    <row r="6" spans="1:26" s="884" customFormat="1" ht="16.5" customHeight="1" outlineLevel="1">
      <c r="F6" s="885"/>
      <c r="G6" s="869"/>
      <c r="H6" s="886"/>
      <c r="I6" s="886"/>
      <c r="J6" s="886" t="s">
        <v>3286</v>
      </c>
      <c r="K6" s="869"/>
      <c r="L6" s="887"/>
      <c r="M6" s="888"/>
      <c r="N6" s="887"/>
      <c r="O6" s="888"/>
      <c r="P6" s="911">
        <f>SUBTOTAL(9,P7:P19)</f>
        <v>0</v>
      </c>
      <c r="Q6" s="890"/>
      <c r="R6" s="891">
        <f>SUBTOTAL(9,R7:R19)</f>
        <v>0.10376000000000001</v>
      </c>
      <c r="S6" s="888"/>
      <c r="T6" s="891">
        <f>SUBTOTAL(9,T7:T19)</f>
        <v>0</v>
      </c>
      <c r="U6" s="888"/>
      <c r="V6" s="889">
        <f>SUBTOTAL(9,V7:V19)</f>
        <v>0</v>
      </c>
      <c r="W6" s="889">
        <f>SUBTOTAL(9,W7:W19)</f>
        <v>0</v>
      </c>
      <c r="X6" s="892"/>
      <c r="Y6" s="870"/>
      <c r="Z6" s="870"/>
    </row>
    <row r="7" spans="1:26" s="893" customFormat="1" ht="36" outlineLevel="2">
      <c r="A7" s="893" t="s">
        <v>2983</v>
      </c>
      <c r="B7" s="893" t="s">
        <v>2984</v>
      </c>
      <c r="C7" s="893" t="s">
        <v>2985</v>
      </c>
      <c r="D7" s="893" t="s">
        <v>2986</v>
      </c>
      <c r="E7" s="893" t="s">
        <v>2987</v>
      </c>
      <c r="F7" s="894">
        <v>1</v>
      </c>
      <c r="G7" s="895" t="s">
        <v>3004</v>
      </c>
      <c r="H7" s="896" t="s">
        <v>3287</v>
      </c>
      <c r="I7" s="896" t="s">
        <v>3288</v>
      </c>
      <c r="J7" s="897" t="s">
        <v>3289</v>
      </c>
      <c r="K7" s="895" t="s">
        <v>210</v>
      </c>
      <c r="L7" s="898">
        <v>7</v>
      </c>
      <c r="M7" s="899">
        <v>0</v>
      </c>
      <c r="N7" s="898">
        <f t="shared" ref="N7:N18" si="0">L7*(1+M7/100)</f>
        <v>7</v>
      </c>
      <c r="O7" s="811"/>
      <c r="P7" s="912">
        <f t="shared" ref="P7:P18" si="1">N7*O7</f>
        <v>0</v>
      </c>
      <c r="Q7" s="901"/>
      <c r="R7" s="899">
        <f t="shared" ref="R7:R18" si="2">N7*Q7</f>
        <v>0</v>
      </c>
      <c r="S7" s="901"/>
      <c r="T7" s="899">
        <f t="shared" ref="T7:T18" si="3">N7*S7</f>
        <v>0</v>
      </c>
      <c r="U7" s="900">
        <v>21</v>
      </c>
      <c r="V7" s="900">
        <f t="shared" ref="V7:V18" si="4">P7*(U7/100)</f>
        <v>0</v>
      </c>
      <c r="W7" s="900">
        <f t="shared" ref="W7:W18" si="5">P7+V7</f>
        <v>0</v>
      </c>
      <c r="X7" s="897"/>
      <c r="Y7" s="896" t="s">
        <v>2991</v>
      </c>
      <c r="Z7" s="896" t="s">
        <v>3290</v>
      </c>
    </row>
    <row r="8" spans="1:26" s="893" customFormat="1" ht="12" outlineLevel="2">
      <c r="F8" s="894">
        <v>2</v>
      </c>
      <c r="G8" s="895" t="s">
        <v>3004</v>
      </c>
      <c r="H8" s="896" t="s">
        <v>3296</v>
      </c>
      <c r="I8" s="896" t="s">
        <v>259</v>
      </c>
      <c r="J8" s="897" t="s">
        <v>3645</v>
      </c>
      <c r="K8" s="895" t="s">
        <v>210</v>
      </c>
      <c r="L8" s="898">
        <v>7</v>
      </c>
      <c r="M8" s="899">
        <v>0</v>
      </c>
      <c r="N8" s="898">
        <f t="shared" si="0"/>
        <v>7</v>
      </c>
      <c r="O8" s="811"/>
      <c r="P8" s="912">
        <f t="shared" si="1"/>
        <v>0</v>
      </c>
      <c r="Q8" s="901"/>
      <c r="R8" s="899">
        <f t="shared" si="2"/>
        <v>0</v>
      </c>
      <c r="S8" s="901"/>
      <c r="T8" s="899">
        <f t="shared" si="3"/>
        <v>0</v>
      </c>
      <c r="U8" s="900">
        <v>21</v>
      </c>
      <c r="V8" s="900">
        <f t="shared" si="4"/>
        <v>0</v>
      </c>
      <c r="W8" s="900">
        <f t="shared" si="5"/>
        <v>0</v>
      </c>
      <c r="X8" s="897"/>
      <c r="Y8" s="896" t="s">
        <v>2991</v>
      </c>
      <c r="Z8" s="896" t="s">
        <v>3290</v>
      </c>
    </row>
    <row r="9" spans="1:26" s="893" customFormat="1" ht="24" outlineLevel="2">
      <c r="F9" s="894">
        <v>3</v>
      </c>
      <c r="G9" s="895" t="s">
        <v>3004</v>
      </c>
      <c r="H9" s="896" t="s">
        <v>3299</v>
      </c>
      <c r="I9" s="896" t="s">
        <v>264</v>
      </c>
      <c r="J9" s="897" t="s">
        <v>3594</v>
      </c>
      <c r="K9" s="895" t="s">
        <v>210</v>
      </c>
      <c r="L9" s="898">
        <v>1.4</v>
      </c>
      <c r="M9" s="899">
        <v>0</v>
      </c>
      <c r="N9" s="898">
        <f t="shared" si="0"/>
        <v>1.4</v>
      </c>
      <c r="O9" s="811"/>
      <c r="P9" s="912">
        <f t="shared" si="1"/>
        <v>0</v>
      </c>
      <c r="Q9" s="901"/>
      <c r="R9" s="899">
        <f t="shared" si="2"/>
        <v>0</v>
      </c>
      <c r="S9" s="901"/>
      <c r="T9" s="899">
        <f t="shared" si="3"/>
        <v>0</v>
      </c>
      <c r="U9" s="900">
        <v>21</v>
      </c>
      <c r="V9" s="900">
        <f t="shared" si="4"/>
        <v>0</v>
      </c>
      <c r="W9" s="900">
        <f t="shared" si="5"/>
        <v>0</v>
      </c>
      <c r="X9" s="897"/>
      <c r="Y9" s="896" t="s">
        <v>2991</v>
      </c>
      <c r="Z9" s="896" t="s">
        <v>3290</v>
      </c>
    </row>
    <row r="10" spans="1:26" s="893" customFormat="1" ht="12" outlineLevel="2">
      <c r="F10" s="894">
        <v>4</v>
      </c>
      <c r="G10" s="895" t="s">
        <v>3004</v>
      </c>
      <c r="H10" s="896" t="s">
        <v>3302</v>
      </c>
      <c r="I10" s="896" t="s">
        <v>3303</v>
      </c>
      <c r="J10" s="897" t="s">
        <v>3646</v>
      </c>
      <c r="K10" s="895" t="s">
        <v>210</v>
      </c>
      <c r="L10" s="898">
        <v>2</v>
      </c>
      <c r="M10" s="899">
        <v>0</v>
      </c>
      <c r="N10" s="898">
        <f t="shared" si="0"/>
        <v>2</v>
      </c>
      <c r="O10" s="811"/>
      <c r="P10" s="912">
        <f t="shared" si="1"/>
        <v>0</v>
      </c>
      <c r="Q10" s="901"/>
      <c r="R10" s="899">
        <f t="shared" si="2"/>
        <v>0</v>
      </c>
      <c r="S10" s="901"/>
      <c r="T10" s="899">
        <f t="shared" si="3"/>
        <v>0</v>
      </c>
      <c r="U10" s="900">
        <v>21</v>
      </c>
      <c r="V10" s="900">
        <f t="shared" si="4"/>
        <v>0</v>
      </c>
      <c r="W10" s="900">
        <f t="shared" si="5"/>
        <v>0</v>
      </c>
      <c r="X10" s="897"/>
      <c r="Y10" s="896" t="s">
        <v>2991</v>
      </c>
      <c r="Z10" s="896" t="s">
        <v>3290</v>
      </c>
    </row>
    <row r="11" spans="1:26" s="893" customFormat="1" ht="12" outlineLevel="2">
      <c r="F11" s="894">
        <v>5</v>
      </c>
      <c r="G11" s="895" t="s">
        <v>3004</v>
      </c>
      <c r="H11" s="896" t="s">
        <v>3305</v>
      </c>
      <c r="I11" s="896" t="s">
        <v>3306</v>
      </c>
      <c r="J11" s="897" t="s">
        <v>3307</v>
      </c>
      <c r="K11" s="895" t="s">
        <v>210</v>
      </c>
      <c r="L11" s="898">
        <v>0.4</v>
      </c>
      <c r="M11" s="899">
        <v>0</v>
      </c>
      <c r="N11" s="898">
        <f t="shared" si="0"/>
        <v>0.4</v>
      </c>
      <c r="O11" s="811"/>
      <c r="P11" s="912">
        <f t="shared" si="1"/>
        <v>0</v>
      </c>
      <c r="Q11" s="901"/>
      <c r="R11" s="899">
        <f t="shared" si="2"/>
        <v>0</v>
      </c>
      <c r="S11" s="901"/>
      <c r="T11" s="899">
        <f t="shared" si="3"/>
        <v>0</v>
      </c>
      <c r="U11" s="900">
        <v>21</v>
      </c>
      <c r="V11" s="900">
        <f t="shared" si="4"/>
        <v>0</v>
      </c>
      <c r="W11" s="900">
        <f t="shared" si="5"/>
        <v>0</v>
      </c>
      <c r="X11" s="897"/>
      <c r="Y11" s="896" t="s">
        <v>2991</v>
      </c>
      <c r="Z11" s="896" t="s">
        <v>3290</v>
      </c>
    </row>
    <row r="12" spans="1:26" s="893" customFormat="1" ht="24" outlineLevel="2">
      <c r="F12" s="894">
        <v>6</v>
      </c>
      <c r="G12" s="895" t="s">
        <v>3004</v>
      </c>
      <c r="H12" s="896" t="s">
        <v>3308</v>
      </c>
      <c r="I12" s="896" t="s">
        <v>3309</v>
      </c>
      <c r="J12" s="897" t="s">
        <v>3647</v>
      </c>
      <c r="K12" s="895" t="s">
        <v>180</v>
      </c>
      <c r="L12" s="898">
        <v>15</v>
      </c>
      <c r="M12" s="899">
        <v>0</v>
      </c>
      <c r="N12" s="898">
        <f t="shared" si="0"/>
        <v>15</v>
      </c>
      <c r="O12" s="811"/>
      <c r="P12" s="912">
        <f t="shared" si="1"/>
        <v>0</v>
      </c>
      <c r="Q12" s="901">
        <v>8.4000000000000003E-4</v>
      </c>
      <c r="R12" s="899">
        <f t="shared" si="2"/>
        <v>1.26E-2</v>
      </c>
      <c r="S12" s="901"/>
      <c r="T12" s="899">
        <f t="shared" si="3"/>
        <v>0</v>
      </c>
      <c r="U12" s="900">
        <v>21</v>
      </c>
      <c r="V12" s="900">
        <f t="shared" si="4"/>
        <v>0</v>
      </c>
      <c r="W12" s="900">
        <f t="shared" si="5"/>
        <v>0</v>
      </c>
      <c r="X12" s="897"/>
      <c r="Y12" s="896" t="s">
        <v>2991</v>
      </c>
      <c r="Z12" s="896" t="s">
        <v>3290</v>
      </c>
    </row>
    <row r="13" spans="1:26" s="893" customFormat="1" ht="24" outlineLevel="2">
      <c r="F13" s="894">
        <v>7</v>
      </c>
      <c r="G13" s="895" t="s">
        <v>3004</v>
      </c>
      <c r="H13" s="896" t="s">
        <v>3312</v>
      </c>
      <c r="I13" s="896" t="s">
        <v>3313</v>
      </c>
      <c r="J13" s="897" t="s">
        <v>3648</v>
      </c>
      <c r="K13" s="895" t="s">
        <v>180</v>
      </c>
      <c r="L13" s="898">
        <v>15</v>
      </c>
      <c r="M13" s="899">
        <v>0</v>
      </c>
      <c r="N13" s="898">
        <f t="shared" si="0"/>
        <v>15</v>
      </c>
      <c r="O13" s="811"/>
      <c r="P13" s="912">
        <f t="shared" si="1"/>
        <v>0</v>
      </c>
      <c r="Q13" s="901"/>
      <c r="R13" s="899">
        <f t="shared" si="2"/>
        <v>0</v>
      </c>
      <c r="S13" s="901"/>
      <c r="T13" s="899">
        <f t="shared" si="3"/>
        <v>0</v>
      </c>
      <c r="U13" s="900">
        <v>21</v>
      </c>
      <c r="V13" s="900">
        <f t="shared" si="4"/>
        <v>0</v>
      </c>
      <c r="W13" s="900">
        <f t="shared" si="5"/>
        <v>0</v>
      </c>
      <c r="X13" s="897"/>
      <c r="Y13" s="896" t="s">
        <v>2991</v>
      </c>
      <c r="Z13" s="896" t="s">
        <v>3290</v>
      </c>
    </row>
    <row r="14" spans="1:26" s="893" customFormat="1" ht="24" outlineLevel="2">
      <c r="F14" s="894">
        <v>8</v>
      </c>
      <c r="G14" s="895" t="s">
        <v>3004</v>
      </c>
      <c r="H14" s="896" t="s">
        <v>3316</v>
      </c>
      <c r="I14" s="896" t="s">
        <v>279</v>
      </c>
      <c r="J14" s="897" t="s">
        <v>3595</v>
      </c>
      <c r="K14" s="895" t="s">
        <v>210</v>
      </c>
      <c r="L14" s="898">
        <v>9</v>
      </c>
      <c r="M14" s="899">
        <v>0</v>
      </c>
      <c r="N14" s="898">
        <f t="shared" si="0"/>
        <v>9</v>
      </c>
      <c r="O14" s="811"/>
      <c r="P14" s="912">
        <f t="shared" si="1"/>
        <v>0</v>
      </c>
      <c r="Q14" s="901"/>
      <c r="R14" s="899">
        <f t="shared" si="2"/>
        <v>0</v>
      </c>
      <c r="S14" s="901"/>
      <c r="T14" s="899">
        <f t="shared" si="3"/>
        <v>0</v>
      </c>
      <c r="U14" s="900">
        <v>21</v>
      </c>
      <c r="V14" s="900">
        <f t="shared" si="4"/>
        <v>0</v>
      </c>
      <c r="W14" s="900">
        <f t="shared" si="5"/>
        <v>0</v>
      </c>
      <c r="X14" s="897"/>
      <c r="Y14" s="896" t="s">
        <v>2991</v>
      </c>
      <c r="Z14" s="896" t="s">
        <v>3290</v>
      </c>
    </row>
    <row r="15" spans="1:26" s="893" customFormat="1" ht="24" outlineLevel="2">
      <c r="F15" s="894">
        <v>9</v>
      </c>
      <c r="G15" s="895" t="s">
        <v>3004</v>
      </c>
      <c r="H15" s="896" t="s">
        <v>3322</v>
      </c>
      <c r="I15" s="896" t="s">
        <v>3323</v>
      </c>
      <c r="J15" s="897" t="s">
        <v>3596</v>
      </c>
      <c r="K15" s="895" t="s">
        <v>210</v>
      </c>
      <c r="L15" s="898">
        <v>5</v>
      </c>
      <c r="M15" s="899">
        <v>0</v>
      </c>
      <c r="N15" s="898">
        <f t="shared" si="0"/>
        <v>5</v>
      </c>
      <c r="O15" s="811"/>
      <c r="P15" s="912">
        <f t="shared" si="1"/>
        <v>0</v>
      </c>
      <c r="Q15" s="901"/>
      <c r="R15" s="899">
        <f t="shared" si="2"/>
        <v>0</v>
      </c>
      <c r="S15" s="901"/>
      <c r="T15" s="899">
        <f t="shared" si="3"/>
        <v>0</v>
      </c>
      <c r="U15" s="900">
        <v>21</v>
      </c>
      <c r="V15" s="900">
        <f t="shared" si="4"/>
        <v>0</v>
      </c>
      <c r="W15" s="900">
        <f t="shared" si="5"/>
        <v>0</v>
      </c>
      <c r="X15" s="897"/>
      <c r="Y15" s="896" t="s">
        <v>2991</v>
      </c>
      <c r="Z15" s="896" t="s">
        <v>3290</v>
      </c>
    </row>
    <row r="16" spans="1:26" s="893" customFormat="1" ht="12" outlineLevel="2">
      <c r="F16" s="894">
        <v>10</v>
      </c>
      <c r="G16" s="895" t="s">
        <v>3004</v>
      </c>
      <c r="H16" s="896" t="s">
        <v>3328</v>
      </c>
      <c r="I16" s="896" t="s">
        <v>399</v>
      </c>
      <c r="J16" s="897" t="s">
        <v>3329</v>
      </c>
      <c r="K16" s="895" t="s">
        <v>210</v>
      </c>
      <c r="L16" s="898">
        <v>5</v>
      </c>
      <c r="M16" s="899">
        <v>0</v>
      </c>
      <c r="N16" s="898">
        <f t="shared" si="0"/>
        <v>5</v>
      </c>
      <c r="O16" s="811"/>
      <c r="P16" s="912">
        <f t="shared" si="1"/>
        <v>0</v>
      </c>
      <c r="Q16" s="901"/>
      <c r="R16" s="899">
        <f t="shared" si="2"/>
        <v>0</v>
      </c>
      <c r="S16" s="901"/>
      <c r="T16" s="899">
        <f t="shared" si="3"/>
        <v>0</v>
      </c>
      <c r="U16" s="900">
        <v>21</v>
      </c>
      <c r="V16" s="900">
        <f t="shared" si="4"/>
        <v>0</v>
      </c>
      <c r="W16" s="900">
        <f t="shared" si="5"/>
        <v>0</v>
      </c>
      <c r="X16" s="897"/>
      <c r="Y16" s="896" t="s">
        <v>2991</v>
      </c>
      <c r="Z16" s="896" t="s">
        <v>3290</v>
      </c>
    </row>
    <row r="17" spans="6:26" s="893" customFormat="1" ht="12" outlineLevel="2">
      <c r="F17" s="894">
        <v>11</v>
      </c>
      <c r="G17" s="895" t="s">
        <v>3004</v>
      </c>
      <c r="H17" s="896" t="s">
        <v>3334</v>
      </c>
      <c r="I17" s="896" t="s">
        <v>3335</v>
      </c>
      <c r="J17" s="897" t="s">
        <v>3336</v>
      </c>
      <c r="K17" s="895" t="s">
        <v>887</v>
      </c>
      <c r="L17" s="898">
        <v>2</v>
      </c>
      <c r="M17" s="899">
        <v>0</v>
      </c>
      <c r="N17" s="898">
        <f t="shared" si="0"/>
        <v>2</v>
      </c>
      <c r="O17" s="811"/>
      <c r="P17" s="912">
        <f t="shared" si="1"/>
        <v>0</v>
      </c>
      <c r="Q17" s="901">
        <v>8.6800000000000002E-3</v>
      </c>
      <c r="R17" s="899">
        <f t="shared" si="2"/>
        <v>1.736E-2</v>
      </c>
      <c r="S17" s="901"/>
      <c r="T17" s="899">
        <f t="shared" si="3"/>
        <v>0</v>
      </c>
      <c r="U17" s="900">
        <v>21</v>
      </c>
      <c r="V17" s="900">
        <f t="shared" si="4"/>
        <v>0</v>
      </c>
      <c r="W17" s="900">
        <f t="shared" si="5"/>
        <v>0</v>
      </c>
      <c r="X17" s="897"/>
      <c r="Y17" s="896" t="s">
        <v>2991</v>
      </c>
      <c r="Z17" s="896" t="s">
        <v>3290</v>
      </c>
    </row>
    <row r="18" spans="6:26" s="893" customFormat="1" ht="24" outlineLevel="2">
      <c r="F18" s="894">
        <v>12</v>
      </c>
      <c r="G18" s="895" t="s">
        <v>3004</v>
      </c>
      <c r="H18" s="896" t="s">
        <v>3337</v>
      </c>
      <c r="I18" s="896" t="s">
        <v>3338</v>
      </c>
      <c r="J18" s="897" t="s">
        <v>3339</v>
      </c>
      <c r="K18" s="895" t="s">
        <v>887</v>
      </c>
      <c r="L18" s="898">
        <v>2</v>
      </c>
      <c r="M18" s="899">
        <v>0</v>
      </c>
      <c r="N18" s="898">
        <f t="shared" si="0"/>
        <v>2</v>
      </c>
      <c r="O18" s="811"/>
      <c r="P18" s="912">
        <f t="shared" si="1"/>
        <v>0</v>
      </c>
      <c r="Q18" s="901">
        <v>3.6900000000000002E-2</v>
      </c>
      <c r="R18" s="899">
        <f t="shared" si="2"/>
        <v>7.3800000000000004E-2</v>
      </c>
      <c r="S18" s="901"/>
      <c r="T18" s="899">
        <f t="shared" si="3"/>
        <v>0</v>
      </c>
      <c r="U18" s="900">
        <v>21</v>
      </c>
      <c r="V18" s="900">
        <f t="shared" si="4"/>
        <v>0</v>
      </c>
      <c r="W18" s="900">
        <f t="shared" si="5"/>
        <v>0</v>
      </c>
      <c r="X18" s="897"/>
      <c r="Y18" s="896" t="s">
        <v>2991</v>
      </c>
      <c r="Z18" s="896" t="s">
        <v>3290</v>
      </c>
    </row>
    <row r="19" spans="6:26" outlineLevel="2">
      <c r="P19" s="913"/>
    </row>
    <row r="20" spans="6:26" s="884" customFormat="1" ht="16.5" customHeight="1" outlineLevel="1">
      <c r="F20" s="885"/>
      <c r="G20" s="869"/>
      <c r="H20" s="886"/>
      <c r="I20" s="886"/>
      <c r="J20" s="886" t="s">
        <v>3340</v>
      </c>
      <c r="K20" s="869"/>
      <c r="L20" s="887"/>
      <c r="M20" s="888"/>
      <c r="N20" s="887"/>
      <c r="O20" s="888"/>
      <c r="P20" s="911">
        <f>SUBTOTAL(9,P21:P22)</f>
        <v>0</v>
      </c>
      <c r="Q20" s="890"/>
      <c r="R20" s="891">
        <f>SUBTOTAL(9,R21:R22)</f>
        <v>5.6723100000000004</v>
      </c>
      <c r="S20" s="888"/>
      <c r="T20" s="891">
        <f>SUBTOTAL(9,T21:T22)</f>
        <v>0</v>
      </c>
      <c r="U20" s="888"/>
      <c r="V20" s="889">
        <f>SUBTOTAL(9,V21:V22)</f>
        <v>0</v>
      </c>
      <c r="W20" s="889">
        <f>SUBTOTAL(9,W21:W22)</f>
        <v>0</v>
      </c>
      <c r="X20" s="892"/>
      <c r="Y20" s="870"/>
      <c r="Z20" s="870"/>
    </row>
    <row r="21" spans="6:26" s="893" customFormat="1" ht="24" outlineLevel="2">
      <c r="F21" s="894">
        <v>13</v>
      </c>
      <c r="G21" s="895" t="s">
        <v>3004</v>
      </c>
      <c r="H21" s="896" t="s">
        <v>3341</v>
      </c>
      <c r="I21" s="896" t="s">
        <v>3342</v>
      </c>
      <c r="J21" s="897" t="s">
        <v>3598</v>
      </c>
      <c r="K21" s="895" t="s">
        <v>210</v>
      </c>
      <c r="L21" s="898">
        <v>3</v>
      </c>
      <c r="M21" s="899">
        <v>0</v>
      </c>
      <c r="N21" s="898">
        <f>L21*(1+M21/100)</f>
        <v>3</v>
      </c>
      <c r="O21" s="811"/>
      <c r="P21" s="912">
        <f>ROUND(N21*O21,2)</f>
        <v>0</v>
      </c>
      <c r="Q21" s="901">
        <v>1.8907700000000001</v>
      </c>
      <c r="R21" s="899">
        <f>N21*Q21</f>
        <v>5.6723100000000004</v>
      </c>
      <c r="S21" s="901"/>
      <c r="T21" s="899">
        <f>N21*S21</f>
        <v>0</v>
      </c>
      <c r="U21" s="900">
        <v>21</v>
      </c>
      <c r="V21" s="900">
        <f>P21*(U21/100)</f>
        <v>0</v>
      </c>
      <c r="W21" s="900">
        <f>P21+V21</f>
        <v>0</v>
      </c>
      <c r="X21" s="897"/>
      <c r="Y21" s="896" t="s">
        <v>2991</v>
      </c>
      <c r="Z21" s="896" t="s">
        <v>3344</v>
      </c>
    </row>
    <row r="22" spans="6:26" outlineLevel="2">
      <c r="P22" s="913"/>
    </row>
    <row r="23" spans="6:26" s="884" customFormat="1" ht="16.5" customHeight="1" outlineLevel="1">
      <c r="F23" s="885"/>
      <c r="G23" s="869"/>
      <c r="H23" s="886"/>
      <c r="I23" s="886"/>
      <c r="J23" s="886" t="s">
        <v>3346</v>
      </c>
      <c r="K23" s="869"/>
      <c r="L23" s="887"/>
      <c r="M23" s="888"/>
      <c r="N23" s="887"/>
      <c r="O23" s="888"/>
      <c r="P23" s="911">
        <f>SUBTOTAL(9,P24:P41)</f>
        <v>0</v>
      </c>
      <c r="Q23" s="890"/>
      <c r="R23" s="891">
        <f>SUBTOTAL(9,R24:R41)</f>
        <v>3.5749099999999996</v>
      </c>
      <c r="S23" s="888"/>
      <c r="T23" s="891">
        <f>SUBTOTAL(9,T24:T41)</f>
        <v>0</v>
      </c>
      <c r="U23" s="888"/>
      <c r="V23" s="889">
        <f>SUBTOTAL(9,V24:V41)</f>
        <v>0</v>
      </c>
      <c r="W23" s="889">
        <f>SUBTOTAL(9,W24:W41)</f>
        <v>0</v>
      </c>
      <c r="X23" s="892"/>
      <c r="Y23" s="870"/>
      <c r="Z23" s="870"/>
    </row>
    <row r="24" spans="6:26" s="893" customFormat="1" ht="12" outlineLevel="2">
      <c r="F24" s="894">
        <v>14</v>
      </c>
      <c r="G24" s="895" t="s">
        <v>3004</v>
      </c>
      <c r="H24" s="896" t="s">
        <v>3683</v>
      </c>
      <c r="I24" s="896" t="s">
        <v>3684</v>
      </c>
      <c r="J24" s="897" t="s">
        <v>3685</v>
      </c>
      <c r="K24" s="895" t="s">
        <v>187</v>
      </c>
      <c r="L24" s="898">
        <v>1</v>
      </c>
      <c r="M24" s="899">
        <v>0</v>
      </c>
      <c r="N24" s="898">
        <f t="shared" ref="N24:N40" si="6">L24*(1+M24/100)</f>
        <v>1</v>
      </c>
      <c r="O24" s="811"/>
      <c r="P24" s="912">
        <f>ROUND(N24*O24,2)</f>
        <v>0</v>
      </c>
      <c r="Q24" s="901">
        <v>6.0040000000000003E-2</v>
      </c>
      <c r="R24" s="899">
        <f t="shared" ref="R24:R40" si="7">N24*Q24</f>
        <v>6.0040000000000003E-2</v>
      </c>
      <c r="S24" s="901"/>
      <c r="T24" s="899">
        <f t="shared" ref="T24:T40" si="8">N24*S24</f>
        <v>0</v>
      </c>
      <c r="U24" s="900">
        <v>21</v>
      </c>
      <c r="V24" s="900">
        <f t="shared" ref="V24:V40" si="9">P24*(U24/100)</f>
        <v>0</v>
      </c>
      <c r="W24" s="900">
        <f t="shared" ref="W24:W40" si="10">P24+V24</f>
        <v>0</v>
      </c>
      <c r="X24" s="897"/>
      <c r="Y24" s="896" t="s">
        <v>2991</v>
      </c>
      <c r="Z24" s="896" t="s">
        <v>3349</v>
      </c>
    </row>
    <row r="25" spans="6:26" s="893" customFormat="1" ht="24" outlineLevel="2">
      <c r="F25" s="894">
        <v>15</v>
      </c>
      <c r="G25" s="895" t="s">
        <v>3004</v>
      </c>
      <c r="H25" s="896" t="s">
        <v>3686</v>
      </c>
      <c r="I25" s="896" t="s">
        <v>3687</v>
      </c>
      <c r="J25" s="897" t="s">
        <v>3688</v>
      </c>
      <c r="K25" s="895" t="s">
        <v>887</v>
      </c>
      <c r="L25" s="898">
        <v>2</v>
      </c>
      <c r="M25" s="899">
        <v>0</v>
      </c>
      <c r="N25" s="898">
        <f t="shared" si="6"/>
        <v>2</v>
      </c>
      <c r="O25" s="811"/>
      <c r="P25" s="912">
        <f t="shared" ref="P25:P40" si="11">ROUND(N25*O25,2)</f>
        <v>0</v>
      </c>
      <c r="Q25" s="901">
        <v>4.759E-2</v>
      </c>
      <c r="R25" s="899">
        <f t="shared" si="7"/>
        <v>9.5180000000000001E-2</v>
      </c>
      <c r="S25" s="901"/>
      <c r="T25" s="899">
        <f t="shared" si="8"/>
        <v>0</v>
      </c>
      <c r="U25" s="900">
        <v>21</v>
      </c>
      <c r="V25" s="900">
        <f t="shared" si="9"/>
        <v>0</v>
      </c>
      <c r="W25" s="900">
        <f t="shared" si="10"/>
        <v>0</v>
      </c>
      <c r="X25" s="897"/>
      <c r="Y25" s="896" t="s">
        <v>2991</v>
      </c>
      <c r="Z25" s="896" t="s">
        <v>3349</v>
      </c>
    </row>
    <row r="26" spans="6:26" s="893" customFormat="1" ht="24" outlineLevel="2">
      <c r="F26" s="894">
        <v>16</v>
      </c>
      <c r="G26" s="895" t="s">
        <v>3004</v>
      </c>
      <c r="H26" s="896" t="s">
        <v>3689</v>
      </c>
      <c r="I26" s="896" t="s">
        <v>3690</v>
      </c>
      <c r="J26" s="897" t="s">
        <v>3691</v>
      </c>
      <c r="K26" s="895" t="s">
        <v>187</v>
      </c>
      <c r="L26" s="898">
        <v>1</v>
      </c>
      <c r="M26" s="899">
        <v>0</v>
      </c>
      <c r="N26" s="898">
        <f t="shared" si="6"/>
        <v>1</v>
      </c>
      <c r="O26" s="811"/>
      <c r="P26" s="912">
        <f t="shared" si="11"/>
        <v>0</v>
      </c>
      <c r="Q26" s="901">
        <v>6.0999999999999997E-4</v>
      </c>
      <c r="R26" s="899">
        <f t="shared" si="7"/>
        <v>6.0999999999999997E-4</v>
      </c>
      <c r="S26" s="901"/>
      <c r="T26" s="899">
        <f t="shared" si="8"/>
        <v>0</v>
      </c>
      <c r="U26" s="900">
        <v>21</v>
      </c>
      <c r="V26" s="900">
        <f t="shared" si="9"/>
        <v>0</v>
      </c>
      <c r="W26" s="900">
        <f t="shared" si="10"/>
        <v>0</v>
      </c>
      <c r="X26" s="897"/>
      <c r="Y26" s="896" t="s">
        <v>2991</v>
      </c>
      <c r="Z26" s="896" t="s">
        <v>3349</v>
      </c>
    </row>
    <row r="27" spans="6:26" s="893" customFormat="1" ht="24" outlineLevel="2">
      <c r="F27" s="894">
        <v>17</v>
      </c>
      <c r="G27" s="895" t="s">
        <v>3004</v>
      </c>
      <c r="H27" s="896" t="s">
        <v>3692</v>
      </c>
      <c r="I27" s="896" t="s">
        <v>3693</v>
      </c>
      <c r="J27" s="897" t="s">
        <v>3694</v>
      </c>
      <c r="K27" s="895" t="s">
        <v>187</v>
      </c>
      <c r="L27" s="898">
        <v>2</v>
      </c>
      <c r="M27" s="899">
        <v>0</v>
      </c>
      <c r="N27" s="898">
        <f t="shared" si="6"/>
        <v>2</v>
      </c>
      <c r="O27" s="811"/>
      <c r="P27" s="912">
        <f t="shared" si="11"/>
        <v>0</v>
      </c>
      <c r="Q27" s="901">
        <v>6.6E-3</v>
      </c>
      <c r="R27" s="899">
        <f t="shared" si="7"/>
        <v>1.32E-2</v>
      </c>
      <c r="S27" s="901"/>
      <c r="T27" s="899">
        <f t="shared" si="8"/>
        <v>0</v>
      </c>
      <c r="U27" s="900">
        <v>21</v>
      </c>
      <c r="V27" s="900">
        <f t="shared" si="9"/>
        <v>0</v>
      </c>
      <c r="W27" s="900">
        <f t="shared" si="10"/>
        <v>0</v>
      </c>
      <c r="X27" s="897"/>
      <c r="Y27" s="896" t="s">
        <v>2991</v>
      </c>
      <c r="Z27" s="896" t="s">
        <v>3349</v>
      </c>
    </row>
    <row r="28" spans="6:26" s="893" customFormat="1" ht="24" outlineLevel="2">
      <c r="F28" s="894">
        <v>18</v>
      </c>
      <c r="G28" s="895" t="s">
        <v>3004</v>
      </c>
      <c r="H28" s="896" t="s">
        <v>3695</v>
      </c>
      <c r="I28" s="896" t="s">
        <v>3696</v>
      </c>
      <c r="J28" s="897" t="s">
        <v>3697</v>
      </c>
      <c r="K28" s="895" t="s">
        <v>887</v>
      </c>
      <c r="L28" s="898">
        <v>8</v>
      </c>
      <c r="M28" s="899">
        <v>0</v>
      </c>
      <c r="N28" s="898">
        <f t="shared" si="6"/>
        <v>8</v>
      </c>
      <c r="O28" s="811"/>
      <c r="P28" s="912">
        <f t="shared" si="11"/>
        <v>0</v>
      </c>
      <c r="Q28" s="901">
        <v>1.1E-4</v>
      </c>
      <c r="R28" s="899">
        <f t="shared" si="7"/>
        <v>8.8000000000000003E-4</v>
      </c>
      <c r="S28" s="901"/>
      <c r="T28" s="899">
        <f t="shared" si="8"/>
        <v>0</v>
      </c>
      <c r="U28" s="900">
        <v>21</v>
      </c>
      <c r="V28" s="900">
        <f t="shared" si="9"/>
        <v>0</v>
      </c>
      <c r="W28" s="900">
        <f t="shared" si="10"/>
        <v>0</v>
      </c>
      <c r="X28" s="897"/>
      <c r="Y28" s="896" t="s">
        <v>2991</v>
      </c>
      <c r="Z28" s="896" t="s">
        <v>3349</v>
      </c>
    </row>
    <row r="29" spans="6:26" s="893" customFormat="1" ht="24" outlineLevel="2">
      <c r="F29" s="894">
        <v>19</v>
      </c>
      <c r="G29" s="895" t="s">
        <v>2988</v>
      </c>
      <c r="H29" s="896" t="s">
        <v>3698</v>
      </c>
      <c r="I29" s="896"/>
      <c r="J29" s="897" t="s">
        <v>3699</v>
      </c>
      <c r="K29" s="895" t="s">
        <v>187</v>
      </c>
      <c r="L29" s="898">
        <v>1</v>
      </c>
      <c r="M29" s="899">
        <v>0</v>
      </c>
      <c r="N29" s="898">
        <f t="shared" si="6"/>
        <v>1</v>
      </c>
      <c r="O29" s="811"/>
      <c r="P29" s="912">
        <f t="shared" si="11"/>
        <v>0</v>
      </c>
      <c r="Q29" s="901">
        <v>0.48799999999999999</v>
      </c>
      <c r="R29" s="899">
        <f t="shared" si="7"/>
        <v>0.48799999999999999</v>
      </c>
      <c r="S29" s="901"/>
      <c r="T29" s="899">
        <f t="shared" si="8"/>
        <v>0</v>
      </c>
      <c r="U29" s="900">
        <v>21</v>
      </c>
      <c r="V29" s="900">
        <f t="shared" si="9"/>
        <v>0</v>
      </c>
      <c r="W29" s="900">
        <f t="shared" si="10"/>
        <v>0</v>
      </c>
      <c r="X29" s="897"/>
      <c r="Y29" s="896" t="s">
        <v>2991</v>
      </c>
      <c r="Z29" s="896" t="s">
        <v>3349</v>
      </c>
    </row>
    <row r="30" spans="6:26" s="893" customFormat="1" ht="24" outlineLevel="2">
      <c r="F30" s="894">
        <v>20</v>
      </c>
      <c r="G30" s="895" t="s">
        <v>2988</v>
      </c>
      <c r="H30" s="896" t="s">
        <v>3700</v>
      </c>
      <c r="I30" s="896"/>
      <c r="J30" s="897" t="s">
        <v>3701</v>
      </c>
      <c r="K30" s="895" t="s">
        <v>187</v>
      </c>
      <c r="L30" s="898">
        <v>1</v>
      </c>
      <c r="M30" s="899">
        <v>0</v>
      </c>
      <c r="N30" s="898">
        <f t="shared" si="6"/>
        <v>1</v>
      </c>
      <c r="O30" s="811"/>
      <c r="P30" s="912">
        <f t="shared" si="11"/>
        <v>0</v>
      </c>
      <c r="Q30" s="901">
        <v>0.505</v>
      </c>
      <c r="R30" s="899">
        <f t="shared" si="7"/>
        <v>0.505</v>
      </c>
      <c r="S30" s="901"/>
      <c r="T30" s="899">
        <f t="shared" si="8"/>
        <v>0</v>
      </c>
      <c r="U30" s="900">
        <v>21</v>
      </c>
      <c r="V30" s="900">
        <f t="shared" si="9"/>
        <v>0</v>
      </c>
      <c r="W30" s="900">
        <f t="shared" si="10"/>
        <v>0</v>
      </c>
      <c r="X30" s="897"/>
      <c r="Y30" s="896" t="s">
        <v>2991</v>
      </c>
      <c r="Z30" s="896" t="s">
        <v>3349</v>
      </c>
    </row>
    <row r="31" spans="6:26" s="893" customFormat="1" ht="24" outlineLevel="2">
      <c r="F31" s="894">
        <v>21</v>
      </c>
      <c r="G31" s="895" t="s">
        <v>2988</v>
      </c>
      <c r="H31" s="896" t="s">
        <v>3702</v>
      </c>
      <c r="I31" s="896"/>
      <c r="J31" s="897" t="s">
        <v>3703</v>
      </c>
      <c r="K31" s="895" t="s">
        <v>187</v>
      </c>
      <c r="L31" s="898">
        <v>1</v>
      </c>
      <c r="M31" s="899">
        <v>0</v>
      </c>
      <c r="N31" s="898">
        <f t="shared" si="6"/>
        <v>1</v>
      </c>
      <c r="O31" s="811"/>
      <c r="P31" s="912">
        <f t="shared" si="11"/>
        <v>0</v>
      </c>
      <c r="Q31" s="901">
        <v>0.59099999999999997</v>
      </c>
      <c r="R31" s="899">
        <f t="shared" si="7"/>
        <v>0.59099999999999997</v>
      </c>
      <c r="S31" s="901"/>
      <c r="T31" s="899">
        <f t="shared" si="8"/>
        <v>0</v>
      </c>
      <c r="U31" s="900">
        <v>21</v>
      </c>
      <c r="V31" s="900">
        <f t="shared" si="9"/>
        <v>0</v>
      </c>
      <c r="W31" s="900">
        <f t="shared" si="10"/>
        <v>0</v>
      </c>
      <c r="X31" s="897"/>
      <c r="Y31" s="896" t="s">
        <v>2991</v>
      </c>
      <c r="Z31" s="896" t="s">
        <v>3349</v>
      </c>
    </row>
    <row r="32" spans="6:26" s="893" customFormat="1" ht="24" outlineLevel="2">
      <c r="F32" s="894">
        <v>22</v>
      </c>
      <c r="G32" s="895" t="s">
        <v>2988</v>
      </c>
      <c r="H32" s="896" t="s">
        <v>3704</v>
      </c>
      <c r="I32" s="896"/>
      <c r="J32" s="897" t="s">
        <v>3705</v>
      </c>
      <c r="K32" s="895" t="s">
        <v>187</v>
      </c>
      <c r="L32" s="898">
        <v>1</v>
      </c>
      <c r="M32" s="899">
        <v>0</v>
      </c>
      <c r="N32" s="898">
        <f t="shared" si="6"/>
        <v>1</v>
      </c>
      <c r="O32" s="811"/>
      <c r="P32" s="912">
        <f t="shared" si="11"/>
        <v>0</v>
      </c>
      <c r="Q32" s="901">
        <v>3.9E-2</v>
      </c>
      <c r="R32" s="899">
        <f t="shared" si="7"/>
        <v>3.9E-2</v>
      </c>
      <c r="S32" s="901"/>
      <c r="T32" s="899">
        <f t="shared" si="8"/>
        <v>0</v>
      </c>
      <c r="U32" s="900">
        <v>21</v>
      </c>
      <c r="V32" s="900">
        <f t="shared" si="9"/>
        <v>0</v>
      </c>
      <c r="W32" s="900">
        <f t="shared" si="10"/>
        <v>0</v>
      </c>
      <c r="X32" s="897"/>
      <c r="Y32" s="896" t="s">
        <v>2991</v>
      </c>
      <c r="Z32" s="896" t="s">
        <v>3349</v>
      </c>
    </row>
    <row r="33" spans="6:26" s="893" customFormat="1" ht="24" outlineLevel="2">
      <c r="F33" s="894">
        <v>23</v>
      </c>
      <c r="G33" s="895" t="s">
        <v>2988</v>
      </c>
      <c r="H33" s="896" t="s">
        <v>3706</v>
      </c>
      <c r="I33" s="896"/>
      <c r="J33" s="897" t="s">
        <v>3707</v>
      </c>
      <c r="K33" s="895" t="s">
        <v>187</v>
      </c>
      <c r="L33" s="898">
        <v>1</v>
      </c>
      <c r="M33" s="899">
        <v>0</v>
      </c>
      <c r="N33" s="898">
        <f t="shared" si="6"/>
        <v>1</v>
      </c>
      <c r="O33" s="811"/>
      <c r="P33" s="912">
        <f t="shared" si="11"/>
        <v>0</v>
      </c>
      <c r="Q33" s="901">
        <v>5.0999999999999997E-2</v>
      </c>
      <c r="R33" s="899">
        <f t="shared" si="7"/>
        <v>5.0999999999999997E-2</v>
      </c>
      <c r="S33" s="901"/>
      <c r="T33" s="899">
        <f t="shared" si="8"/>
        <v>0</v>
      </c>
      <c r="U33" s="900">
        <v>21</v>
      </c>
      <c r="V33" s="900">
        <f t="shared" si="9"/>
        <v>0</v>
      </c>
      <c r="W33" s="900">
        <f t="shared" si="10"/>
        <v>0</v>
      </c>
      <c r="X33" s="897"/>
      <c r="Y33" s="896" t="s">
        <v>2991</v>
      </c>
      <c r="Z33" s="896" t="s">
        <v>3349</v>
      </c>
    </row>
    <row r="34" spans="6:26" s="893" customFormat="1" ht="24" outlineLevel="2">
      <c r="F34" s="894">
        <v>24</v>
      </c>
      <c r="G34" s="895" t="s">
        <v>2988</v>
      </c>
      <c r="H34" s="896" t="s">
        <v>3708</v>
      </c>
      <c r="I34" s="896"/>
      <c r="J34" s="897" t="s">
        <v>3709</v>
      </c>
      <c r="K34" s="895" t="s">
        <v>187</v>
      </c>
      <c r="L34" s="898">
        <v>1</v>
      </c>
      <c r="M34" s="899">
        <v>0</v>
      </c>
      <c r="N34" s="898">
        <f t="shared" si="6"/>
        <v>1</v>
      </c>
      <c r="O34" s="811"/>
      <c r="P34" s="912">
        <f t="shared" si="11"/>
        <v>0</v>
      </c>
      <c r="Q34" s="901">
        <v>0.06</v>
      </c>
      <c r="R34" s="899">
        <f t="shared" si="7"/>
        <v>0.06</v>
      </c>
      <c r="S34" s="901"/>
      <c r="T34" s="899">
        <f t="shared" si="8"/>
        <v>0</v>
      </c>
      <c r="U34" s="900">
        <v>21</v>
      </c>
      <c r="V34" s="900">
        <f t="shared" si="9"/>
        <v>0</v>
      </c>
      <c r="W34" s="900">
        <f t="shared" si="10"/>
        <v>0</v>
      </c>
      <c r="X34" s="897"/>
      <c r="Y34" s="896" t="s">
        <v>2991</v>
      </c>
      <c r="Z34" s="896" t="s">
        <v>3349</v>
      </c>
    </row>
    <row r="35" spans="6:26" s="893" customFormat="1" ht="24" outlineLevel="2">
      <c r="F35" s="894">
        <v>25</v>
      </c>
      <c r="G35" s="895" t="s">
        <v>2988</v>
      </c>
      <c r="H35" s="896" t="s">
        <v>3710</v>
      </c>
      <c r="I35" s="896"/>
      <c r="J35" s="897" t="s">
        <v>3711</v>
      </c>
      <c r="K35" s="895" t="s">
        <v>187</v>
      </c>
      <c r="L35" s="898">
        <v>1</v>
      </c>
      <c r="M35" s="899">
        <v>0</v>
      </c>
      <c r="N35" s="898">
        <f t="shared" si="6"/>
        <v>1</v>
      </c>
      <c r="O35" s="811"/>
      <c r="P35" s="912">
        <f t="shared" si="11"/>
        <v>0</v>
      </c>
      <c r="Q35" s="901">
        <v>1.5</v>
      </c>
      <c r="R35" s="899">
        <f t="shared" si="7"/>
        <v>1.5</v>
      </c>
      <c r="S35" s="901"/>
      <c r="T35" s="899">
        <f t="shared" si="8"/>
        <v>0</v>
      </c>
      <c r="U35" s="900">
        <v>21</v>
      </c>
      <c r="V35" s="900">
        <f t="shared" si="9"/>
        <v>0</v>
      </c>
      <c r="W35" s="900">
        <f t="shared" si="10"/>
        <v>0</v>
      </c>
      <c r="X35" s="897"/>
      <c r="Y35" s="896" t="s">
        <v>2991</v>
      </c>
      <c r="Z35" s="896" t="s">
        <v>3349</v>
      </c>
    </row>
    <row r="36" spans="6:26" s="893" customFormat="1" ht="24" outlineLevel="2">
      <c r="F36" s="894">
        <v>26</v>
      </c>
      <c r="G36" s="895" t="s">
        <v>3004</v>
      </c>
      <c r="H36" s="896" t="s">
        <v>3361</v>
      </c>
      <c r="I36" s="896" t="s">
        <v>3362</v>
      </c>
      <c r="J36" s="897" t="s">
        <v>3363</v>
      </c>
      <c r="K36" s="895" t="s">
        <v>887</v>
      </c>
      <c r="L36" s="898">
        <v>3</v>
      </c>
      <c r="M36" s="899">
        <v>0</v>
      </c>
      <c r="N36" s="898">
        <f t="shared" si="6"/>
        <v>3</v>
      </c>
      <c r="O36" s="811"/>
      <c r="P36" s="912">
        <f t="shared" si="11"/>
        <v>0</v>
      </c>
      <c r="Q36" s="901"/>
      <c r="R36" s="899">
        <f t="shared" si="7"/>
        <v>0</v>
      </c>
      <c r="S36" s="901"/>
      <c r="T36" s="899">
        <f t="shared" si="8"/>
        <v>0</v>
      </c>
      <c r="U36" s="900">
        <v>21</v>
      </c>
      <c r="V36" s="900">
        <f t="shared" si="9"/>
        <v>0</v>
      </c>
      <c r="W36" s="900">
        <f t="shared" si="10"/>
        <v>0</v>
      </c>
      <c r="X36" s="897"/>
      <c r="Y36" s="896" t="s">
        <v>2991</v>
      </c>
      <c r="Z36" s="896" t="s">
        <v>3349</v>
      </c>
    </row>
    <row r="37" spans="6:26" s="893" customFormat="1" ht="24" outlineLevel="2">
      <c r="F37" s="894">
        <v>27</v>
      </c>
      <c r="G37" s="895" t="s">
        <v>2988</v>
      </c>
      <c r="H37" s="896" t="s">
        <v>3712</v>
      </c>
      <c r="I37" s="896"/>
      <c r="J37" s="897" t="s">
        <v>3713</v>
      </c>
      <c r="K37" s="895" t="s">
        <v>187</v>
      </c>
      <c r="L37" s="898">
        <v>3</v>
      </c>
      <c r="M37" s="899">
        <v>0</v>
      </c>
      <c r="N37" s="898">
        <f t="shared" si="6"/>
        <v>3</v>
      </c>
      <c r="O37" s="811"/>
      <c r="P37" s="912">
        <f t="shared" si="11"/>
        <v>0</v>
      </c>
      <c r="Q37" s="901"/>
      <c r="R37" s="899">
        <f t="shared" si="7"/>
        <v>0</v>
      </c>
      <c r="S37" s="901"/>
      <c r="T37" s="899">
        <f t="shared" si="8"/>
        <v>0</v>
      </c>
      <c r="U37" s="900">
        <v>21</v>
      </c>
      <c r="V37" s="900">
        <f t="shared" si="9"/>
        <v>0</v>
      </c>
      <c r="W37" s="900">
        <f t="shared" si="10"/>
        <v>0</v>
      </c>
      <c r="X37" s="897"/>
      <c r="Y37" s="896" t="s">
        <v>2991</v>
      </c>
      <c r="Z37" s="896" t="s">
        <v>3349</v>
      </c>
    </row>
    <row r="38" spans="6:26" s="893" customFormat="1" ht="24" outlineLevel="2">
      <c r="F38" s="894">
        <v>28</v>
      </c>
      <c r="G38" s="895" t="s">
        <v>2988</v>
      </c>
      <c r="H38" s="896" t="s">
        <v>3714</v>
      </c>
      <c r="I38" s="896"/>
      <c r="J38" s="897" t="s">
        <v>3715</v>
      </c>
      <c r="K38" s="895" t="s">
        <v>187</v>
      </c>
      <c r="L38" s="898">
        <v>1</v>
      </c>
      <c r="M38" s="899">
        <v>0</v>
      </c>
      <c r="N38" s="898">
        <f t="shared" si="6"/>
        <v>1</v>
      </c>
      <c r="O38" s="811"/>
      <c r="P38" s="912">
        <f t="shared" si="11"/>
        <v>0</v>
      </c>
      <c r="Q38" s="901"/>
      <c r="R38" s="899">
        <f t="shared" si="7"/>
        <v>0</v>
      </c>
      <c r="S38" s="901"/>
      <c r="T38" s="899">
        <f t="shared" si="8"/>
        <v>0</v>
      </c>
      <c r="U38" s="900">
        <v>21</v>
      </c>
      <c r="V38" s="900">
        <f t="shared" si="9"/>
        <v>0</v>
      </c>
      <c r="W38" s="900">
        <f t="shared" si="10"/>
        <v>0</v>
      </c>
      <c r="X38" s="897"/>
      <c r="Y38" s="896" t="s">
        <v>2991</v>
      </c>
      <c r="Z38" s="896" t="s">
        <v>3349</v>
      </c>
    </row>
    <row r="39" spans="6:26" s="893" customFormat="1" ht="24" outlineLevel="2">
      <c r="F39" s="894">
        <v>29</v>
      </c>
      <c r="G39" s="895" t="s">
        <v>2988</v>
      </c>
      <c r="H39" s="896" t="s">
        <v>3716</v>
      </c>
      <c r="I39" s="896"/>
      <c r="J39" s="897" t="s">
        <v>3717</v>
      </c>
      <c r="K39" s="895" t="s">
        <v>187</v>
      </c>
      <c r="L39" s="898">
        <v>1</v>
      </c>
      <c r="M39" s="899">
        <v>0</v>
      </c>
      <c r="N39" s="898">
        <f t="shared" si="6"/>
        <v>1</v>
      </c>
      <c r="O39" s="811"/>
      <c r="P39" s="912">
        <f t="shared" si="11"/>
        <v>0</v>
      </c>
      <c r="Q39" s="901">
        <v>0.17100000000000001</v>
      </c>
      <c r="R39" s="899">
        <f t="shared" si="7"/>
        <v>0.17100000000000001</v>
      </c>
      <c r="S39" s="901"/>
      <c r="T39" s="899">
        <f t="shared" si="8"/>
        <v>0</v>
      </c>
      <c r="U39" s="900">
        <v>21</v>
      </c>
      <c r="V39" s="900">
        <f t="shared" si="9"/>
        <v>0</v>
      </c>
      <c r="W39" s="900">
        <f t="shared" si="10"/>
        <v>0</v>
      </c>
      <c r="X39" s="897"/>
      <c r="Y39" s="896" t="s">
        <v>2991</v>
      </c>
      <c r="Z39" s="896" t="s">
        <v>3349</v>
      </c>
    </row>
    <row r="40" spans="6:26" s="893" customFormat="1" ht="12" outlineLevel="2">
      <c r="F40" s="894">
        <v>30</v>
      </c>
      <c r="G40" s="895" t="s">
        <v>2988</v>
      </c>
      <c r="H40" s="896" t="s">
        <v>3718</v>
      </c>
      <c r="I40" s="896"/>
      <c r="J40" s="897" t="s">
        <v>3719</v>
      </c>
      <c r="K40" s="895" t="s">
        <v>187</v>
      </c>
      <c r="L40" s="898">
        <v>1</v>
      </c>
      <c r="M40" s="899">
        <v>0</v>
      </c>
      <c r="N40" s="898">
        <f t="shared" si="6"/>
        <v>1</v>
      </c>
      <c r="O40" s="811"/>
      <c r="P40" s="912">
        <f t="shared" si="11"/>
        <v>0</v>
      </c>
      <c r="Q40" s="901"/>
      <c r="R40" s="899">
        <f t="shared" si="7"/>
        <v>0</v>
      </c>
      <c r="S40" s="901"/>
      <c r="T40" s="899">
        <f t="shared" si="8"/>
        <v>0</v>
      </c>
      <c r="U40" s="900">
        <v>21</v>
      </c>
      <c r="V40" s="900">
        <f t="shared" si="9"/>
        <v>0</v>
      </c>
      <c r="W40" s="900">
        <f t="shared" si="10"/>
        <v>0</v>
      </c>
      <c r="X40" s="897"/>
      <c r="Y40" s="896" t="s">
        <v>2991</v>
      </c>
      <c r="Z40" s="896" t="s">
        <v>3349</v>
      </c>
    </row>
    <row r="41" spans="6:26" outlineLevel="2">
      <c r="P41" s="913"/>
    </row>
    <row r="42" spans="6:26" s="884" customFormat="1" ht="16.5" customHeight="1" outlineLevel="1">
      <c r="F42" s="885"/>
      <c r="G42" s="869"/>
      <c r="H42" s="886"/>
      <c r="I42" s="886"/>
      <c r="J42" s="886" t="s">
        <v>2982</v>
      </c>
      <c r="K42" s="869"/>
      <c r="L42" s="887"/>
      <c r="M42" s="888"/>
      <c r="N42" s="887"/>
      <c r="O42" s="888"/>
      <c r="P42" s="911">
        <f>SUBTOTAL(9,P43:P46)</f>
        <v>0</v>
      </c>
      <c r="Q42" s="890"/>
      <c r="R42" s="891">
        <f>SUBTOTAL(9,R43:R46)</f>
        <v>0</v>
      </c>
      <c r="S42" s="888"/>
      <c r="T42" s="891">
        <f>SUBTOTAL(9,T43:T46)</f>
        <v>0</v>
      </c>
      <c r="U42" s="888"/>
      <c r="V42" s="889">
        <f>SUBTOTAL(9,V43:V46)</f>
        <v>0</v>
      </c>
      <c r="W42" s="889">
        <f>SUBTOTAL(9,W43:W46)</f>
        <v>0</v>
      </c>
      <c r="X42" s="892"/>
      <c r="Y42" s="870"/>
      <c r="Z42" s="870"/>
    </row>
    <row r="43" spans="6:26" s="893" customFormat="1" ht="12" outlineLevel="2">
      <c r="F43" s="894">
        <v>31</v>
      </c>
      <c r="G43" s="895" t="s">
        <v>2988</v>
      </c>
      <c r="H43" s="896" t="s">
        <v>3638</v>
      </c>
      <c r="I43" s="896"/>
      <c r="J43" s="897" t="s">
        <v>3639</v>
      </c>
      <c r="K43" s="895" t="s">
        <v>2964</v>
      </c>
      <c r="L43" s="898">
        <v>3</v>
      </c>
      <c r="M43" s="899">
        <v>0</v>
      </c>
      <c r="N43" s="898">
        <f>L43*(1+M43/100)</f>
        <v>3</v>
      </c>
      <c r="O43" s="811"/>
      <c r="P43" s="912">
        <f t="shared" ref="P43:P45" si="12">ROUND(N43*O43,2)</f>
        <v>0</v>
      </c>
      <c r="Q43" s="901"/>
      <c r="R43" s="899">
        <f>N43*Q43</f>
        <v>0</v>
      </c>
      <c r="S43" s="901"/>
      <c r="T43" s="899">
        <f>N43*S43</f>
        <v>0</v>
      </c>
      <c r="U43" s="900">
        <v>21</v>
      </c>
      <c r="V43" s="900">
        <f>P43*(U43/100)</f>
        <v>0</v>
      </c>
      <c r="W43" s="900">
        <f>P43+V43</f>
        <v>0</v>
      </c>
      <c r="X43" s="897"/>
      <c r="Y43" s="896" t="s">
        <v>2991</v>
      </c>
      <c r="Z43" s="896" t="s">
        <v>2992</v>
      </c>
    </row>
    <row r="44" spans="6:26" s="893" customFormat="1" ht="12" outlineLevel="2">
      <c r="F44" s="894">
        <v>32</v>
      </c>
      <c r="G44" s="895" t="s">
        <v>2988</v>
      </c>
      <c r="H44" s="896" t="s">
        <v>3640</v>
      </c>
      <c r="I44" s="896"/>
      <c r="J44" s="897" t="s">
        <v>3641</v>
      </c>
      <c r="K44" s="895" t="s">
        <v>2964</v>
      </c>
      <c r="L44" s="898">
        <v>8</v>
      </c>
      <c r="M44" s="899">
        <v>0</v>
      </c>
      <c r="N44" s="898">
        <f>L44*(1+M44/100)</f>
        <v>8</v>
      </c>
      <c r="O44" s="811"/>
      <c r="P44" s="912">
        <f t="shared" si="12"/>
        <v>0</v>
      </c>
      <c r="Q44" s="901"/>
      <c r="R44" s="899">
        <f>N44*Q44</f>
        <v>0</v>
      </c>
      <c r="S44" s="901"/>
      <c r="T44" s="899">
        <f>N44*S44</f>
        <v>0</v>
      </c>
      <c r="U44" s="900">
        <v>21</v>
      </c>
      <c r="V44" s="900">
        <f>P44*(U44/100)</f>
        <v>0</v>
      </c>
      <c r="W44" s="900">
        <f>P44+V44</f>
        <v>0</v>
      </c>
      <c r="X44" s="897"/>
      <c r="Y44" s="896" t="s">
        <v>2991</v>
      </c>
      <c r="Z44" s="896" t="s">
        <v>2992</v>
      </c>
    </row>
    <row r="45" spans="6:26" s="893" customFormat="1" ht="12" outlineLevel="2">
      <c r="F45" s="894">
        <v>33</v>
      </c>
      <c r="G45" s="895" t="s">
        <v>2988</v>
      </c>
      <c r="H45" s="896" t="s">
        <v>3642</v>
      </c>
      <c r="I45" s="896"/>
      <c r="J45" s="897" t="s">
        <v>3643</v>
      </c>
      <c r="K45" s="895" t="s">
        <v>2964</v>
      </c>
      <c r="L45" s="898">
        <v>8</v>
      </c>
      <c r="M45" s="899">
        <v>0</v>
      </c>
      <c r="N45" s="898">
        <f>L45*(1+M45/100)</f>
        <v>8</v>
      </c>
      <c r="O45" s="811"/>
      <c r="P45" s="912">
        <f t="shared" si="12"/>
        <v>0</v>
      </c>
      <c r="Q45" s="901"/>
      <c r="R45" s="899">
        <f>N45*Q45</f>
        <v>0</v>
      </c>
      <c r="S45" s="901"/>
      <c r="T45" s="899">
        <f>N45*S45</f>
        <v>0</v>
      </c>
      <c r="U45" s="900">
        <v>21</v>
      </c>
      <c r="V45" s="900">
        <f>P45*(U45/100)</f>
        <v>0</v>
      </c>
      <c r="W45" s="900">
        <f>P45+V45</f>
        <v>0</v>
      </c>
      <c r="X45" s="897"/>
      <c r="Y45" s="896" t="s">
        <v>2991</v>
      </c>
      <c r="Z45" s="896" t="s">
        <v>2992</v>
      </c>
    </row>
    <row r="46" spans="6:26" outlineLevel="2">
      <c r="P46" s="913"/>
    </row>
    <row r="47" spans="6:26" s="884" customFormat="1" ht="16.5" customHeight="1" outlineLevel="1">
      <c r="F47" s="885"/>
      <c r="G47" s="869"/>
      <c r="H47" s="886"/>
      <c r="I47" s="886"/>
      <c r="J47" s="886" t="s">
        <v>3400</v>
      </c>
      <c r="K47" s="869"/>
      <c r="L47" s="887"/>
      <c r="M47" s="888"/>
      <c r="N47" s="887"/>
      <c r="O47" s="888"/>
      <c r="P47" s="911">
        <f>SUBTOTAL(9,P48:P49)</f>
        <v>0</v>
      </c>
      <c r="Q47" s="890"/>
      <c r="R47" s="891">
        <f>SUBTOTAL(9,R48:R49)</f>
        <v>0</v>
      </c>
      <c r="S47" s="888"/>
      <c r="T47" s="891">
        <f>SUBTOTAL(9,T48:T49)</f>
        <v>0</v>
      </c>
      <c r="U47" s="888"/>
      <c r="V47" s="889">
        <f>SUBTOTAL(9,V48:V49)</f>
        <v>0</v>
      </c>
      <c r="W47" s="889">
        <f>SUBTOTAL(9,W48:W49)</f>
        <v>0</v>
      </c>
      <c r="X47" s="892"/>
      <c r="Y47" s="870"/>
      <c r="Z47" s="870"/>
    </row>
    <row r="48" spans="6:26" s="893" customFormat="1" ht="24" outlineLevel="2">
      <c r="F48" s="894">
        <v>34</v>
      </c>
      <c r="G48" s="895" t="s">
        <v>3004</v>
      </c>
      <c r="H48" s="896" t="s">
        <v>3401</v>
      </c>
      <c r="I48" s="896" t="s">
        <v>3402</v>
      </c>
      <c r="J48" s="897" t="s">
        <v>3403</v>
      </c>
      <c r="K48" s="895" t="s">
        <v>407</v>
      </c>
      <c r="L48" s="898">
        <v>9.3509799999999998</v>
      </c>
      <c r="M48" s="899">
        <v>0</v>
      </c>
      <c r="N48" s="898">
        <f>L48*(1+M48/100)</f>
        <v>9.3509799999999998</v>
      </c>
      <c r="O48" s="811"/>
      <c r="P48" s="912">
        <f t="shared" ref="P48" si="13">ROUND(N48*O48,2)</f>
        <v>0</v>
      </c>
      <c r="Q48" s="901"/>
      <c r="R48" s="899">
        <f>N48*Q48</f>
        <v>0</v>
      </c>
      <c r="S48" s="901"/>
      <c r="T48" s="899">
        <f>N48*S48</f>
        <v>0</v>
      </c>
      <c r="U48" s="900">
        <v>21</v>
      </c>
      <c r="V48" s="900">
        <f>P48*(U48/100)</f>
        <v>0</v>
      </c>
      <c r="W48" s="900">
        <f>P48+V48</f>
        <v>0</v>
      </c>
      <c r="X48" s="897"/>
      <c r="Y48" s="896" t="s">
        <v>2991</v>
      </c>
      <c r="Z48" s="896" t="s">
        <v>3404</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983" t="s">
        <v>121</v>
      </c>
      <c r="H1" s="983"/>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988" t="s">
        <v>2630</v>
      </c>
      <c r="F9" s="989"/>
      <c r="G9" s="989"/>
      <c r="H9" s="989"/>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977" t="s">
        <v>5</v>
      </c>
      <c r="F24" s="977"/>
      <c r="G24" s="977"/>
      <c r="H24" s="977"/>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ROUND(J78,2)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ROUND(SUM(BE78:BE81), 2)</f>
        <v>0</v>
      </c>
      <c r="G30" s="920"/>
      <c r="H30" s="920"/>
      <c r="I30" s="223">
        <v>0.21</v>
      </c>
      <c r="J30" s="222">
        <f>ROUND(ROUND((SUM(BE78:BE81)), 2)*I30, 2)</f>
        <v>0</v>
      </c>
      <c r="K30" s="209"/>
    </row>
    <row r="31" spans="2:11" s="916" customFormat="1" ht="14.45" customHeight="1">
      <c r="B31" s="207"/>
      <c r="C31" s="920"/>
      <c r="D31" s="920"/>
      <c r="E31" s="221" t="s">
        <v>40</v>
      </c>
      <c r="F31" s="222">
        <f>ROUND(SUM(BF78:BF81), 2)</f>
        <v>0</v>
      </c>
      <c r="G31" s="920"/>
      <c r="H31" s="920"/>
      <c r="I31" s="223">
        <v>0.15</v>
      </c>
      <c r="J31" s="222">
        <f>ROUND(ROUND((SUM(BF78:BF81)), 2)*I31, 2)</f>
        <v>0</v>
      </c>
      <c r="K31" s="209"/>
    </row>
    <row r="32" spans="2:11" s="916" customFormat="1" ht="14.45" hidden="1" customHeight="1">
      <c r="B32" s="207"/>
      <c r="C32" s="920"/>
      <c r="D32" s="920"/>
      <c r="E32" s="221" t="s">
        <v>41</v>
      </c>
      <c r="F32" s="222">
        <f>ROUND(SUM(BG78:BG81), 2)</f>
        <v>0</v>
      </c>
      <c r="G32" s="920"/>
      <c r="H32" s="920"/>
      <c r="I32" s="223">
        <v>0.21</v>
      </c>
      <c r="J32" s="222">
        <v>0</v>
      </c>
      <c r="K32" s="209"/>
    </row>
    <row r="33" spans="2:11" s="916" customFormat="1" ht="14.45" hidden="1" customHeight="1">
      <c r="B33" s="207"/>
      <c r="C33" s="920"/>
      <c r="D33" s="920"/>
      <c r="E33" s="221" t="s">
        <v>42</v>
      </c>
      <c r="F33" s="222">
        <f>ROUND(SUM(BH78:BH81), 2)</f>
        <v>0</v>
      </c>
      <c r="G33" s="920"/>
      <c r="H33" s="920"/>
      <c r="I33" s="223">
        <v>0.15</v>
      </c>
      <c r="J33" s="222">
        <v>0</v>
      </c>
      <c r="K33" s="209"/>
    </row>
    <row r="34" spans="2:11" s="916" customFormat="1" ht="14.45" hidden="1" customHeight="1">
      <c r="B34" s="207"/>
      <c r="C34" s="920"/>
      <c r="D34" s="920"/>
      <c r="E34" s="221" t="s">
        <v>43</v>
      </c>
      <c r="F34" s="222">
        <f>ROUND(SUM(BI78:BI81),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986" t="str">
        <f>E7</f>
        <v>Výstavba poloprovozního objektu H2</v>
      </c>
      <c r="F45" s="987"/>
      <c r="G45" s="987"/>
      <c r="H45" s="987"/>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988" t="str">
        <f>E9</f>
        <v>RAV8613 - D.2.5 Vodovodní řad</v>
      </c>
      <c r="F47" s="989"/>
      <c r="G47" s="989"/>
      <c r="H47" s="989"/>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977" t="str">
        <f>E21</f>
        <v>RAVAL projekt v.o.s.</v>
      </c>
      <c r="K51" s="209"/>
    </row>
    <row r="52" spans="2:47" s="916" customFormat="1" ht="14.45" customHeight="1">
      <c r="B52" s="207"/>
      <c r="C52" s="919" t="s">
        <v>28</v>
      </c>
      <c r="D52" s="920"/>
      <c r="E52" s="920"/>
      <c r="F52" s="210" t="str">
        <f>IF(E18="","",E18)</f>
        <v/>
      </c>
      <c r="G52" s="920"/>
      <c r="H52" s="920"/>
      <c r="I52" s="920"/>
      <c r="J52" s="978"/>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16" customFormat="1" ht="21.75" customHeight="1">
      <c r="B59" s="207"/>
      <c r="C59" s="920"/>
      <c r="D59" s="920"/>
      <c r="E59" s="920"/>
      <c r="F59" s="920"/>
      <c r="G59" s="920"/>
      <c r="H59" s="920"/>
      <c r="I59" s="920"/>
      <c r="J59" s="920"/>
      <c r="K59" s="209"/>
    </row>
    <row r="60" spans="2:47" s="916" customFormat="1" ht="6.95" customHeight="1">
      <c r="B60" s="231"/>
      <c r="C60" s="232"/>
      <c r="D60" s="232"/>
      <c r="E60" s="232"/>
      <c r="F60" s="232"/>
      <c r="G60" s="232"/>
      <c r="H60" s="232"/>
      <c r="I60" s="232"/>
      <c r="J60" s="232"/>
      <c r="K60" s="233"/>
    </row>
    <row r="64" spans="2:47" s="916" customFormat="1" ht="6.95" customHeight="1">
      <c r="B64" s="234"/>
      <c r="C64" s="235"/>
      <c r="D64" s="235"/>
      <c r="E64" s="235"/>
      <c r="F64" s="235"/>
      <c r="G64" s="235"/>
      <c r="H64" s="235"/>
      <c r="I64" s="235"/>
      <c r="J64" s="235"/>
      <c r="K64" s="235"/>
      <c r="L64" s="207"/>
    </row>
    <row r="65" spans="2:63" s="916" customFormat="1" ht="36.950000000000003" customHeight="1">
      <c r="B65" s="207"/>
      <c r="C65" s="255" t="s">
        <v>161</v>
      </c>
      <c r="L65" s="207"/>
    </row>
    <row r="66" spans="2:63" s="916" customFormat="1" ht="6.95" customHeight="1">
      <c r="B66" s="207"/>
      <c r="L66" s="207"/>
    </row>
    <row r="67" spans="2:63" s="916" customFormat="1" ht="14.45" customHeight="1">
      <c r="B67" s="207"/>
      <c r="C67" s="915" t="s">
        <v>17</v>
      </c>
      <c r="L67" s="207"/>
    </row>
    <row r="68" spans="2:63" s="916" customFormat="1" ht="16.5" customHeight="1">
      <c r="B68" s="207"/>
      <c r="E68" s="979" t="str">
        <f>E7</f>
        <v>Výstavba poloprovozního objektu H2</v>
      </c>
      <c r="F68" s="980"/>
      <c r="G68" s="980"/>
      <c r="H68" s="980"/>
      <c r="L68" s="207"/>
    </row>
    <row r="69" spans="2:63" s="916" customFormat="1" ht="14.45" customHeight="1">
      <c r="B69" s="207"/>
      <c r="C69" s="915" t="s">
        <v>126</v>
      </c>
      <c r="L69" s="207"/>
    </row>
    <row r="70" spans="2:63" s="916" customFormat="1" ht="17.25" customHeight="1">
      <c r="B70" s="207"/>
      <c r="E70" s="981" t="str">
        <f>E9</f>
        <v>RAV8613 - D.2.5 Vodovodní řad</v>
      </c>
      <c r="F70" s="982"/>
      <c r="G70" s="982"/>
      <c r="H70" s="982"/>
      <c r="L70" s="207"/>
    </row>
    <row r="71" spans="2:63" s="916" customFormat="1" ht="6.95" customHeight="1">
      <c r="B71" s="207"/>
      <c r="L71" s="207"/>
    </row>
    <row r="72" spans="2:63" s="916" customFormat="1" ht="18" customHeight="1">
      <c r="B72" s="207"/>
      <c r="C72" s="915" t="s">
        <v>21</v>
      </c>
      <c r="F72" s="257" t="str">
        <f>F12</f>
        <v xml:space="preserve"> </v>
      </c>
      <c r="I72" s="915" t="s">
        <v>23</v>
      </c>
      <c r="J72" s="258">
        <f>IF(J12="","",J12)</f>
        <v>43090</v>
      </c>
      <c r="L72" s="207"/>
    </row>
    <row r="73" spans="2:63" s="916" customFormat="1" ht="6.95" customHeight="1">
      <c r="B73" s="207"/>
      <c r="L73" s="207"/>
    </row>
    <row r="74" spans="2:63" s="916" customFormat="1" ht="15">
      <c r="B74" s="207"/>
      <c r="C74" s="915" t="s">
        <v>24</v>
      </c>
      <c r="F74" s="257" t="str">
        <f>E15</f>
        <v>Vědeckotechnický park Plzeň a.s.</v>
      </c>
      <c r="I74" s="915" t="s">
        <v>29</v>
      </c>
      <c r="J74" s="257" t="str">
        <f>E21</f>
        <v>RAVAL projekt v.o.s.</v>
      </c>
      <c r="L74" s="207"/>
    </row>
    <row r="75" spans="2:63" s="916" customFormat="1" ht="14.45" customHeight="1">
      <c r="B75" s="207"/>
      <c r="C75" s="915" t="s">
        <v>28</v>
      </c>
      <c r="F75" s="257" t="str">
        <f>IF(E18="","",E18)</f>
        <v/>
      </c>
      <c r="L75" s="207"/>
    </row>
    <row r="76" spans="2:63" s="91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16"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16" customFormat="1" ht="16.5" customHeight="1">
      <c r="B81" s="207"/>
      <c r="C81" s="286" t="s">
        <v>75</v>
      </c>
      <c r="D81" s="286" t="s">
        <v>179</v>
      </c>
      <c r="E81" s="287" t="s">
        <v>2631</v>
      </c>
      <c r="F81" s="288" t="s">
        <v>2632</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2633</v>
      </c>
    </row>
    <row r="82" spans="2:65" s="916"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2969</v>
      </c>
      <c r="D3" s="91" t="s">
        <v>2858</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2970</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2971</v>
      </c>
      <c r="G3" s="865" t="s">
        <v>53</v>
      </c>
      <c r="H3" s="866" t="s">
        <v>49</v>
      </c>
      <c r="I3" s="866" t="s">
        <v>2972</v>
      </c>
      <c r="J3" s="867" t="s">
        <v>163</v>
      </c>
      <c r="K3" s="865" t="s">
        <v>164</v>
      </c>
      <c r="L3" s="864" t="s">
        <v>2973</v>
      </c>
      <c r="M3" s="864" t="s">
        <v>2974</v>
      </c>
      <c r="N3" s="864" t="s">
        <v>2975</v>
      </c>
      <c r="O3" s="864" t="s">
        <v>2976</v>
      </c>
      <c r="P3" s="864" t="s">
        <v>2969</v>
      </c>
      <c r="Q3" s="864" t="s">
        <v>2977</v>
      </c>
      <c r="R3" s="864" t="s">
        <v>2858</v>
      </c>
      <c r="S3" s="864" t="s">
        <v>2978</v>
      </c>
      <c r="T3" s="864" t="s">
        <v>2860</v>
      </c>
      <c r="U3" s="864" t="s">
        <v>2796</v>
      </c>
      <c r="V3" s="864" t="s">
        <v>38</v>
      </c>
      <c r="W3" s="864" t="s">
        <v>44</v>
      </c>
      <c r="X3" s="867" t="s">
        <v>2979</v>
      </c>
      <c r="Y3" s="866" t="s">
        <v>2815</v>
      </c>
      <c r="Z3" s="866" t="s">
        <v>2980</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3720</v>
      </c>
      <c r="K5" s="875"/>
      <c r="L5" s="877"/>
      <c r="M5" s="878"/>
      <c r="N5" s="877"/>
      <c r="O5" s="878"/>
      <c r="P5" s="879">
        <f>SUBTOTAL(9,P6:P40)</f>
        <v>0</v>
      </c>
      <c r="Q5" s="880"/>
      <c r="R5" s="881">
        <f>SUBTOTAL(9,R6:R40)</f>
        <v>23.336790000000008</v>
      </c>
      <c r="S5" s="878"/>
      <c r="T5" s="881">
        <f>SUBTOTAL(9,T6:T40)</f>
        <v>0</v>
      </c>
      <c r="U5" s="878"/>
      <c r="V5" s="879">
        <f>SUBTOTAL(9,V6:V40)</f>
        <v>0</v>
      </c>
      <c r="W5" s="879">
        <f>SUBTOTAL(9,W6:W40)</f>
        <v>0</v>
      </c>
      <c r="X5" s="882"/>
      <c r="Y5" s="883"/>
      <c r="Z5" s="883"/>
    </row>
    <row r="6" spans="1:26" s="884" customFormat="1" ht="16.5" customHeight="1" outlineLevel="1">
      <c r="F6" s="885"/>
      <c r="G6" s="869"/>
      <c r="H6" s="886"/>
      <c r="I6" s="886"/>
      <c r="J6" s="886" t="s">
        <v>3340</v>
      </c>
      <c r="K6" s="869"/>
      <c r="L6" s="887"/>
      <c r="M6" s="888"/>
      <c r="N6" s="887"/>
      <c r="O6" s="888"/>
      <c r="P6" s="889">
        <f>SUBTOTAL(9,P7:P8)</f>
        <v>0</v>
      </c>
      <c r="Q6" s="890"/>
      <c r="R6" s="891">
        <f>SUBTOTAL(9,R7:R8)</f>
        <v>18.907700000000002</v>
      </c>
      <c r="S6" s="888"/>
      <c r="T6" s="891">
        <f>SUBTOTAL(9,T7:T8)</f>
        <v>0</v>
      </c>
      <c r="U6" s="888"/>
      <c r="V6" s="889">
        <f>SUBTOTAL(9,V7:V8)</f>
        <v>0</v>
      </c>
      <c r="W6" s="889">
        <f>SUBTOTAL(9,W7:W8)</f>
        <v>0</v>
      </c>
      <c r="X6" s="892"/>
      <c r="Y6" s="870"/>
      <c r="Z6" s="870"/>
    </row>
    <row r="7" spans="1:26" s="893" customFormat="1" ht="24" outlineLevel="2">
      <c r="A7" s="893" t="s">
        <v>2983</v>
      </c>
      <c r="B7" s="893" t="s">
        <v>2984</v>
      </c>
      <c r="C7" s="893" t="s">
        <v>2985</v>
      </c>
      <c r="D7" s="893" t="s">
        <v>2986</v>
      </c>
      <c r="E7" s="893" t="s">
        <v>2987</v>
      </c>
      <c r="F7" s="894">
        <v>1</v>
      </c>
      <c r="G7" s="895" t="s">
        <v>3004</v>
      </c>
      <c r="H7" s="896" t="s">
        <v>3341</v>
      </c>
      <c r="I7" s="896" t="s">
        <v>3342</v>
      </c>
      <c r="J7" s="897" t="s">
        <v>3598</v>
      </c>
      <c r="K7" s="895" t="s">
        <v>210</v>
      </c>
      <c r="L7" s="898">
        <v>10</v>
      </c>
      <c r="M7" s="899">
        <v>0</v>
      </c>
      <c r="N7" s="898">
        <f>L7*(1+M7/100)</f>
        <v>10</v>
      </c>
      <c r="O7" s="811"/>
      <c r="P7" s="900">
        <f>ROUND(N7*O7,2)</f>
        <v>0</v>
      </c>
      <c r="Q7" s="901">
        <v>1.8907700000000001</v>
      </c>
      <c r="R7" s="899">
        <f>N7*Q7</f>
        <v>18.907700000000002</v>
      </c>
      <c r="S7" s="901"/>
      <c r="T7" s="899">
        <f>N7*S7</f>
        <v>0</v>
      </c>
      <c r="U7" s="900">
        <v>21</v>
      </c>
      <c r="V7" s="900">
        <f>P7*(U7/100)</f>
        <v>0</v>
      </c>
      <c r="W7" s="900">
        <f>P7+V7</f>
        <v>0</v>
      </c>
      <c r="X7" s="897"/>
      <c r="Y7" s="896" t="s">
        <v>3721</v>
      </c>
      <c r="Z7" s="896" t="s">
        <v>3344</v>
      </c>
    </row>
    <row r="8" spans="1:26" outlineLevel="2"/>
    <row r="9" spans="1:26" s="884" customFormat="1" ht="16.5" customHeight="1" outlineLevel="1">
      <c r="F9" s="885"/>
      <c r="G9" s="869"/>
      <c r="H9" s="886"/>
      <c r="I9" s="886"/>
      <c r="J9" s="886" t="s">
        <v>3346</v>
      </c>
      <c r="K9" s="869"/>
      <c r="L9" s="887"/>
      <c r="M9" s="888"/>
      <c r="N9" s="887"/>
      <c r="O9" s="888"/>
      <c r="P9" s="889">
        <f>SUBTOTAL(9,P10:P31)</f>
        <v>0</v>
      </c>
      <c r="Q9" s="890"/>
      <c r="R9" s="891">
        <f>SUBTOTAL(9,R10:R31)</f>
        <v>4.4290899999999986</v>
      </c>
      <c r="S9" s="888"/>
      <c r="T9" s="891">
        <f>SUBTOTAL(9,T10:T31)</f>
        <v>0</v>
      </c>
      <c r="U9" s="888"/>
      <c r="V9" s="889">
        <f>SUBTOTAL(9,V10:V31)</f>
        <v>0</v>
      </c>
      <c r="W9" s="889">
        <f>SUBTOTAL(9,W10:W31)</f>
        <v>0</v>
      </c>
      <c r="X9" s="892"/>
      <c r="Y9" s="870"/>
      <c r="Z9" s="870"/>
    </row>
    <row r="10" spans="1:26" s="893" customFormat="1" ht="12" outlineLevel="2">
      <c r="F10" s="894">
        <v>2</v>
      </c>
      <c r="G10" s="895" t="s">
        <v>2988</v>
      </c>
      <c r="H10" s="896" t="s">
        <v>3722</v>
      </c>
      <c r="I10" s="896"/>
      <c r="J10" s="897" t="s">
        <v>3723</v>
      </c>
      <c r="K10" s="895" t="s">
        <v>187</v>
      </c>
      <c r="L10" s="898">
        <v>1</v>
      </c>
      <c r="M10" s="899">
        <v>0</v>
      </c>
      <c r="N10" s="898">
        <f t="shared" ref="N10:N30" si="0">L10*(1+M10/100)</f>
        <v>1</v>
      </c>
      <c r="O10" s="811"/>
      <c r="P10" s="900">
        <f>ROUND(N10*O10,2)</f>
        <v>0</v>
      </c>
      <c r="Q10" s="901">
        <v>5.1000000000000004E-3</v>
      </c>
      <c r="R10" s="899">
        <f t="shared" ref="R10:R30" si="1">N10*Q10</f>
        <v>5.1000000000000004E-3</v>
      </c>
      <c r="S10" s="901"/>
      <c r="T10" s="899">
        <f t="shared" ref="T10:T30" si="2">N10*S10</f>
        <v>0</v>
      </c>
      <c r="U10" s="900">
        <v>19</v>
      </c>
      <c r="V10" s="900">
        <f t="shared" ref="V10:V30" si="3">P10*(U10/100)</f>
        <v>0</v>
      </c>
      <c r="W10" s="900">
        <f t="shared" ref="W10:W30" si="4">P10+V10</f>
        <v>0</v>
      </c>
      <c r="X10" s="897"/>
      <c r="Y10" s="896" t="s">
        <v>3721</v>
      </c>
      <c r="Z10" s="896" t="s">
        <v>3349</v>
      </c>
    </row>
    <row r="11" spans="1:26" s="893" customFormat="1" ht="24" outlineLevel="2">
      <c r="F11" s="894">
        <v>3</v>
      </c>
      <c r="G11" s="895" t="s">
        <v>2988</v>
      </c>
      <c r="H11" s="896" t="s">
        <v>3724</v>
      </c>
      <c r="I11" s="896"/>
      <c r="J11" s="897" t="s">
        <v>3725</v>
      </c>
      <c r="K11" s="895" t="s">
        <v>187</v>
      </c>
      <c r="L11" s="898">
        <v>1</v>
      </c>
      <c r="M11" s="899">
        <v>0</v>
      </c>
      <c r="N11" s="898">
        <f t="shared" si="0"/>
        <v>1</v>
      </c>
      <c r="O11" s="811"/>
      <c r="P11" s="900">
        <f t="shared" ref="P11:P30" si="5">ROUND(N11*O11,2)</f>
        <v>0</v>
      </c>
      <c r="Q11" s="901">
        <v>6.8999999999999999E-3</v>
      </c>
      <c r="R11" s="899">
        <f t="shared" si="1"/>
        <v>6.8999999999999999E-3</v>
      </c>
      <c r="S11" s="901"/>
      <c r="T11" s="899">
        <f t="shared" si="2"/>
        <v>0</v>
      </c>
      <c r="U11" s="900">
        <v>19</v>
      </c>
      <c r="V11" s="900">
        <f t="shared" si="3"/>
        <v>0</v>
      </c>
      <c r="W11" s="900">
        <f t="shared" si="4"/>
        <v>0</v>
      </c>
      <c r="X11" s="897"/>
      <c r="Y11" s="896" t="s">
        <v>3721</v>
      </c>
      <c r="Z11" s="896" t="s">
        <v>3349</v>
      </c>
    </row>
    <row r="12" spans="1:26" s="893" customFormat="1" ht="12" outlineLevel="2">
      <c r="F12" s="894">
        <v>4</v>
      </c>
      <c r="G12" s="895" t="s">
        <v>2988</v>
      </c>
      <c r="H12" s="896" t="s">
        <v>3726</v>
      </c>
      <c r="I12" s="896"/>
      <c r="J12" s="897" t="s">
        <v>3727</v>
      </c>
      <c r="K12" s="895" t="s">
        <v>187</v>
      </c>
      <c r="L12" s="898">
        <v>1</v>
      </c>
      <c r="M12" s="899">
        <v>0</v>
      </c>
      <c r="N12" s="898">
        <f t="shared" si="0"/>
        <v>1</v>
      </c>
      <c r="O12" s="811"/>
      <c r="P12" s="900">
        <f t="shared" si="5"/>
        <v>0</v>
      </c>
      <c r="Q12" s="901">
        <v>5.4000000000000003E-3</v>
      </c>
      <c r="R12" s="899">
        <f t="shared" si="1"/>
        <v>5.4000000000000003E-3</v>
      </c>
      <c r="S12" s="901"/>
      <c r="T12" s="899">
        <f t="shared" si="2"/>
        <v>0</v>
      </c>
      <c r="U12" s="900">
        <v>21</v>
      </c>
      <c r="V12" s="900">
        <f t="shared" si="3"/>
        <v>0</v>
      </c>
      <c r="W12" s="900">
        <f t="shared" si="4"/>
        <v>0</v>
      </c>
      <c r="X12" s="897"/>
      <c r="Y12" s="896" t="s">
        <v>3721</v>
      </c>
      <c r="Z12" s="896" t="s">
        <v>3349</v>
      </c>
    </row>
    <row r="13" spans="1:26" s="893" customFormat="1" ht="12" outlineLevel="2">
      <c r="F13" s="894">
        <v>5</v>
      </c>
      <c r="G13" s="895" t="s">
        <v>2988</v>
      </c>
      <c r="H13" s="896" t="s">
        <v>3728</v>
      </c>
      <c r="I13" s="896"/>
      <c r="J13" s="897" t="s">
        <v>3729</v>
      </c>
      <c r="K13" s="895" t="s">
        <v>187</v>
      </c>
      <c r="L13" s="898">
        <v>1</v>
      </c>
      <c r="M13" s="899">
        <v>0</v>
      </c>
      <c r="N13" s="898">
        <f t="shared" si="0"/>
        <v>1</v>
      </c>
      <c r="O13" s="811"/>
      <c r="P13" s="900">
        <f t="shared" si="5"/>
        <v>0</v>
      </c>
      <c r="Q13" s="901">
        <v>5.4000000000000003E-3</v>
      </c>
      <c r="R13" s="899">
        <f t="shared" si="1"/>
        <v>5.4000000000000003E-3</v>
      </c>
      <c r="S13" s="901"/>
      <c r="T13" s="899">
        <f t="shared" si="2"/>
        <v>0</v>
      </c>
      <c r="U13" s="900">
        <v>21</v>
      </c>
      <c r="V13" s="900">
        <f t="shared" si="3"/>
        <v>0</v>
      </c>
      <c r="W13" s="900">
        <f t="shared" si="4"/>
        <v>0</v>
      </c>
      <c r="X13" s="897"/>
      <c r="Y13" s="896" t="s">
        <v>3721</v>
      </c>
      <c r="Z13" s="896" t="s">
        <v>3349</v>
      </c>
    </row>
    <row r="14" spans="1:26" s="893" customFormat="1" ht="24" outlineLevel="2">
      <c r="F14" s="894">
        <v>6</v>
      </c>
      <c r="G14" s="895" t="s">
        <v>2988</v>
      </c>
      <c r="H14" s="896" t="s">
        <v>3730</v>
      </c>
      <c r="I14" s="896"/>
      <c r="J14" s="897" t="s">
        <v>3731</v>
      </c>
      <c r="K14" s="895" t="s">
        <v>187</v>
      </c>
      <c r="L14" s="898">
        <v>1</v>
      </c>
      <c r="M14" s="899">
        <v>0</v>
      </c>
      <c r="N14" s="898">
        <f t="shared" si="0"/>
        <v>1</v>
      </c>
      <c r="O14" s="811"/>
      <c r="P14" s="900">
        <f t="shared" si="5"/>
        <v>0</v>
      </c>
      <c r="Q14" s="901">
        <v>3.2000000000000002E-3</v>
      </c>
      <c r="R14" s="899">
        <f t="shared" si="1"/>
        <v>3.2000000000000002E-3</v>
      </c>
      <c r="S14" s="901"/>
      <c r="T14" s="899">
        <f t="shared" si="2"/>
        <v>0</v>
      </c>
      <c r="U14" s="900">
        <v>19</v>
      </c>
      <c r="V14" s="900">
        <f t="shared" si="3"/>
        <v>0</v>
      </c>
      <c r="W14" s="900">
        <f t="shared" si="4"/>
        <v>0</v>
      </c>
      <c r="X14" s="897"/>
      <c r="Y14" s="896" t="s">
        <v>3721</v>
      </c>
      <c r="Z14" s="896" t="s">
        <v>3349</v>
      </c>
    </row>
    <row r="15" spans="1:26" s="893" customFormat="1" ht="24" outlineLevel="2">
      <c r="F15" s="894">
        <v>7</v>
      </c>
      <c r="G15" s="895" t="s">
        <v>3004</v>
      </c>
      <c r="H15" s="896" t="s">
        <v>3732</v>
      </c>
      <c r="I15" s="896" t="s">
        <v>3733</v>
      </c>
      <c r="J15" s="897" t="s">
        <v>3734</v>
      </c>
      <c r="K15" s="895" t="s">
        <v>187</v>
      </c>
      <c r="L15" s="898">
        <v>1</v>
      </c>
      <c r="M15" s="899">
        <v>0</v>
      </c>
      <c r="N15" s="898">
        <f t="shared" si="0"/>
        <v>1</v>
      </c>
      <c r="O15" s="811"/>
      <c r="P15" s="900">
        <f t="shared" si="5"/>
        <v>0</v>
      </c>
      <c r="Q15" s="901">
        <v>3.0000000000000001E-3</v>
      </c>
      <c r="R15" s="899">
        <f t="shared" si="1"/>
        <v>3.0000000000000001E-3</v>
      </c>
      <c r="S15" s="901"/>
      <c r="T15" s="899">
        <f t="shared" si="2"/>
        <v>0</v>
      </c>
      <c r="U15" s="900">
        <v>21</v>
      </c>
      <c r="V15" s="900">
        <f t="shared" si="3"/>
        <v>0</v>
      </c>
      <c r="W15" s="900">
        <f t="shared" si="4"/>
        <v>0</v>
      </c>
      <c r="X15" s="897"/>
      <c r="Y15" s="896" t="s">
        <v>3721</v>
      </c>
      <c r="Z15" s="896" t="s">
        <v>3349</v>
      </c>
    </row>
    <row r="16" spans="1:26" s="893" customFormat="1" ht="12" outlineLevel="2">
      <c r="F16" s="894">
        <v>8</v>
      </c>
      <c r="G16" s="895" t="s">
        <v>2988</v>
      </c>
      <c r="H16" s="896" t="s">
        <v>3735</v>
      </c>
      <c r="I16" s="896"/>
      <c r="J16" s="897" t="s">
        <v>3736</v>
      </c>
      <c r="K16" s="895" t="s">
        <v>187</v>
      </c>
      <c r="L16" s="898">
        <v>1</v>
      </c>
      <c r="M16" s="899">
        <v>0</v>
      </c>
      <c r="N16" s="898">
        <f t="shared" si="0"/>
        <v>1</v>
      </c>
      <c r="O16" s="811"/>
      <c r="P16" s="900">
        <f t="shared" si="5"/>
        <v>0</v>
      </c>
      <c r="Q16" s="901">
        <v>0.02</v>
      </c>
      <c r="R16" s="899">
        <f t="shared" si="1"/>
        <v>0.02</v>
      </c>
      <c r="S16" s="901"/>
      <c r="T16" s="899">
        <f t="shared" si="2"/>
        <v>0</v>
      </c>
      <c r="U16" s="900">
        <v>19</v>
      </c>
      <c r="V16" s="900">
        <f t="shared" si="3"/>
        <v>0</v>
      </c>
      <c r="W16" s="900">
        <f t="shared" si="4"/>
        <v>0</v>
      </c>
      <c r="X16" s="897"/>
      <c r="Y16" s="896" t="s">
        <v>3721</v>
      </c>
      <c r="Z16" s="896" t="s">
        <v>3349</v>
      </c>
    </row>
    <row r="17" spans="6:26" s="893" customFormat="1" ht="12" outlineLevel="2">
      <c r="F17" s="894">
        <v>9</v>
      </c>
      <c r="G17" s="895" t="s">
        <v>2988</v>
      </c>
      <c r="H17" s="896" t="s">
        <v>3737</v>
      </c>
      <c r="I17" s="896"/>
      <c r="J17" s="897" t="s">
        <v>3738</v>
      </c>
      <c r="K17" s="895" t="s">
        <v>187</v>
      </c>
      <c r="L17" s="898">
        <v>1</v>
      </c>
      <c r="M17" s="899">
        <v>0</v>
      </c>
      <c r="N17" s="898">
        <f t="shared" si="0"/>
        <v>1</v>
      </c>
      <c r="O17" s="811"/>
      <c r="P17" s="900">
        <f t="shared" si="5"/>
        <v>0</v>
      </c>
      <c r="Q17" s="901">
        <v>3.5000000000000001E-3</v>
      </c>
      <c r="R17" s="899">
        <f t="shared" si="1"/>
        <v>3.5000000000000001E-3</v>
      </c>
      <c r="S17" s="901"/>
      <c r="T17" s="899">
        <f t="shared" si="2"/>
        <v>0</v>
      </c>
      <c r="U17" s="900">
        <v>19</v>
      </c>
      <c r="V17" s="900">
        <f t="shared" si="3"/>
        <v>0</v>
      </c>
      <c r="W17" s="900">
        <f t="shared" si="4"/>
        <v>0</v>
      </c>
      <c r="X17" s="897"/>
      <c r="Y17" s="896" t="s">
        <v>3721</v>
      </c>
      <c r="Z17" s="896" t="s">
        <v>3349</v>
      </c>
    </row>
    <row r="18" spans="6:26" s="893" customFormat="1" ht="12" outlineLevel="2">
      <c r="F18" s="894">
        <v>10</v>
      </c>
      <c r="G18" s="895" t="s">
        <v>3004</v>
      </c>
      <c r="H18" s="896" t="s">
        <v>3739</v>
      </c>
      <c r="I18" s="896" t="s">
        <v>3740</v>
      </c>
      <c r="J18" s="897" t="s">
        <v>3741</v>
      </c>
      <c r="K18" s="895" t="s">
        <v>887</v>
      </c>
      <c r="L18" s="898">
        <v>42</v>
      </c>
      <c r="M18" s="899">
        <v>0</v>
      </c>
      <c r="N18" s="898">
        <f t="shared" si="0"/>
        <v>42</v>
      </c>
      <c r="O18" s="811"/>
      <c r="P18" s="900">
        <f t="shared" si="5"/>
        <v>0</v>
      </c>
      <c r="Q18" s="901">
        <v>9.3640000000000001E-2</v>
      </c>
      <c r="R18" s="899">
        <f t="shared" si="1"/>
        <v>3.9328799999999999</v>
      </c>
      <c r="S18" s="901"/>
      <c r="T18" s="899">
        <f t="shared" si="2"/>
        <v>0</v>
      </c>
      <c r="U18" s="900">
        <v>21</v>
      </c>
      <c r="V18" s="900">
        <f t="shared" si="3"/>
        <v>0</v>
      </c>
      <c r="W18" s="900">
        <f t="shared" si="4"/>
        <v>0</v>
      </c>
      <c r="X18" s="897"/>
      <c r="Y18" s="896" t="s">
        <v>3721</v>
      </c>
      <c r="Z18" s="896" t="s">
        <v>3349</v>
      </c>
    </row>
    <row r="19" spans="6:26" s="893" customFormat="1" ht="12" outlineLevel="2">
      <c r="F19" s="894">
        <v>11</v>
      </c>
      <c r="G19" s="895" t="s">
        <v>3004</v>
      </c>
      <c r="H19" s="896" t="s">
        <v>3742</v>
      </c>
      <c r="I19" s="896" t="s">
        <v>3740</v>
      </c>
      <c r="J19" s="897" t="s">
        <v>3743</v>
      </c>
      <c r="K19" s="895" t="s">
        <v>887</v>
      </c>
      <c r="L19" s="898">
        <v>1</v>
      </c>
      <c r="M19" s="899">
        <v>0</v>
      </c>
      <c r="N19" s="898">
        <f t="shared" si="0"/>
        <v>1</v>
      </c>
      <c r="O19" s="811"/>
      <c r="P19" s="900">
        <f t="shared" si="5"/>
        <v>0</v>
      </c>
      <c r="Q19" s="901">
        <v>9.3640000000000001E-2</v>
      </c>
      <c r="R19" s="899">
        <f t="shared" si="1"/>
        <v>9.3640000000000001E-2</v>
      </c>
      <c r="S19" s="901"/>
      <c r="T19" s="899">
        <f t="shared" si="2"/>
        <v>0</v>
      </c>
      <c r="U19" s="900">
        <v>21</v>
      </c>
      <c r="V19" s="900">
        <f t="shared" si="3"/>
        <v>0</v>
      </c>
      <c r="W19" s="900">
        <f t="shared" si="4"/>
        <v>0</v>
      </c>
      <c r="X19" s="897"/>
      <c r="Y19" s="896" t="s">
        <v>3721</v>
      </c>
      <c r="Z19" s="896" t="s">
        <v>3349</v>
      </c>
    </row>
    <row r="20" spans="6:26" s="893" customFormat="1" ht="24" outlineLevel="2">
      <c r="F20" s="894">
        <v>12</v>
      </c>
      <c r="G20" s="895" t="s">
        <v>3004</v>
      </c>
      <c r="H20" s="896" t="s">
        <v>3744</v>
      </c>
      <c r="I20" s="896" t="s">
        <v>3745</v>
      </c>
      <c r="J20" s="897" t="s">
        <v>3746</v>
      </c>
      <c r="K20" s="895" t="s">
        <v>887</v>
      </c>
      <c r="L20" s="898">
        <v>39</v>
      </c>
      <c r="M20" s="899">
        <v>0</v>
      </c>
      <c r="N20" s="898">
        <f t="shared" si="0"/>
        <v>39</v>
      </c>
      <c r="O20" s="811"/>
      <c r="P20" s="900">
        <f t="shared" si="5"/>
        <v>0</v>
      </c>
      <c r="Q20" s="901"/>
      <c r="R20" s="899">
        <f t="shared" si="1"/>
        <v>0</v>
      </c>
      <c r="S20" s="901"/>
      <c r="T20" s="899">
        <f t="shared" si="2"/>
        <v>0</v>
      </c>
      <c r="U20" s="900">
        <v>21</v>
      </c>
      <c r="V20" s="900">
        <f t="shared" si="3"/>
        <v>0</v>
      </c>
      <c r="W20" s="900">
        <f t="shared" si="4"/>
        <v>0</v>
      </c>
      <c r="X20" s="897"/>
      <c r="Y20" s="896" t="s">
        <v>3721</v>
      </c>
      <c r="Z20" s="896" t="s">
        <v>3349</v>
      </c>
    </row>
    <row r="21" spans="6:26" s="893" customFormat="1" ht="36" outlineLevel="2">
      <c r="F21" s="894">
        <v>13</v>
      </c>
      <c r="G21" s="895" t="s">
        <v>3004</v>
      </c>
      <c r="H21" s="896" t="s">
        <v>3747</v>
      </c>
      <c r="I21" s="896" t="s">
        <v>3748</v>
      </c>
      <c r="J21" s="897" t="s">
        <v>3749</v>
      </c>
      <c r="K21" s="895" t="s">
        <v>187</v>
      </c>
      <c r="L21" s="898">
        <v>1</v>
      </c>
      <c r="M21" s="899">
        <v>0</v>
      </c>
      <c r="N21" s="898">
        <f t="shared" si="0"/>
        <v>1</v>
      </c>
      <c r="O21" s="811"/>
      <c r="P21" s="900">
        <f t="shared" si="5"/>
        <v>0</v>
      </c>
      <c r="Q21" s="901">
        <v>1.6299999999999999E-3</v>
      </c>
      <c r="R21" s="899">
        <f t="shared" si="1"/>
        <v>1.6299999999999999E-3</v>
      </c>
      <c r="S21" s="901"/>
      <c r="T21" s="899">
        <f t="shared" si="2"/>
        <v>0</v>
      </c>
      <c r="U21" s="900">
        <v>21</v>
      </c>
      <c r="V21" s="900">
        <f t="shared" si="3"/>
        <v>0</v>
      </c>
      <c r="W21" s="900">
        <f t="shared" si="4"/>
        <v>0</v>
      </c>
      <c r="X21" s="897"/>
      <c r="Y21" s="896" t="s">
        <v>3721</v>
      </c>
      <c r="Z21" s="896" t="s">
        <v>3349</v>
      </c>
    </row>
    <row r="22" spans="6:26" s="893" customFormat="1" ht="36" outlineLevel="2">
      <c r="F22" s="894">
        <v>14</v>
      </c>
      <c r="G22" s="895" t="s">
        <v>3004</v>
      </c>
      <c r="H22" s="896" t="s">
        <v>3750</v>
      </c>
      <c r="I22" s="896" t="s">
        <v>3751</v>
      </c>
      <c r="J22" s="897" t="s">
        <v>3752</v>
      </c>
      <c r="K22" s="895" t="s">
        <v>187</v>
      </c>
      <c r="L22" s="898">
        <v>1</v>
      </c>
      <c r="M22" s="899">
        <v>0</v>
      </c>
      <c r="N22" s="898">
        <f t="shared" si="0"/>
        <v>1</v>
      </c>
      <c r="O22" s="811"/>
      <c r="P22" s="900">
        <f t="shared" si="5"/>
        <v>0</v>
      </c>
      <c r="Q22" s="901">
        <v>1.1999999999999999E-3</v>
      </c>
      <c r="R22" s="899">
        <f t="shared" si="1"/>
        <v>1.1999999999999999E-3</v>
      </c>
      <c r="S22" s="901"/>
      <c r="T22" s="899">
        <f t="shared" si="2"/>
        <v>0</v>
      </c>
      <c r="U22" s="900">
        <v>19</v>
      </c>
      <c r="V22" s="900">
        <f t="shared" si="3"/>
        <v>0</v>
      </c>
      <c r="W22" s="900">
        <f t="shared" si="4"/>
        <v>0</v>
      </c>
      <c r="X22" s="897"/>
      <c r="Y22" s="896" t="s">
        <v>3721</v>
      </c>
      <c r="Z22" s="896" t="s">
        <v>3349</v>
      </c>
    </row>
    <row r="23" spans="6:26" s="893" customFormat="1" ht="24" outlineLevel="2">
      <c r="F23" s="894">
        <v>15</v>
      </c>
      <c r="G23" s="895" t="s">
        <v>3004</v>
      </c>
      <c r="H23" s="896" t="s">
        <v>3753</v>
      </c>
      <c r="I23" s="896" t="s">
        <v>3754</v>
      </c>
      <c r="J23" s="897" t="s">
        <v>3755</v>
      </c>
      <c r="K23" s="895" t="s">
        <v>887</v>
      </c>
      <c r="L23" s="898">
        <v>39</v>
      </c>
      <c r="M23" s="899">
        <v>0</v>
      </c>
      <c r="N23" s="898">
        <f t="shared" si="0"/>
        <v>39</v>
      </c>
      <c r="O23" s="811"/>
      <c r="P23" s="900">
        <f t="shared" si="5"/>
        <v>0</v>
      </c>
      <c r="Q23" s="901"/>
      <c r="R23" s="899">
        <f t="shared" si="1"/>
        <v>0</v>
      </c>
      <c r="S23" s="901"/>
      <c r="T23" s="899">
        <f t="shared" si="2"/>
        <v>0</v>
      </c>
      <c r="U23" s="900">
        <v>21</v>
      </c>
      <c r="V23" s="900">
        <f t="shared" si="3"/>
        <v>0</v>
      </c>
      <c r="W23" s="900">
        <f t="shared" si="4"/>
        <v>0</v>
      </c>
      <c r="X23" s="897"/>
      <c r="Y23" s="896" t="s">
        <v>3721</v>
      </c>
      <c r="Z23" s="896" t="s">
        <v>3349</v>
      </c>
    </row>
    <row r="24" spans="6:26" s="893" customFormat="1" ht="24" outlineLevel="2">
      <c r="F24" s="894">
        <v>16</v>
      </c>
      <c r="G24" s="895" t="s">
        <v>3004</v>
      </c>
      <c r="H24" s="896" t="s">
        <v>3756</v>
      </c>
      <c r="I24" s="896" t="s">
        <v>3757</v>
      </c>
      <c r="J24" s="897" t="s">
        <v>3758</v>
      </c>
      <c r="K24" s="895" t="s">
        <v>887</v>
      </c>
      <c r="L24" s="898">
        <v>39</v>
      </c>
      <c r="M24" s="899">
        <v>0</v>
      </c>
      <c r="N24" s="898">
        <f t="shared" si="0"/>
        <v>39</v>
      </c>
      <c r="O24" s="811"/>
      <c r="P24" s="900">
        <f t="shared" si="5"/>
        <v>0</v>
      </c>
      <c r="Q24" s="901"/>
      <c r="R24" s="899">
        <f t="shared" si="1"/>
        <v>0</v>
      </c>
      <c r="S24" s="901"/>
      <c r="T24" s="899">
        <f t="shared" si="2"/>
        <v>0</v>
      </c>
      <c r="U24" s="900">
        <v>21</v>
      </c>
      <c r="V24" s="900">
        <f t="shared" si="3"/>
        <v>0</v>
      </c>
      <c r="W24" s="900">
        <f t="shared" si="4"/>
        <v>0</v>
      </c>
      <c r="X24" s="897"/>
      <c r="Y24" s="896" t="s">
        <v>3721</v>
      </c>
      <c r="Z24" s="896" t="s">
        <v>3349</v>
      </c>
    </row>
    <row r="25" spans="6:26" s="893" customFormat="1" ht="24" outlineLevel="2">
      <c r="F25" s="894">
        <v>17</v>
      </c>
      <c r="G25" s="895" t="s">
        <v>3004</v>
      </c>
      <c r="H25" s="896" t="s">
        <v>3759</v>
      </c>
      <c r="I25" s="896" t="s">
        <v>3760</v>
      </c>
      <c r="J25" s="897" t="s">
        <v>3761</v>
      </c>
      <c r="K25" s="895" t="s">
        <v>187</v>
      </c>
      <c r="L25" s="898">
        <v>1</v>
      </c>
      <c r="M25" s="899">
        <v>0</v>
      </c>
      <c r="N25" s="898">
        <f t="shared" si="0"/>
        <v>1</v>
      </c>
      <c r="O25" s="811"/>
      <c r="P25" s="900">
        <f t="shared" si="5"/>
        <v>0</v>
      </c>
      <c r="Q25" s="901">
        <v>8.0000000000000004E-4</v>
      </c>
      <c r="R25" s="899">
        <f t="shared" si="1"/>
        <v>8.0000000000000004E-4</v>
      </c>
      <c r="S25" s="901"/>
      <c r="T25" s="899">
        <f t="shared" si="2"/>
        <v>0</v>
      </c>
      <c r="U25" s="900">
        <v>19</v>
      </c>
      <c r="V25" s="900">
        <f t="shared" si="3"/>
        <v>0</v>
      </c>
      <c r="W25" s="900">
        <f t="shared" si="4"/>
        <v>0</v>
      </c>
      <c r="X25" s="897"/>
      <c r="Y25" s="896" t="s">
        <v>3721</v>
      </c>
      <c r="Z25" s="896" t="s">
        <v>3349</v>
      </c>
    </row>
    <row r="26" spans="6:26" s="893" customFormat="1" ht="12" outlineLevel="2">
      <c r="F26" s="894">
        <v>18</v>
      </c>
      <c r="G26" s="895" t="s">
        <v>3004</v>
      </c>
      <c r="H26" s="896" t="s">
        <v>3762</v>
      </c>
      <c r="I26" s="896" t="s">
        <v>3763</v>
      </c>
      <c r="J26" s="897" t="s">
        <v>3764</v>
      </c>
      <c r="K26" s="895" t="s">
        <v>187</v>
      </c>
      <c r="L26" s="898">
        <v>1</v>
      </c>
      <c r="M26" s="899">
        <v>0</v>
      </c>
      <c r="N26" s="898">
        <f t="shared" si="0"/>
        <v>1</v>
      </c>
      <c r="O26" s="811"/>
      <c r="P26" s="900">
        <f t="shared" si="5"/>
        <v>0</v>
      </c>
      <c r="Q26" s="901">
        <v>0.30703999999999998</v>
      </c>
      <c r="R26" s="899">
        <f t="shared" si="1"/>
        <v>0.30703999999999998</v>
      </c>
      <c r="S26" s="901"/>
      <c r="T26" s="899">
        <f t="shared" si="2"/>
        <v>0</v>
      </c>
      <c r="U26" s="900">
        <v>19</v>
      </c>
      <c r="V26" s="900">
        <f t="shared" si="3"/>
        <v>0</v>
      </c>
      <c r="W26" s="900">
        <f t="shared" si="4"/>
        <v>0</v>
      </c>
      <c r="X26" s="897"/>
      <c r="Y26" s="896" t="s">
        <v>3721</v>
      </c>
      <c r="Z26" s="896" t="s">
        <v>3349</v>
      </c>
    </row>
    <row r="27" spans="6:26" s="893" customFormat="1" ht="24" outlineLevel="2">
      <c r="F27" s="894">
        <v>19</v>
      </c>
      <c r="G27" s="895" t="s">
        <v>2988</v>
      </c>
      <c r="H27" s="896" t="s">
        <v>3652</v>
      </c>
      <c r="I27" s="896"/>
      <c r="J27" s="897" t="s">
        <v>3765</v>
      </c>
      <c r="K27" s="895" t="s">
        <v>187</v>
      </c>
      <c r="L27" s="898">
        <v>1</v>
      </c>
      <c r="M27" s="899">
        <v>0</v>
      </c>
      <c r="N27" s="898">
        <f t="shared" si="0"/>
        <v>1</v>
      </c>
      <c r="O27" s="811"/>
      <c r="P27" s="900">
        <f t="shared" si="5"/>
        <v>0</v>
      </c>
      <c r="Q27" s="901">
        <v>7.4000000000000003E-3</v>
      </c>
      <c r="R27" s="899">
        <f t="shared" si="1"/>
        <v>7.4000000000000003E-3</v>
      </c>
      <c r="S27" s="901"/>
      <c r="T27" s="899">
        <f t="shared" si="2"/>
        <v>0</v>
      </c>
      <c r="U27" s="900">
        <v>21</v>
      </c>
      <c r="V27" s="900">
        <f t="shared" si="3"/>
        <v>0</v>
      </c>
      <c r="W27" s="900">
        <f t="shared" si="4"/>
        <v>0</v>
      </c>
      <c r="X27" s="897"/>
      <c r="Y27" s="896" t="s">
        <v>3721</v>
      </c>
      <c r="Z27" s="896" t="s">
        <v>3349</v>
      </c>
    </row>
    <row r="28" spans="6:26" s="893" customFormat="1" ht="12" outlineLevel="2">
      <c r="F28" s="894">
        <v>20</v>
      </c>
      <c r="G28" s="895" t="s">
        <v>2988</v>
      </c>
      <c r="H28" s="896" t="s">
        <v>3766</v>
      </c>
      <c r="I28" s="896"/>
      <c r="J28" s="897" t="s">
        <v>3767</v>
      </c>
      <c r="K28" s="895" t="s">
        <v>187</v>
      </c>
      <c r="L28" s="898">
        <v>1</v>
      </c>
      <c r="M28" s="899">
        <v>0</v>
      </c>
      <c r="N28" s="898">
        <f t="shared" si="0"/>
        <v>1</v>
      </c>
      <c r="O28" s="811"/>
      <c r="P28" s="900">
        <f t="shared" si="5"/>
        <v>0</v>
      </c>
      <c r="Q28" s="901">
        <v>3.2000000000000001E-2</v>
      </c>
      <c r="R28" s="899">
        <f t="shared" si="1"/>
        <v>3.2000000000000001E-2</v>
      </c>
      <c r="S28" s="901"/>
      <c r="T28" s="899">
        <f t="shared" si="2"/>
        <v>0</v>
      </c>
      <c r="U28" s="900">
        <v>19</v>
      </c>
      <c r="V28" s="900">
        <f t="shared" si="3"/>
        <v>0</v>
      </c>
      <c r="W28" s="900">
        <f t="shared" si="4"/>
        <v>0</v>
      </c>
      <c r="X28" s="897"/>
      <c r="Y28" s="896" t="s">
        <v>3721</v>
      </c>
      <c r="Z28" s="896" t="s">
        <v>3349</v>
      </c>
    </row>
    <row r="29" spans="6:26" s="893" customFormat="1" ht="12" outlineLevel="2">
      <c r="F29" s="894">
        <v>21</v>
      </c>
      <c r="G29" s="895" t="s">
        <v>2988</v>
      </c>
      <c r="H29" s="896" t="s">
        <v>3649</v>
      </c>
      <c r="I29" s="896"/>
      <c r="J29" s="897" t="s">
        <v>3381</v>
      </c>
      <c r="K29" s="895" t="s">
        <v>887</v>
      </c>
      <c r="L29" s="898">
        <v>39</v>
      </c>
      <c r="M29" s="899">
        <v>0</v>
      </c>
      <c r="N29" s="898">
        <f t="shared" si="0"/>
        <v>39</v>
      </c>
      <c r="O29" s="811"/>
      <c r="P29" s="900">
        <f t="shared" si="5"/>
        <v>0</v>
      </c>
      <c r="Q29" s="901"/>
      <c r="R29" s="899">
        <f t="shared" si="1"/>
        <v>0</v>
      </c>
      <c r="S29" s="901"/>
      <c r="T29" s="899">
        <f t="shared" si="2"/>
        <v>0</v>
      </c>
      <c r="U29" s="900">
        <v>21</v>
      </c>
      <c r="V29" s="900">
        <f t="shared" si="3"/>
        <v>0</v>
      </c>
      <c r="W29" s="900">
        <f t="shared" si="4"/>
        <v>0</v>
      </c>
      <c r="X29" s="897"/>
      <c r="Y29" s="896" t="s">
        <v>3721</v>
      </c>
      <c r="Z29" s="896" t="s">
        <v>3349</v>
      </c>
    </row>
    <row r="30" spans="6:26" s="893" customFormat="1" ht="12" outlineLevel="2">
      <c r="F30" s="894">
        <v>22</v>
      </c>
      <c r="G30" s="895" t="s">
        <v>2988</v>
      </c>
      <c r="H30" s="896" t="s">
        <v>3660</v>
      </c>
      <c r="I30" s="896"/>
      <c r="J30" s="897" t="s">
        <v>3768</v>
      </c>
      <c r="K30" s="895" t="s">
        <v>887</v>
      </c>
      <c r="L30" s="898">
        <v>40</v>
      </c>
      <c r="M30" s="899">
        <v>0</v>
      </c>
      <c r="N30" s="898">
        <f t="shared" si="0"/>
        <v>40</v>
      </c>
      <c r="O30" s="811"/>
      <c r="P30" s="900">
        <f t="shared" si="5"/>
        <v>0</v>
      </c>
      <c r="Q30" s="901"/>
      <c r="R30" s="899">
        <f t="shared" si="1"/>
        <v>0</v>
      </c>
      <c r="S30" s="901"/>
      <c r="T30" s="899">
        <f t="shared" si="2"/>
        <v>0</v>
      </c>
      <c r="U30" s="900">
        <v>21</v>
      </c>
      <c r="V30" s="900">
        <f t="shared" si="3"/>
        <v>0</v>
      </c>
      <c r="W30" s="900">
        <f t="shared" si="4"/>
        <v>0</v>
      </c>
      <c r="X30" s="897"/>
      <c r="Y30" s="896" t="s">
        <v>3721</v>
      </c>
      <c r="Z30" s="896" t="s">
        <v>3349</v>
      </c>
    </row>
    <row r="31" spans="6:26" outlineLevel="2"/>
    <row r="32" spans="6:26" s="884" customFormat="1" ht="16.5" customHeight="1" outlineLevel="1">
      <c r="F32" s="885"/>
      <c r="G32" s="869"/>
      <c r="H32" s="886"/>
      <c r="I32" s="886"/>
      <c r="J32" s="886" t="s">
        <v>2982</v>
      </c>
      <c r="K32" s="869"/>
      <c r="L32" s="887"/>
      <c r="M32" s="888"/>
      <c r="N32" s="887"/>
      <c r="O32" s="888"/>
      <c r="P32" s="889">
        <f>SUBTOTAL(9,P33:P36)</f>
        <v>0</v>
      </c>
      <c r="Q32" s="890"/>
      <c r="R32" s="891">
        <f>SUBTOTAL(9,R33:R36)</f>
        <v>0</v>
      </c>
      <c r="S32" s="888"/>
      <c r="T32" s="891">
        <f>SUBTOTAL(9,T33:T36)</f>
        <v>0</v>
      </c>
      <c r="U32" s="888"/>
      <c r="V32" s="889">
        <f>SUBTOTAL(9,V33:V36)</f>
        <v>0</v>
      </c>
      <c r="W32" s="889">
        <f>SUBTOTAL(9,W33:W36)</f>
        <v>0</v>
      </c>
      <c r="X32" s="892"/>
      <c r="Y32" s="870"/>
      <c r="Z32" s="870"/>
    </row>
    <row r="33" spans="6:26" s="893" customFormat="1" ht="12" outlineLevel="2">
      <c r="F33" s="894">
        <v>23</v>
      </c>
      <c r="G33" s="895" t="s">
        <v>2988</v>
      </c>
      <c r="H33" s="896" t="s">
        <v>3638</v>
      </c>
      <c r="I33" s="896"/>
      <c r="J33" s="897" t="s">
        <v>3769</v>
      </c>
      <c r="K33" s="895" t="s">
        <v>2964</v>
      </c>
      <c r="L33" s="898">
        <v>5</v>
      </c>
      <c r="M33" s="899">
        <v>0</v>
      </c>
      <c r="N33" s="898">
        <f>L33*(1+M33/100)</f>
        <v>5</v>
      </c>
      <c r="O33" s="811"/>
      <c r="P33" s="900">
        <f t="shared" ref="P33:P35" si="6">ROUND(N33*O33,2)</f>
        <v>0</v>
      </c>
      <c r="Q33" s="901"/>
      <c r="R33" s="899">
        <f>N33*Q33</f>
        <v>0</v>
      </c>
      <c r="S33" s="901"/>
      <c r="T33" s="899">
        <f>N33*S33</f>
        <v>0</v>
      </c>
      <c r="U33" s="900">
        <v>21</v>
      </c>
      <c r="V33" s="900">
        <f>P33*(U33/100)</f>
        <v>0</v>
      </c>
      <c r="W33" s="900">
        <f>P33+V33</f>
        <v>0</v>
      </c>
      <c r="X33" s="897"/>
      <c r="Y33" s="896" t="s">
        <v>3721</v>
      </c>
      <c r="Z33" s="896" t="s">
        <v>2992</v>
      </c>
    </row>
    <row r="34" spans="6:26" s="893" customFormat="1" ht="12" outlineLevel="2">
      <c r="F34" s="894">
        <v>24</v>
      </c>
      <c r="G34" s="895" t="s">
        <v>2988</v>
      </c>
      <c r="H34" s="896" t="s">
        <v>3640</v>
      </c>
      <c r="I34" s="896"/>
      <c r="J34" s="897" t="s">
        <v>3641</v>
      </c>
      <c r="K34" s="895" t="s">
        <v>2964</v>
      </c>
      <c r="L34" s="898">
        <v>8</v>
      </c>
      <c r="M34" s="899">
        <v>0</v>
      </c>
      <c r="N34" s="898">
        <f>L34*(1+M34/100)</f>
        <v>8</v>
      </c>
      <c r="O34" s="811"/>
      <c r="P34" s="900">
        <f t="shared" si="6"/>
        <v>0</v>
      </c>
      <c r="Q34" s="901"/>
      <c r="R34" s="899">
        <f>N34*Q34</f>
        <v>0</v>
      </c>
      <c r="S34" s="901"/>
      <c r="T34" s="899">
        <f>N34*S34</f>
        <v>0</v>
      </c>
      <c r="U34" s="900">
        <v>21</v>
      </c>
      <c r="V34" s="900">
        <f>P34*(U34/100)</f>
        <v>0</v>
      </c>
      <c r="W34" s="900">
        <f>P34+V34</f>
        <v>0</v>
      </c>
      <c r="X34" s="897"/>
      <c r="Y34" s="896" t="s">
        <v>3721</v>
      </c>
      <c r="Z34" s="896" t="s">
        <v>2992</v>
      </c>
    </row>
    <row r="35" spans="6:26" s="893" customFormat="1" ht="12" outlineLevel="2">
      <c r="F35" s="894">
        <v>25</v>
      </c>
      <c r="G35" s="895" t="s">
        <v>2988</v>
      </c>
      <c r="H35" s="896" t="s">
        <v>3642</v>
      </c>
      <c r="I35" s="896"/>
      <c r="J35" s="897" t="s">
        <v>3643</v>
      </c>
      <c r="K35" s="895" t="s">
        <v>2964</v>
      </c>
      <c r="L35" s="898">
        <v>16</v>
      </c>
      <c r="M35" s="899">
        <v>0</v>
      </c>
      <c r="N35" s="898">
        <f>L35*(1+M35/100)</f>
        <v>16</v>
      </c>
      <c r="O35" s="811"/>
      <c r="P35" s="900">
        <f t="shared" si="6"/>
        <v>0</v>
      </c>
      <c r="Q35" s="901"/>
      <c r="R35" s="899">
        <f>N35*Q35</f>
        <v>0</v>
      </c>
      <c r="S35" s="901"/>
      <c r="T35" s="899">
        <f>N35*S35</f>
        <v>0</v>
      </c>
      <c r="U35" s="900">
        <v>21</v>
      </c>
      <c r="V35" s="900">
        <f>P35*(U35/100)</f>
        <v>0</v>
      </c>
      <c r="W35" s="900">
        <f>P35+V35</f>
        <v>0</v>
      </c>
      <c r="X35" s="897"/>
      <c r="Y35" s="896" t="s">
        <v>3721</v>
      </c>
      <c r="Z35" s="896" t="s">
        <v>2992</v>
      </c>
    </row>
    <row r="36" spans="6:26" outlineLevel="2"/>
    <row r="37" spans="6:26" s="884" customFormat="1" ht="16.5" customHeight="1" outlineLevel="1">
      <c r="F37" s="885"/>
      <c r="G37" s="869"/>
      <c r="H37" s="886"/>
      <c r="I37" s="886"/>
      <c r="J37" s="886" t="s">
        <v>3400</v>
      </c>
      <c r="K37" s="869"/>
      <c r="L37" s="887"/>
      <c r="M37" s="888"/>
      <c r="N37" s="887"/>
      <c r="O37" s="888"/>
      <c r="P37" s="889">
        <f>SUBTOTAL(9,P38:P39)</f>
        <v>0</v>
      </c>
      <c r="Q37" s="890"/>
      <c r="R37" s="891">
        <f>SUBTOTAL(9,R38:R39)</f>
        <v>0</v>
      </c>
      <c r="S37" s="888"/>
      <c r="T37" s="891">
        <f>SUBTOTAL(9,T38:T39)</f>
        <v>0</v>
      </c>
      <c r="U37" s="888"/>
      <c r="V37" s="889">
        <f>SUBTOTAL(9,V38:V39)</f>
        <v>0</v>
      </c>
      <c r="W37" s="889">
        <f>SUBTOTAL(9,W38:W39)</f>
        <v>0</v>
      </c>
      <c r="X37" s="892"/>
      <c r="Y37" s="870"/>
      <c r="Z37" s="870"/>
    </row>
    <row r="38" spans="6:26" s="893" customFormat="1" ht="24" outlineLevel="2">
      <c r="F38" s="894">
        <v>26</v>
      </c>
      <c r="G38" s="895" t="s">
        <v>3004</v>
      </c>
      <c r="H38" s="896" t="s">
        <v>3401</v>
      </c>
      <c r="I38" s="896" t="s">
        <v>3402</v>
      </c>
      <c r="J38" s="897" t="s">
        <v>3403</v>
      </c>
      <c r="K38" s="895" t="s">
        <v>407</v>
      </c>
      <c r="L38" s="898">
        <v>23.336790000000008</v>
      </c>
      <c r="M38" s="899">
        <v>0</v>
      </c>
      <c r="N38" s="898">
        <f>L38*(1+M38/100)</f>
        <v>23.336790000000008</v>
      </c>
      <c r="O38" s="811"/>
      <c r="P38" s="900">
        <f t="shared" ref="P38" si="7">ROUND(N38*O38,2)</f>
        <v>0</v>
      </c>
      <c r="Q38" s="901"/>
      <c r="R38" s="899">
        <f>N38*Q38</f>
        <v>0</v>
      </c>
      <c r="S38" s="901"/>
      <c r="T38" s="899">
        <f>N38*S38</f>
        <v>0</v>
      </c>
      <c r="U38" s="900">
        <v>21</v>
      </c>
      <c r="V38" s="900">
        <f>P38*(U38/100)</f>
        <v>0</v>
      </c>
      <c r="W38" s="900">
        <f>P38+V38</f>
        <v>0</v>
      </c>
      <c r="X38" s="897"/>
      <c r="Y38" s="896" t="s">
        <v>3721</v>
      </c>
      <c r="Z38" s="896" t="s">
        <v>3404</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2634</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RAV8614 - D.2.6 Kanalizační stoka</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RAV8614 - D.2.6 Kanalizační stoka</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2635</v>
      </c>
      <c r="F81" s="288" t="s">
        <v>2636</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2637</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7" activePane="bottomLeft" state="frozen"/>
      <selection pane="bottomLeft" activeCell="F71" sqref="F7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2578</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RAV8603 - Silnoproudá elektrotechnika</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RAV8603 - Silnoproudá elektrotechnika</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1547</v>
      </c>
      <c r="F80" s="284" t="s">
        <v>2580</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2581</v>
      </c>
      <c r="F81" s="288" t="s">
        <v>2582</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2583</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2969</v>
      </c>
      <c r="D3" s="91" t="s">
        <v>2858</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2970</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2971</v>
      </c>
      <c r="G3" s="865" t="s">
        <v>53</v>
      </c>
      <c r="H3" s="866" t="s">
        <v>49</v>
      </c>
      <c r="I3" s="866" t="s">
        <v>2972</v>
      </c>
      <c r="J3" s="867" t="s">
        <v>163</v>
      </c>
      <c r="K3" s="865" t="s">
        <v>164</v>
      </c>
      <c r="L3" s="864" t="s">
        <v>2973</v>
      </c>
      <c r="M3" s="864" t="s">
        <v>2974</v>
      </c>
      <c r="N3" s="864" t="s">
        <v>2975</v>
      </c>
      <c r="O3" s="864" t="s">
        <v>2976</v>
      </c>
      <c r="P3" s="864" t="s">
        <v>2969</v>
      </c>
      <c r="Q3" s="864" t="s">
        <v>2977</v>
      </c>
      <c r="R3" s="864" t="s">
        <v>2858</v>
      </c>
      <c r="S3" s="864" t="s">
        <v>2978</v>
      </c>
      <c r="T3" s="864" t="s">
        <v>2860</v>
      </c>
      <c r="U3" s="864" t="s">
        <v>2796</v>
      </c>
      <c r="V3" s="864" t="s">
        <v>38</v>
      </c>
      <c r="W3" s="864" t="s">
        <v>44</v>
      </c>
      <c r="X3" s="867" t="s">
        <v>2979</v>
      </c>
      <c r="Y3" s="866" t="s">
        <v>2815</v>
      </c>
      <c r="Z3" s="866" t="s">
        <v>2980</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3770</v>
      </c>
      <c r="K5" s="875"/>
      <c r="L5" s="877"/>
      <c r="M5" s="878"/>
      <c r="N5" s="877"/>
      <c r="O5" s="878"/>
      <c r="P5" s="879">
        <f>SUBTOTAL(9,P6:P31)</f>
        <v>0</v>
      </c>
      <c r="Q5" s="880"/>
      <c r="R5" s="881">
        <f>SUBTOTAL(9,R6:R31)</f>
        <v>53.440720000000006</v>
      </c>
      <c r="S5" s="878"/>
      <c r="T5" s="881">
        <f>SUBTOTAL(9,T6:T31)</f>
        <v>0</v>
      </c>
      <c r="U5" s="878"/>
      <c r="V5" s="879">
        <f>SUBTOTAL(9,V6:V31)</f>
        <v>0</v>
      </c>
      <c r="W5" s="879">
        <f>SUBTOTAL(9,W6:W31)</f>
        <v>0</v>
      </c>
      <c r="X5" s="882"/>
      <c r="Y5" s="883"/>
      <c r="Z5" s="883"/>
    </row>
    <row r="6" spans="1:26" s="884" customFormat="1" ht="16.5" customHeight="1" outlineLevel="1">
      <c r="F6" s="885"/>
      <c r="G6" s="869"/>
      <c r="H6" s="886"/>
      <c r="I6" s="886"/>
      <c r="J6" s="886" t="s">
        <v>3340</v>
      </c>
      <c r="K6" s="869"/>
      <c r="L6" s="887"/>
      <c r="M6" s="888"/>
      <c r="N6" s="887"/>
      <c r="O6" s="888"/>
      <c r="P6" s="889">
        <f>SUBTOTAL(9,P7:P8)</f>
        <v>0</v>
      </c>
      <c r="Q6" s="890"/>
      <c r="R6" s="891">
        <f>SUBTOTAL(9,R7:R8)</f>
        <v>47.26925</v>
      </c>
      <c r="S6" s="888"/>
      <c r="T6" s="891">
        <f>SUBTOTAL(9,T7:T8)</f>
        <v>0</v>
      </c>
      <c r="U6" s="888"/>
      <c r="V6" s="889">
        <f>SUBTOTAL(9,V7:V8)</f>
        <v>0</v>
      </c>
      <c r="W6" s="889">
        <f>SUBTOTAL(9,W7:W8)</f>
        <v>0</v>
      </c>
      <c r="X6" s="892"/>
      <c r="Y6" s="870"/>
      <c r="Z6" s="870"/>
    </row>
    <row r="7" spans="1:26" s="893" customFormat="1" ht="24" outlineLevel="2">
      <c r="A7" s="893" t="s">
        <v>2983</v>
      </c>
      <c r="B7" s="893" t="s">
        <v>2984</v>
      </c>
      <c r="C7" s="893" t="s">
        <v>2985</v>
      </c>
      <c r="D7" s="893" t="s">
        <v>2986</v>
      </c>
      <c r="E7" s="893" t="s">
        <v>2987</v>
      </c>
      <c r="F7" s="894">
        <v>1</v>
      </c>
      <c r="G7" s="895" t="s">
        <v>3004</v>
      </c>
      <c r="H7" s="896" t="s">
        <v>3341</v>
      </c>
      <c r="I7" s="896" t="s">
        <v>3342</v>
      </c>
      <c r="J7" s="897" t="s">
        <v>3598</v>
      </c>
      <c r="K7" s="895" t="s">
        <v>210</v>
      </c>
      <c r="L7" s="898">
        <v>25</v>
      </c>
      <c r="M7" s="899">
        <v>0</v>
      </c>
      <c r="N7" s="898">
        <f>L7*(1+M7/100)</f>
        <v>25</v>
      </c>
      <c r="O7" s="811"/>
      <c r="P7" s="900">
        <f>ROUND(N7*O7,2)</f>
        <v>0</v>
      </c>
      <c r="Q7" s="901">
        <v>1.8907700000000001</v>
      </c>
      <c r="R7" s="899">
        <f>N7*Q7</f>
        <v>47.26925</v>
      </c>
      <c r="S7" s="901"/>
      <c r="T7" s="899">
        <f>N7*S7</f>
        <v>0</v>
      </c>
      <c r="U7" s="900">
        <v>21</v>
      </c>
      <c r="V7" s="900">
        <f>P7*(U7/100)</f>
        <v>0</v>
      </c>
      <c r="W7" s="900">
        <f>P7+V7</f>
        <v>0</v>
      </c>
      <c r="X7" s="897"/>
      <c r="Y7" s="896" t="s">
        <v>3771</v>
      </c>
      <c r="Z7" s="896" t="s">
        <v>3344</v>
      </c>
    </row>
    <row r="8" spans="1:26" outlineLevel="2"/>
    <row r="9" spans="1:26" s="884" customFormat="1" ht="16.5" customHeight="1" outlineLevel="1">
      <c r="F9" s="885"/>
      <c r="G9" s="869"/>
      <c r="H9" s="886"/>
      <c r="I9" s="886"/>
      <c r="J9" s="886" t="s">
        <v>3346</v>
      </c>
      <c r="K9" s="869"/>
      <c r="L9" s="887"/>
      <c r="M9" s="888"/>
      <c r="N9" s="887"/>
      <c r="O9" s="888"/>
      <c r="P9" s="889">
        <f>SUBTOTAL(9,P10:P22)</f>
        <v>0</v>
      </c>
      <c r="Q9" s="890"/>
      <c r="R9" s="891">
        <f>SUBTOTAL(9,R10:R22)</f>
        <v>6.1714699999999993</v>
      </c>
      <c r="S9" s="888"/>
      <c r="T9" s="891">
        <f>SUBTOTAL(9,T10:T22)</f>
        <v>0</v>
      </c>
      <c r="U9" s="888"/>
      <c r="V9" s="889">
        <f>SUBTOTAL(9,V10:V22)</f>
        <v>0</v>
      </c>
      <c r="W9" s="889">
        <f>SUBTOTAL(9,W10:W22)</f>
        <v>0</v>
      </c>
      <c r="X9" s="892"/>
      <c r="Y9" s="870"/>
      <c r="Z9" s="870"/>
    </row>
    <row r="10" spans="1:26" s="893" customFormat="1" ht="12" outlineLevel="2">
      <c r="F10" s="894">
        <v>2</v>
      </c>
      <c r="G10" s="895" t="s">
        <v>3004</v>
      </c>
      <c r="H10" s="896" t="s">
        <v>3772</v>
      </c>
      <c r="I10" s="896" t="s">
        <v>3773</v>
      </c>
      <c r="J10" s="897" t="s">
        <v>3774</v>
      </c>
      <c r="K10" s="895" t="s">
        <v>187</v>
      </c>
      <c r="L10" s="898">
        <v>1</v>
      </c>
      <c r="M10" s="899">
        <v>0</v>
      </c>
      <c r="N10" s="898">
        <f t="shared" ref="N10:N21" si="0">L10*(1+M10/100)</f>
        <v>1</v>
      </c>
      <c r="O10" s="811"/>
      <c r="P10" s="900">
        <f>ROUND(N10*O10,2)</f>
        <v>0</v>
      </c>
      <c r="Q10" s="901">
        <v>4.0640000000000003E-2</v>
      </c>
      <c r="R10" s="899">
        <f t="shared" ref="R10:R21" si="1">N10*Q10</f>
        <v>4.0640000000000003E-2</v>
      </c>
      <c r="S10" s="901"/>
      <c r="T10" s="899">
        <f t="shared" ref="T10:T21" si="2">N10*S10</f>
        <v>0</v>
      </c>
      <c r="U10" s="900">
        <v>21</v>
      </c>
      <c r="V10" s="900">
        <f t="shared" ref="V10:V21" si="3">P10*(U10/100)</f>
        <v>0</v>
      </c>
      <c r="W10" s="900">
        <f t="shared" ref="W10:W21" si="4">P10+V10</f>
        <v>0</v>
      </c>
      <c r="X10" s="897"/>
      <c r="Y10" s="896" t="s">
        <v>3771</v>
      </c>
      <c r="Z10" s="896" t="s">
        <v>3349</v>
      </c>
    </row>
    <row r="11" spans="1:26" s="893" customFormat="1" ht="24" outlineLevel="2">
      <c r="F11" s="894">
        <v>3</v>
      </c>
      <c r="G11" s="895" t="s">
        <v>3004</v>
      </c>
      <c r="H11" s="896" t="s">
        <v>3686</v>
      </c>
      <c r="I11" s="896" t="s">
        <v>3687</v>
      </c>
      <c r="J11" s="897" t="s">
        <v>3688</v>
      </c>
      <c r="K11" s="895" t="s">
        <v>887</v>
      </c>
      <c r="L11" s="898">
        <v>57</v>
      </c>
      <c r="M11" s="899">
        <v>0</v>
      </c>
      <c r="N11" s="898">
        <f t="shared" si="0"/>
        <v>57</v>
      </c>
      <c r="O11" s="811"/>
      <c r="P11" s="900">
        <f t="shared" ref="P11:P21" si="5">ROUND(N11*O11,2)</f>
        <v>0</v>
      </c>
      <c r="Q11" s="901">
        <v>4.759E-2</v>
      </c>
      <c r="R11" s="899">
        <f t="shared" si="1"/>
        <v>2.7126299999999999</v>
      </c>
      <c r="S11" s="901"/>
      <c r="T11" s="899">
        <f t="shared" si="2"/>
        <v>0</v>
      </c>
      <c r="U11" s="900">
        <v>21</v>
      </c>
      <c r="V11" s="900">
        <f t="shared" si="3"/>
        <v>0</v>
      </c>
      <c r="W11" s="900">
        <f t="shared" si="4"/>
        <v>0</v>
      </c>
      <c r="X11" s="897"/>
      <c r="Y11" s="896" t="s">
        <v>3771</v>
      </c>
      <c r="Z11" s="896" t="s">
        <v>3349</v>
      </c>
    </row>
    <row r="12" spans="1:26" s="893" customFormat="1" ht="24" outlineLevel="2">
      <c r="F12" s="894">
        <v>4</v>
      </c>
      <c r="G12" s="895" t="s">
        <v>3004</v>
      </c>
      <c r="H12" s="896" t="s">
        <v>3692</v>
      </c>
      <c r="I12" s="896" t="s">
        <v>3693</v>
      </c>
      <c r="J12" s="897" t="s">
        <v>3694</v>
      </c>
      <c r="K12" s="895" t="s">
        <v>187</v>
      </c>
      <c r="L12" s="898">
        <v>2</v>
      </c>
      <c r="M12" s="899">
        <v>0</v>
      </c>
      <c r="N12" s="898">
        <f t="shared" si="0"/>
        <v>2</v>
      </c>
      <c r="O12" s="811"/>
      <c r="P12" s="900">
        <f t="shared" si="5"/>
        <v>0</v>
      </c>
      <c r="Q12" s="901">
        <v>6.6E-3</v>
      </c>
      <c r="R12" s="899">
        <f t="shared" si="1"/>
        <v>1.32E-2</v>
      </c>
      <c r="S12" s="901"/>
      <c r="T12" s="899">
        <f t="shared" si="2"/>
        <v>0</v>
      </c>
      <c r="U12" s="900">
        <v>21</v>
      </c>
      <c r="V12" s="900">
        <f t="shared" si="3"/>
        <v>0</v>
      </c>
      <c r="W12" s="900">
        <f t="shared" si="4"/>
        <v>0</v>
      </c>
      <c r="X12" s="897"/>
      <c r="Y12" s="896" t="s">
        <v>3771</v>
      </c>
      <c r="Z12" s="896" t="s">
        <v>3349</v>
      </c>
    </row>
    <row r="13" spans="1:26" s="893" customFormat="1" ht="24" outlineLevel="2">
      <c r="F13" s="894">
        <v>5</v>
      </c>
      <c r="G13" s="895" t="s">
        <v>2988</v>
      </c>
      <c r="H13" s="896" t="s">
        <v>3698</v>
      </c>
      <c r="I13" s="896"/>
      <c r="J13" s="897" t="s">
        <v>3699</v>
      </c>
      <c r="K13" s="895" t="s">
        <v>187</v>
      </c>
      <c r="L13" s="898">
        <v>1</v>
      </c>
      <c r="M13" s="899">
        <v>0</v>
      </c>
      <c r="N13" s="898">
        <f t="shared" si="0"/>
        <v>1</v>
      </c>
      <c r="O13" s="811"/>
      <c r="P13" s="900">
        <f t="shared" si="5"/>
        <v>0</v>
      </c>
      <c r="Q13" s="901">
        <v>0.48799999999999999</v>
      </c>
      <c r="R13" s="899">
        <f t="shared" si="1"/>
        <v>0.48799999999999999</v>
      </c>
      <c r="S13" s="901"/>
      <c r="T13" s="899">
        <f t="shared" si="2"/>
        <v>0</v>
      </c>
      <c r="U13" s="900">
        <v>21</v>
      </c>
      <c r="V13" s="900">
        <f t="shared" si="3"/>
        <v>0</v>
      </c>
      <c r="W13" s="900">
        <f t="shared" si="4"/>
        <v>0</v>
      </c>
      <c r="X13" s="897"/>
      <c r="Y13" s="896" t="s">
        <v>3771</v>
      </c>
      <c r="Z13" s="896" t="s">
        <v>3349</v>
      </c>
    </row>
    <row r="14" spans="1:26" s="893" customFormat="1" ht="24" outlineLevel="2">
      <c r="F14" s="894">
        <v>6</v>
      </c>
      <c r="G14" s="895" t="s">
        <v>2988</v>
      </c>
      <c r="H14" s="896" t="s">
        <v>3700</v>
      </c>
      <c r="I14" s="896"/>
      <c r="J14" s="897" t="s">
        <v>3701</v>
      </c>
      <c r="K14" s="895" t="s">
        <v>187</v>
      </c>
      <c r="L14" s="898">
        <v>1</v>
      </c>
      <c r="M14" s="899">
        <v>0</v>
      </c>
      <c r="N14" s="898">
        <f t="shared" si="0"/>
        <v>1</v>
      </c>
      <c r="O14" s="811"/>
      <c r="P14" s="900">
        <f t="shared" si="5"/>
        <v>0</v>
      </c>
      <c r="Q14" s="901">
        <v>0.505</v>
      </c>
      <c r="R14" s="899">
        <f t="shared" si="1"/>
        <v>0.505</v>
      </c>
      <c r="S14" s="901"/>
      <c r="T14" s="899">
        <f t="shared" si="2"/>
        <v>0</v>
      </c>
      <c r="U14" s="900">
        <v>21</v>
      </c>
      <c r="V14" s="900">
        <f t="shared" si="3"/>
        <v>0</v>
      </c>
      <c r="W14" s="900">
        <f t="shared" si="4"/>
        <v>0</v>
      </c>
      <c r="X14" s="897"/>
      <c r="Y14" s="896" t="s">
        <v>3771</v>
      </c>
      <c r="Z14" s="896" t="s">
        <v>3349</v>
      </c>
    </row>
    <row r="15" spans="1:26" s="893" customFormat="1" ht="24" outlineLevel="2">
      <c r="F15" s="894">
        <v>7</v>
      </c>
      <c r="G15" s="895" t="s">
        <v>2988</v>
      </c>
      <c r="H15" s="896" t="s">
        <v>3702</v>
      </c>
      <c r="I15" s="896"/>
      <c r="J15" s="897" t="s">
        <v>3703</v>
      </c>
      <c r="K15" s="895" t="s">
        <v>187</v>
      </c>
      <c r="L15" s="898">
        <v>1</v>
      </c>
      <c r="M15" s="899">
        <v>0</v>
      </c>
      <c r="N15" s="898">
        <f t="shared" si="0"/>
        <v>1</v>
      </c>
      <c r="O15" s="811"/>
      <c r="P15" s="900">
        <f t="shared" si="5"/>
        <v>0</v>
      </c>
      <c r="Q15" s="901">
        <v>0.59099999999999997</v>
      </c>
      <c r="R15" s="899">
        <f t="shared" si="1"/>
        <v>0.59099999999999997</v>
      </c>
      <c r="S15" s="901"/>
      <c r="T15" s="899">
        <f t="shared" si="2"/>
        <v>0</v>
      </c>
      <c r="U15" s="900">
        <v>21</v>
      </c>
      <c r="V15" s="900">
        <f t="shared" si="3"/>
        <v>0</v>
      </c>
      <c r="W15" s="900">
        <f t="shared" si="4"/>
        <v>0</v>
      </c>
      <c r="X15" s="897"/>
      <c r="Y15" s="896" t="s">
        <v>3771</v>
      </c>
      <c r="Z15" s="896" t="s">
        <v>3349</v>
      </c>
    </row>
    <row r="16" spans="1:26" s="893" customFormat="1" ht="24" outlineLevel="2">
      <c r="F16" s="894">
        <v>8</v>
      </c>
      <c r="G16" s="895" t="s">
        <v>2988</v>
      </c>
      <c r="H16" s="896" t="s">
        <v>3704</v>
      </c>
      <c r="I16" s="896"/>
      <c r="J16" s="897" t="s">
        <v>3705</v>
      </c>
      <c r="K16" s="895" t="s">
        <v>187</v>
      </c>
      <c r="L16" s="898">
        <v>1</v>
      </c>
      <c r="M16" s="899">
        <v>0</v>
      </c>
      <c r="N16" s="898">
        <f t="shared" si="0"/>
        <v>1</v>
      </c>
      <c r="O16" s="811"/>
      <c r="P16" s="900">
        <f t="shared" si="5"/>
        <v>0</v>
      </c>
      <c r="Q16" s="901">
        <v>3.9E-2</v>
      </c>
      <c r="R16" s="899">
        <f t="shared" si="1"/>
        <v>3.9E-2</v>
      </c>
      <c r="S16" s="901"/>
      <c r="T16" s="899">
        <f t="shared" si="2"/>
        <v>0</v>
      </c>
      <c r="U16" s="900">
        <v>21</v>
      </c>
      <c r="V16" s="900">
        <f t="shared" si="3"/>
        <v>0</v>
      </c>
      <c r="W16" s="900">
        <f t="shared" si="4"/>
        <v>0</v>
      </c>
      <c r="X16" s="897"/>
      <c r="Y16" s="896" t="s">
        <v>3771</v>
      </c>
      <c r="Z16" s="896" t="s">
        <v>3349</v>
      </c>
    </row>
    <row r="17" spans="6:26" s="893" customFormat="1" ht="24" outlineLevel="2">
      <c r="F17" s="894">
        <v>9</v>
      </c>
      <c r="G17" s="895" t="s">
        <v>2988</v>
      </c>
      <c r="H17" s="896" t="s">
        <v>3706</v>
      </c>
      <c r="I17" s="896"/>
      <c r="J17" s="897" t="s">
        <v>3707</v>
      </c>
      <c r="K17" s="895" t="s">
        <v>187</v>
      </c>
      <c r="L17" s="898">
        <v>1</v>
      </c>
      <c r="M17" s="899">
        <v>0</v>
      </c>
      <c r="N17" s="898">
        <f t="shared" si="0"/>
        <v>1</v>
      </c>
      <c r="O17" s="811"/>
      <c r="P17" s="900">
        <f t="shared" si="5"/>
        <v>0</v>
      </c>
      <c r="Q17" s="901">
        <v>5.0999999999999997E-2</v>
      </c>
      <c r="R17" s="899">
        <f t="shared" si="1"/>
        <v>5.0999999999999997E-2</v>
      </c>
      <c r="S17" s="901"/>
      <c r="T17" s="899">
        <f t="shared" si="2"/>
        <v>0</v>
      </c>
      <c r="U17" s="900">
        <v>21</v>
      </c>
      <c r="V17" s="900">
        <f t="shared" si="3"/>
        <v>0</v>
      </c>
      <c r="W17" s="900">
        <f t="shared" si="4"/>
        <v>0</v>
      </c>
      <c r="X17" s="897"/>
      <c r="Y17" s="896" t="s">
        <v>3771</v>
      </c>
      <c r="Z17" s="896" t="s">
        <v>3349</v>
      </c>
    </row>
    <row r="18" spans="6:26" s="893" customFormat="1" ht="24" outlineLevel="2">
      <c r="F18" s="894">
        <v>10</v>
      </c>
      <c r="G18" s="895" t="s">
        <v>2988</v>
      </c>
      <c r="H18" s="896" t="s">
        <v>3708</v>
      </c>
      <c r="I18" s="896"/>
      <c r="J18" s="897" t="s">
        <v>3709</v>
      </c>
      <c r="K18" s="895" t="s">
        <v>187</v>
      </c>
      <c r="L18" s="898">
        <v>1</v>
      </c>
      <c r="M18" s="899">
        <v>0</v>
      </c>
      <c r="N18" s="898">
        <f t="shared" si="0"/>
        <v>1</v>
      </c>
      <c r="O18" s="811"/>
      <c r="P18" s="900">
        <f t="shared" si="5"/>
        <v>0</v>
      </c>
      <c r="Q18" s="901">
        <v>0.06</v>
      </c>
      <c r="R18" s="899">
        <f t="shared" si="1"/>
        <v>0.06</v>
      </c>
      <c r="S18" s="901"/>
      <c r="T18" s="899">
        <f t="shared" si="2"/>
        <v>0</v>
      </c>
      <c r="U18" s="900">
        <v>21</v>
      </c>
      <c r="V18" s="900">
        <f t="shared" si="3"/>
        <v>0</v>
      </c>
      <c r="W18" s="900">
        <f t="shared" si="4"/>
        <v>0</v>
      </c>
      <c r="X18" s="897"/>
      <c r="Y18" s="896" t="s">
        <v>3771</v>
      </c>
      <c r="Z18" s="896" t="s">
        <v>3349</v>
      </c>
    </row>
    <row r="19" spans="6:26" s="893" customFormat="1" ht="24" outlineLevel="2">
      <c r="F19" s="894">
        <v>11</v>
      </c>
      <c r="G19" s="895" t="s">
        <v>2988</v>
      </c>
      <c r="H19" s="896" t="s">
        <v>3710</v>
      </c>
      <c r="I19" s="896"/>
      <c r="J19" s="897" t="s">
        <v>3775</v>
      </c>
      <c r="K19" s="895" t="s">
        <v>187</v>
      </c>
      <c r="L19" s="898">
        <v>1</v>
      </c>
      <c r="M19" s="899">
        <v>0</v>
      </c>
      <c r="N19" s="898">
        <f t="shared" si="0"/>
        <v>1</v>
      </c>
      <c r="O19" s="811"/>
      <c r="P19" s="900">
        <f t="shared" si="5"/>
        <v>0</v>
      </c>
      <c r="Q19" s="901">
        <v>1.5</v>
      </c>
      <c r="R19" s="899">
        <f t="shared" si="1"/>
        <v>1.5</v>
      </c>
      <c r="S19" s="901"/>
      <c r="T19" s="899">
        <f t="shared" si="2"/>
        <v>0</v>
      </c>
      <c r="U19" s="900">
        <v>21</v>
      </c>
      <c r="V19" s="900">
        <f t="shared" si="3"/>
        <v>0</v>
      </c>
      <c r="W19" s="900">
        <f t="shared" si="4"/>
        <v>0</v>
      </c>
      <c r="X19" s="897"/>
      <c r="Y19" s="896" t="s">
        <v>3771</v>
      </c>
      <c r="Z19" s="896" t="s">
        <v>3349</v>
      </c>
    </row>
    <row r="20" spans="6:26" s="893" customFormat="1" ht="24" outlineLevel="2">
      <c r="F20" s="894">
        <v>12</v>
      </c>
      <c r="G20" s="895" t="s">
        <v>2988</v>
      </c>
      <c r="H20" s="896" t="s">
        <v>3716</v>
      </c>
      <c r="I20" s="896"/>
      <c r="J20" s="897" t="s">
        <v>3717</v>
      </c>
      <c r="K20" s="895" t="s">
        <v>187</v>
      </c>
      <c r="L20" s="898">
        <v>1</v>
      </c>
      <c r="M20" s="899">
        <v>0</v>
      </c>
      <c r="N20" s="898">
        <f t="shared" si="0"/>
        <v>1</v>
      </c>
      <c r="O20" s="811"/>
      <c r="P20" s="900">
        <f t="shared" si="5"/>
        <v>0</v>
      </c>
      <c r="Q20" s="901">
        <v>0.17100000000000001</v>
      </c>
      <c r="R20" s="899">
        <f t="shared" si="1"/>
        <v>0.17100000000000001</v>
      </c>
      <c r="S20" s="901"/>
      <c r="T20" s="899">
        <f t="shared" si="2"/>
        <v>0</v>
      </c>
      <c r="U20" s="900">
        <v>21</v>
      </c>
      <c r="V20" s="900">
        <f t="shared" si="3"/>
        <v>0</v>
      </c>
      <c r="W20" s="900">
        <f t="shared" si="4"/>
        <v>0</v>
      </c>
      <c r="X20" s="897"/>
      <c r="Y20" s="896" t="s">
        <v>3771</v>
      </c>
      <c r="Z20" s="896" t="s">
        <v>3349</v>
      </c>
    </row>
    <row r="21" spans="6:26" s="893" customFormat="1" ht="12" outlineLevel="2">
      <c r="F21" s="894">
        <v>13</v>
      </c>
      <c r="G21" s="895" t="s">
        <v>2988</v>
      </c>
      <c r="H21" s="896" t="s">
        <v>3718</v>
      </c>
      <c r="I21" s="896"/>
      <c r="J21" s="897" t="s">
        <v>3719</v>
      </c>
      <c r="K21" s="895" t="s">
        <v>187</v>
      </c>
      <c r="L21" s="898">
        <v>1</v>
      </c>
      <c r="M21" s="899">
        <v>0</v>
      </c>
      <c r="N21" s="898">
        <f t="shared" si="0"/>
        <v>1</v>
      </c>
      <c r="O21" s="811"/>
      <c r="P21" s="900">
        <f t="shared" si="5"/>
        <v>0</v>
      </c>
      <c r="Q21" s="901"/>
      <c r="R21" s="899">
        <f t="shared" si="1"/>
        <v>0</v>
      </c>
      <c r="S21" s="901"/>
      <c r="T21" s="899">
        <f t="shared" si="2"/>
        <v>0</v>
      </c>
      <c r="U21" s="900">
        <v>21</v>
      </c>
      <c r="V21" s="900">
        <f t="shared" si="3"/>
        <v>0</v>
      </c>
      <c r="W21" s="900">
        <f t="shared" si="4"/>
        <v>0</v>
      </c>
      <c r="X21" s="897"/>
      <c r="Y21" s="896" t="s">
        <v>3771</v>
      </c>
      <c r="Z21" s="896" t="s">
        <v>3349</v>
      </c>
    </row>
    <row r="22" spans="6:26" outlineLevel="2"/>
    <row r="23" spans="6:26" s="884" customFormat="1" ht="16.5" customHeight="1" outlineLevel="1">
      <c r="F23" s="885"/>
      <c r="G23" s="869"/>
      <c r="H23" s="886"/>
      <c r="I23" s="886"/>
      <c r="J23" s="886" t="s">
        <v>2982</v>
      </c>
      <c r="K23" s="869"/>
      <c r="L23" s="887"/>
      <c r="M23" s="888"/>
      <c r="N23" s="887"/>
      <c r="O23" s="888"/>
      <c r="P23" s="889">
        <f>SUBTOTAL(9,P24:P27)</f>
        <v>0</v>
      </c>
      <c r="Q23" s="890"/>
      <c r="R23" s="891">
        <f>SUBTOTAL(9,R24:R27)</f>
        <v>0</v>
      </c>
      <c r="S23" s="888"/>
      <c r="T23" s="891">
        <f>SUBTOTAL(9,T24:T27)</f>
        <v>0</v>
      </c>
      <c r="U23" s="888"/>
      <c r="V23" s="889">
        <f>SUBTOTAL(9,V24:V27)</f>
        <v>0</v>
      </c>
      <c r="W23" s="889">
        <f>SUBTOTAL(9,W24:W27)</f>
        <v>0</v>
      </c>
      <c r="X23" s="892"/>
      <c r="Y23" s="870"/>
      <c r="Z23" s="870"/>
    </row>
    <row r="24" spans="6:26" s="893" customFormat="1" ht="12" outlineLevel="2">
      <c r="F24" s="894">
        <v>14</v>
      </c>
      <c r="G24" s="895" t="s">
        <v>2988</v>
      </c>
      <c r="H24" s="896" t="s">
        <v>3638</v>
      </c>
      <c r="I24" s="896"/>
      <c r="J24" s="897" t="s">
        <v>3639</v>
      </c>
      <c r="K24" s="895" t="s">
        <v>2964</v>
      </c>
      <c r="L24" s="898">
        <v>3</v>
      </c>
      <c r="M24" s="899">
        <v>0</v>
      </c>
      <c r="N24" s="898">
        <f>L24*(1+M24/100)</f>
        <v>3</v>
      </c>
      <c r="O24" s="811"/>
      <c r="P24" s="900">
        <f t="shared" ref="P24:P26" si="6">ROUND(N24*O24,2)</f>
        <v>0</v>
      </c>
      <c r="Q24" s="901"/>
      <c r="R24" s="899">
        <f>N24*Q24</f>
        <v>0</v>
      </c>
      <c r="S24" s="901"/>
      <c r="T24" s="899">
        <f>N24*S24</f>
        <v>0</v>
      </c>
      <c r="U24" s="900">
        <v>21</v>
      </c>
      <c r="V24" s="900">
        <f>P24*(U24/100)</f>
        <v>0</v>
      </c>
      <c r="W24" s="900">
        <f>P24+V24</f>
        <v>0</v>
      </c>
      <c r="X24" s="897"/>
      <c r="Y24" s="896" t="s">
        <v>3771</v>
      </c>
      <c r="Z24" s="896" t="s">
        <v>2992</v>
      </c>
    </row>
    <row r="25" spans="6:26" s="893" customFormat="1" ht="12" outlineLevel="2">
      <c r="F25" s="894">
        <v>15</v>
      </c>
      <c r="G25" s="895" t="s">
        <v>2988</v>
      </c>
      <c r="H25" s="896" t="s">
        <v>3640</v>
      </c>
      <c r="I25" s="896"/>
      <c r="J25" s="897" t="s">
        <v>3641</v>
      </c>
      <c r="K25" s="895" t="s">
        <v>2964</v>
      </c>
      <c r="L25" s="898">
        <v>8</v>
      </c>
      <c r="M25" s="899">
        <v>0</v>
      </c>
      <c r="N25" s="898">
        <f>L25*(1+M25/100)</f>
        <v>8</v>
      </c>
      <c r="O25" s="811"/>
      <c r="P25" s="900">
        <f t="shared" si="6"/>
        <v>0</v>
      </c>
      <c r="Q25" s="901"/>
      <c r="R25" s="899">
        <f>N25*Q25</f>
        <v>0</v>
      </c>
      <c r="S25" s="901"/>
      <c r="T25" s="899">
        <f>N25*S25</f>
        <v>0</v>
      </c>
      <c r="U25" s="900">
        <v>21</v>
      </c>
      <c r="V25" s="900">
        <f>P25*(U25/100)</f>
        <v>0</v>
      </c>
      <c r="W25" s="900">
        <f>P25+V25</f>
        <v>0</v>
      </c>
      <c r="X25" s="897"/>
      <c r="Y25" s="896" t="s">
        <v>3771</v>
      </c>
      <c r="Z25" s="896" t="s">
        <v>2992</v>
      </c>
    </row>
    <row r="26" spans="6:26" s="893" customFormat="1" ht="12" outlineLevel="2">
      <c r="F26" s="894">
        <v>16</v>
      </c>
      <c r="G26" s="895" t="s">
        <v>2988</v>
      </c>
      <c r="H26" s="896" t="s">
        <v>3642</v>
      </c>
      <c r="I26" s="896"/>
      <c r="J26" s="897" t="s">
        <v>3643</v>
      </c>
      <c r="K26" s="895" t="s">
        <v>2964</v>
      </c>
      <c r="L26" s="898">
        <v>8</v>
      </c>
      <c r="M26" s="899">
        <v>0</v>
      </c>
      <c r="N26" s="898">
        <f>L26*(1+M26/100)</f>
        <v>8</v>
      </c>
      <c r="O26" s="811"/>
      <c r="P26" s="900">
        <f t="shared" si="6"/>
        <v>0</v>
      </c>
      <c r="Q26" s="901"/>
      <c r="R26" s="899">
        <f>N26*Q26</f>
        <v>0</v>
      </c>
      <c r="S26" s="901"/>
      <c r="T26" s="899">
        <f>N26*S26</f>
        <v>0</v>
      </c>
      <c r="U26" s="900">
        <v>21</v>
      </c>
      <c r="V26" s="900">
        <f>P26*(U26/100)</f>
        <v>0</v>
      </c>
      <c r="W26" s="900">
        <f>P26+V26</f>
        <v>0</v>
      </c>
      <c r="X26" s="897"/>
      <c r="Y26" s="896" t="s">
        <v>3771</v>
      </c>
      <c r="Z26" s="896" t="s">
        <v>2992</v>
      </c>
    </row>
    <row r="27" spans="6:26" outlineLevel="2">
      <c r="P27" s="900"/>
    </row>
    <row r="28" spans="6:26" s="884" customFormat="1" ht="16.5" customHeight="1" outlineLevel="1">
      <c r="F28" s="885"/>
      <c r="G28" s="869"/>
      <c r="H28" s="886"/>
      <c r="I28" s="886"/>
      <c r="J28" s="886" t="s">
        <v>3400</v>
      </c>
      <c r="K28" s="869"/>
      <c r="L28" s="887"/>
      <c r="M28" s="888"/>
      <c r="N28" s="887"/>
      <c r="O28" s="888"/>
      <c r="P28" s="889">
        <f>SUBTOTAL(9,P29:P30)</f>
        <v>0</v>
      </c>
      <c r="Q28" s="890"/>
      <c r="R28" s="891">
        <f>SUBTOTAL(9,R29:R30)</f>
        <v>0</v>
      </c>
      <c r="S28" s="888"/>
      <c r="T28" s="891">
        <f>SUBTOTAL(9,T29:T30)</f>
        <v>0</v>
      </c>
      <c r="U28" s="888"/>
      <c r="V28" s="889">
        <f>SUBTOTAL(9,V29:V30)</f>
        <v>0</v>
      </c>
      <c r="W28" s="889">
        <f>SUBTOTAL(9,W29:W30)</f>
        <v>0</v>
      </c>
      <c r="X28" s="892"/>
      <c r="Y28" s="870"/>
      <c r="Z28" s="870"/>
    </row>
    <row r="29" spans="6:26" s="893" customFormat="1" ht="24" outlineLevel="2">
      <c r="F29" s="894">
        <v>17</v>
      </c>
      <c r="G29" s="895" t="s">
        <v>3004</v>
      </c>
      <c r="H29" s="896" t="s">
        <v>3401</v>
      </c>
      <c r="I29" s="896" t="s">
        <v>3402</v>
      </c>
      <c r="J29" s="897" t="s">
        <v>3403</v>
      </c>
      <c r="K29" s="895" t="s">
        <v>407</v>
      </c>
      <c r="L29" s="898">
        <v>53.440719999999999</v>
      </c>
      <c r="M29" s="899">
        <v>0</v>
      </c>
      <c r="N29" s="898">
        <f>L29*(1+M29/100)</f>
        <v>53.440719999999999</v>
      </c>
      <c r="O29" s="811"/>
      <c r="P29" s="900">
        <f t="shared" ref="P29" si="7">ROUND(N29*O29,2)</f>
        <v>0</v>
      </c>
      <c r="Q29" s="901"/>
      <c r="R29" s="899">
        <f>N29*Q29</f>
        <v>0</v>
      </c>
      <c r="S29" s="901"/>
      <c r="T29" s="899">
        <f>N29*S29</f>
        <v>0</v>
      </c>
      <c r="U29" s="900">
        <v>21</v>
      </c>
      <c r="V29" s="900">
        <f>P29*(U29/100)</f>
        <v>0</v>
      </c>
      <c r="W29" s="900">
        <f>P29+V29</f>
        <v>0</v>
      </c>
      <c r="X29" s="897"/>
      <c r="Y29" s="896" t="s">
        <v>3771</v>
      </c>
      <c r="Z29" s="896" t="s">
        <v>3404</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4"/>
  <sheetViews>
    <sheetView showGridLines="0" zoomScaleNormal="100" workbookViewId="0">
      <pane ySplit="1" topLeftCell="A107" activePane="bottomLeft" state="frozen"/>
      <selection pane="bottomLeft" activeCell="H113" sqref="H113:I113"/>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0" style="930" hidden="1" customWidth="1"/>
    <col min="19" max="19" width="8.1640625" style="930" hidden="1" customWidth="1"/>
    <col min="20" max="20" width="29.6640625" style="930" hidden="1" customWidth="1"/>
    <col min="21" max="21" width="16.33203125" style="930"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6" width="0" style="930" hidden="1" customWidth="1"/>
    <col min="67" max="16384" width="9.33203125" style="930"/>
  </cols>
  <sheetData>
    <row r="1" spans="1:70" ht="21.75" customHeight="1">
      <c r="A1" s="71"/>
      <c r="B1" s="4"/>
      <c r="C1" s="4"/>
      <c r="D1" s="5" t="s">
        <v>1</v>
      </c>
      <c r="E1" s="4"/>
      <c r="F1" s="929" t="s">
        <v>120</v>
      </c>
      <c r="G1" s="983" t="s">
        <v>121</v>
      </c>
      <c r="H1" s="983"/>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988" t="s">
        <v>2638</v>
      </c>
      <c r="F9" s="989"/>
      <c r="G9" s="989"/>
      <c r="H9" s="989"/>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977" t="s">
        <v>5</v>
      </c>
      <c r="F24" s="977"/>
      <c r="G24" s="977"/>
      <c r="H24" s="977"/>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ROUND(J82,2)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ROUND(SUM(BE82:BE123), 2)</f>
        <v>0</v>
      </c>
      <c r="G30" s="932"/>
      <c r="H30" s="932"/>
      <c r="I30" s="223">
        <v>0.21</v>
      </c>
      <c r="J30" s="222">
        <f>ROUND(ROUND((SUM(BE82:BE123)), 2)*I30, 2)</f>
        <v>0</v>
      </c>
      <c r="K30" s="209"/>
    </row>
    <row r="31" spans="2:11" s="928" customFormat="1" ht="14.45" customHeight="1">
      <c r="B31" s="207"/>
      <c r="C31" s="932"/>
      <c r="D31" s="932"/>
      <c r="E31" s="221" t="s">
        <v>40</v>
      </c>
      <c r="F31" s="222">
        <f>ROUND(SUM(BF82:BF123), 2)</f>
        <v>0</v>
      </c>
      <c r="G31" s="932"/>
      <c r="H31" s="932"/>
      <c r="I31" s="223">
        <v>0.15</v>
      </c>
      <c r="J31" s="222">
        <f>ROUND(ROUND((SUM(BF82:BF123)), 2)*I31, 2)</f>
        <v>0</v>
      </c>
      <c r="K31" s="209"/>
    </row>
    <row r="32" spans="2:11" s="928" customFormat="1" ht="14.45" hidden="1" customHeight="1">
      <c r="B32" s="207"/>
      <c r="C32" s="932"/>
      <c r="D32" s="932"/>
      <c r="E32" s="221" t="s">
        <v>41</v>
      </c>
      <c r="F32" s="222">
        <f>ROUND(SUM(BG82:BG123), 2)</f>
        <v>0</v>
      </c>
      <c r="G32" s="932"/>
      <c r="H32" s="932"/>
      <c r="I32" s="223">
        <v>0.21</v>
      </c>
      <c r="J32" s="222">
        <v>0</v>
      </c>
      <c r="K32" s="209"/>
    </row>
    <row r="33" spans="2:11" s="928" customFormat="1" ht="14.45" hidden="1" customHeight="1">
      <c r="B33" s="207"/>
      <c r="C33" s="932"/>
      <c r="D33" s="932"/>
      <c r="E33" s="221" t="s">
        <v>42</v>
      </c>
      <c r="F33" s="222">
        <f>ROUND(SUM(BH82:BH123), 2)</f>
        <v>0</v>
      </c>
      <c r="G33" s="932"/>
      <c r="H33" s="932"/>
      <c r="I33" s="223">
        <v>0.15</v>
      </c>
      <c r="J33" s="222">
        <v>0</v>
      </c>
      <c r="K33" s="209"/>
    </row>
    <row r="34" spans="2:11" s="928" customFormat="1" ht="14.45" hidden="1" customHeight="1">
      <c r="B34" s="207"/>
      <c r="C34" s="932"/>
      <c r="D34" s="932"/>
      <c r="E34" s="221" t="s">
        <v>43</v>
      </c>
      <c r="F34" s="222">
        <f>ROUND(SUM(BI82:BI123),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986" t="str">
        <f>E7</f>
        <v>Výstavba poloprovozního objektu H2</v>
      </c>
      <c r="F45" s="987"/>
      <c r="G45" s="987"/>
      <c r="H45" s="987"/>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988" t="str">
        <f>E9</f>
        <v>RAV8615 - VON</v>
      </c>
      <c r="F47" s="989"/>
      <c r="G47" s="989"/>
      <c r="H47" s="989"/>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977" t="str">
        <f>E21</f>
        <v>RAVAL projekt v.o.s.</v>
      </c>
      <c r="K51" s="209"/>
    </row>
    <row r="52" spans="2:47" s="928" customFormat="1" ht="14.45" customHeight="1">
      <c r="B52" s="207"/>
      <c r="C52" s="931" t="s">
        <v>28</v>
      </c>
      <c r="D52" s="932"/>
      <c r="E52" s="932"/>
      <c r="F52" s="210" t="str">
        <f>IF(E18="","",E18)</f>
        <v/>
      </c>
      <c r="G52" s="932"/>
      <c r="H52" s="932"/>
      <c r="I52" s="932"/>
      <c r="J52" s="978"/>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J82</f>
        <v>0</v>
      </c>
      <c r="K56" s="209"/>
      <c r="AU56" s="196" t="s">
        <v>132</v>
      </c>
    </row>
    <row r="57" spans="2:47" s="247" customFormat="1" ht="24.95" customHeight="1">
      <c r="B57" s="241"/>
      <c r="C57" s="242"/>
      <c r="D57" s="243" t="s">
        <v>2639</v>
      </c>
      <c r="E57" s="244"/>
      <c r="F57" s="244"/>
      <c r="G57" s="244"/>
      <c r="H57" s="244"/>
      <c r="I57" s="244"/>
      <c r="J57" s="245">
        <f>J83</f>
        <v>0</v>
      </c>
      <c r="K57" s="246"/>
    </row>
    <row r="58" spans="2:47" s="254" customFormat="1" ht="19.899999999999999" customHeight="1">
      <c r="B58" s="248"/>
      <c r="C58" s="249"/>
      <c r="D58" s="250" t="s">
        <v>2640</v>
      </c>
      <c r="E58" s="251"/>
      <c r="F58" s="251"/>
      <c r="G58" s="251"/>
      <c r="H58" s="251"/>
      <c r="I58" s="251"/>
      <c r="J58" s="252">
        <f>J84</f>
        <v>0</v>
      </c>
      <c r="K58" s="253"/>
    </row>
    <row r="59" spans="2:47" s="254" customFormat="1" ht="19.899999999999999" customHeight="1">
      <c r="B59" s="248"/>
      <c r="C59" s="249"/>
      <c r="D59" s="250" t="s">
        <v>2641</v>
      </c>
      <c r="E59" s="251"/>
      <c r="F59" s="251"/>
      <c r="G59" s="251"/>
      <c r="H59" s="251"/>
      <c r="I59" s="251"/>
      <c r="J59" s="252">
        <f>J95</f>
        <v>0</v>
      </c>
      <c r="K59" s="253"/>
    </row>
    <row r="60" spans="2:47" s="254" customFormat="1" ht="19.899999999999999" customHeight="1">
      <c r="B60" s="248"/>
      <c r="C60" s="249"/>
      <c r="D60" s="250" t="s">
        <v>2642</v>
      </c>
      <c r="E60" s="251"/>
      <c r="F60" s="251"/>
      <c r="G60" s="251"/>
      <c r="H60" s="251"/>
      <c r="I60" s="251"/>
      <c r="J60" s="252">
        <f>J108</f>
        <v>0</v>
      </c>
      <c r="K60" s="253"/>
    </row>
    <row r="61" spans="2:47" s="254" customFormat="1" ht="19.899999999999999" customHeight="1">
      <c r="B61" s="248"/>
      <c r="C61" s="249"/>
      <c r="D61" s="250" t="s">
        <v>2643</v>
      </c>
      <c r="E61" s="251"/>
      <c r="F61" s="251"/>
      <c r="G61" s="251"/>
      <c r="H61" s="251"/>
      <c r="I61" s="251"/>
      <c r="J61" s="252">
        <f>J117</f>
        <v>0</v>
      </c>
      <c r="K61" s="253"/>
    </row>
    <row r="62" spans="2:47" s="254" customFormat="1" ht="19.899999999999999" customHeight="1">
      <c r="B62" s="248"/>
      <c r="C62" s="249"/>
      <c r="D62" s="250" t="s">
        <v>2644</v>
      </c>
      <c r="E62" s="251"/>
      <c r="F62" s="251"/>
      <c r="G62" s="251"/>
      <c r="H62" s="251"/>
      <c r="I62" s="251"/>
      <c r="J62" s="252">
        <f>J121</f>
        <v>0</v>
      </c>
      <c r="K62" s="253"/>
    </row>
    <row r="63" spans="2:47" s="928" customFormat="1" ht="21.75" customHeight="1">
      <c r="B63" s="207"/>
      <c r="C63" s="932"/>
      <c r="D63" s="932"/>
      <c r="E63" s="932"/>
      <c r="F63" s="932"/>
      <c r="G63" s="932"/>
      <c r="H63" s="932"/>
      <c r="I63" s="932"/>
      <c r="J63" s="932"/>
      <c r="K63" s="209"/>
    </row>
    <row r="64" spans="2:47" s="928" customFormat="1" ht="6.95" customHeight="1">
      <c r="B64" s="231"/>
      <c r="C64" s="232"/>
      <c r="D64" s="232"/>
      <c r="E64" s="232"/>
      <c r="F64" s="232"/>
      <c r="G64" s="232"/>
      <c r="H64" s="232"/>
      <c r="I64" s="232"/>
      <c r="J64" s="232"/>
      <c r="K64" s="233"/>
    </row>
    <row r="68" spans="2:12" s="928" customFormat="1" ht="6.95" customHeight="1">
      <c r="B68" s="234"/>
      <c r="C68" s="235"/>
      <c r="D68" s="235"/>
      <c r="E68" s="235"/>
      <c r="F68" s="235"/>
      <c r="G68" s="235"/>
      <c r="H68" s="235"/>
      <c r="I68" s="235"/>
      <c r="J68" s="235"/>
      <c r="K68" s="235"/>
      <c r="L68" s="207"/>
    </row>
    <row r="69" spans="2:12" s="928" customFormat="1" ht="36.950000000000003" customHeight="1">
      <c r="B69" s="207"/>
      <c r="C69" s="255" t="s">
        <v>161</v>
      </c>
      <c r="L69" s="207"/>
    </row>
    <row r="70" spans="2:12" s="928" customFormat="1" ht="6.95" customHeight="1">
      <c r="B70" s="207"/>
      <c r="L70" s="207"/>
    </row>
    <row r="71" spans="2:12" s="928" customFormat="1" ht="14.45" customHeight="1">
      <c r="B71" s="207"/>
      <c r="C71" s="927" t="s">
        <v>17</v>
      </c>
      <c r="L71" s="207"/>
    </row>
    <row r="72" spans="2:12" s="928" customFormat="1" ht="16.5" customHeight="1">
      <c r="B72" s="207"/>
      <c r="E72" s="979" t="str">
        <f>E7</f>
        <v>Výstavba poloprovozního objektu H2</v>
      </c>
      <c r="F72" s="980"/>
      <c r="G72" s="980"/>
      <c r="H72" s="980"/>
      <c r="L72" s="207"/>
    </row>
    <row r="73" spans="2:12" s="928" customFormat="1" ht="14.45" customHeight="1">
      <c r="B73" s="207"/>
      <c r="C73" s="927" t="s">
        <v>126</v>
      </c>
      <c r="L73" s="207"/>
    </row>
    <row r="74" spans="2:12" s="928" customFormat="1" ht="17.25" customHeight="1">
      <c r="B74" s="207"/>
      <c r="E74" s="981" t="str">
        <f>E9</f>
        <v>RAV8615 - VON</v>
      </c>
      <c r="F74" s="982"/>
      <c r="G74" s="982"/>
      <c r="H74" s="982"/>
      <c r="L74" s="207"/>
    </row>
    <row r="75" spans="2:12" s="928" customFormat="1" ht="6.95" customHeight="1">
      <c r="B75" s="207"/>
      <c r="L75" s="207"/>
    </row>
    <row r="76" spans="2:12" s="928" customFormat="1" ht="18" customHeight="1">
      <c r="B76" s="207"/>
      <c r="C76" s="927" t="s">
        <v>21</v>
      </c>
      <c r="F76" s="257" t="str">
        <f>F12</f>
        <v xml:space="preserve"> </v>
      </c>
      <c r="I76" s="927" t="s">
        <v>23</v>
      </c>
      <c r="J76" s="258">
        <f>IF(J12="","",J12)</f>
        <v>43090</v>
      </c>
      <c r="L76" s="207"/>
    </row>
    <row r="77" spans="2:12" s="928" customFormat="1" ht="6.95" customHeight="1">
      <c r="B77" s="207"/>
      <c r="L77" s="207"/>
    </row>
    <row r="78" spans="2:12" s="928" customFormat="1" ht="15">
      <c r="B78" s="207"/>
      <c r="C78" s="927" t="s">
        <v>24</v>
      </c>
      <c r="F78" s="257" t="str">
        <f>E15</f>
        <v>Vědeckotechnický park Plzeň a.s.</v>
      </c>
      <c r="I78" s="927" t="s">
        <v>29</v>
      </c>
      <c r="J78" s="257" t="str">
        <f>E21</f>
        <v>RAVAL projekt v.o.s.</v>
      </c>
      <c r="L78" s="207"/>
    </row>
    <row r="79" spans="2:12" s="928" customFormat="1" ht="14.45" customHeight="1">
      <c r="B79" s="207"/>
      <c r="C79" s="927" t="s">
        <v>28</v>
      </c>
      <c r="F79" s="257" t="str">
        <f>IF(E18="","",E18)</f>
        <v/>
      </c>
      <c r="L79" s="207"/>
    </row>
    <row r="80" spans="2:12" s="928"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8"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2645</v>
      </c>
      <c r="F83" s="276" t="s">
        <v>2646</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2647</v>
      </c>
      <c r="F84" s="284" t="s">
        <v>2648</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28" customFormat="1" ht="16.5" customHeight="1">
      <c r="B85" s="207"/>
      <c r="C85" s="286" t="s">
        <v>75</v>
      </c>
      <c r="D85" s="286" t="s">
        <v>179</v>
      </c>
      <c r="E85" s="287" t="s">
        <v>2649</v>
      </c>
      <c r="F85" s="288" t="s">
        <v>2650</v>
      </c>
      <c r="G85" s="289" t="s">
        <v>187</v>
      </c>
      <c r="H85" s="290">
        <v>1</v>
      </c>
      <c r="I85" s="921"/>
      <c r="J85" s="291">
        <f t="shared" ref="J85:J93"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2651</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2651</v>
      </c>
      <c r="BM85" s="196" t="s">
        <v>2652</v>
      </c>
    </row>
    <row r="86" spans="2:65" s="928" customFormat="1">
      <c r="B86" s="207"/>
      <c r="C86" s="286" t="s">
        <v>77</v>
      </c>
      <c r="D86" s="286"/>
      <c r="E86" s="287"/>
      <c r="F86" s="288" t="s">
        <v>4879</v>
      </c>
      <c r="G86" s="289"/>
      <c r="H86" s="290"/>
      <c r="I86" s="921"/>
      <c r="J86" s="291"/>
      <c r="K86" s="288"/>
      <c r="L86" s="207"/>
      <c r="M86" s="292" t="s">
        <v>5</v>
      </c>
      <c r="N86" s="293" t="s">
        <v>39</v>
      </c>
      <c r="O86" s="294">
        <v>0</v>
      </c>
      <c r="P86" s="294">
        <f t="shared" si="1"/>
        <v>0</v>
      </c>
      <c r="Q86" s="294">
        <v>0</v>
      </c>
      <c r="R86" s="294">
        <f t="shared" si="2"/>
        <v>0</v>
      </c>
      <c r="S86" s="294">
        <v>0</v>
      </c>
      <c r="T86" s="295">
        <f t="shared" si="3"/>
        <v>0</v>
      </c>
      <c r="AR86" s="196" t="s">
        <v>2651</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2651</v>
      </c>
      <c r="BM86" s="196" t="s">
        <v>2655</v>
      </c>
    </row>
    <row r="87" spans="2:65" s="928" customFormat="1" ht="16.5" customHeight="1">
      <c r="B87" s="207"/>
      <c r="C87" s="286">
        <v>3</v>
      </c>
      <c r="D87" s="286" t="s">
        <v>179</v>
      </c>
      <c r="E87" s="287" t="s">
        <v>2653</v>
      </c>
      <c r="F87" s="288" t="s">
        <v>2654</v>
      </c>
      <c r="G87" s="289" t="s">
        <v>187</v>
      </c>
      <c r="H87" s="290">
        <v>1</v>
      </c>
      <c r="I87" s="921"/>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2651</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2651</v>
      </c>
      <c r="BM87" s="196" t="s">
        <v>2655</v>
      </c>
    </row>
    <row r="88" spans="2:65" s="928" customFormat="1" ht="16.5" customHeight="1">
      <c r="B88" s="207"/>
      <c r="C88" s="286">
        <v>4</v>
      </c>
      <c r="D88" s="286" t="s">
        <v>179</v>
      </c>
      <c r="E88" s="287" t="s">
        <v>2656</v>
      </c>
      <c r="F88" s="288" t="s">
        <v>2657</v>
      </c>
      <c r="G88" s="289" t="s">
        <v>187</v>
      </c>
      <c r="H88" s="290">
        <v>1</v>
      </c>
      <c r="I88" s="921"/>
      <c r="J88" s="291">
        <f t="shared" si="0"/>
        <v>0</v>
      </c>
      <c r="K88" s="288" t="s">
        <v>5</v>
      </c>
      <c r="L88" s="207"/>
      <c r="M88" s="292" t="s">
        <v>5</v>
      </c>
      <c r="N88" s="293" t="s">
        <v>39</v>
      </c>
      <c r="O88" s="294">
        <v>0</v>
      </c>
      <c r="P88" s="294">
        <f t="shared" si="1"/>
        <v>0</v>
      </c>
      <c r="Q88" s="294">
        <v>0</v>
      </c>
      <c r="R88" s="294">
        <f t="shared" si="2"/>
        <v>0</v>
      </c>
      <c r="S88" s="294">
        <v>0</v>
      </c>
      <c r="T88" s="295">
        <f t="shared" si="3"/>
        <v>0</v>
      </c>
      <c r="AR88" s="196" t="s">
        <v>2651</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2651</v>
      </c>
      <c r="BM88" s="196" t="s">
        <v>2658</v>
      </c>
    </row>
    <row r="89" spans="2:65" s="928" customFormat="1" ht="16.5" customHeight="1">
      <c r="B89" s="207"/>
      <c r="C89" s="286">
        <v>5</v>
      </c>
      <c r="D89" s="286" t="s">
        <v>179</v>
      </c>
      <c r="E89" s="287" t="s">
        <v>2659</v>
      </c>
      <c r="F89" s="288" t="s">
        <v>4840</v>
      </c>
      <c r="G89" s="289" t="s">
        <v>187</v>
      </c>
      <c r="H89" s="290">
        <v>1</v>
      </c>
      <c r="I89" s="921"/>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2651</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2651</v>
      </c>
      <c r="BM89" s="196" t="s">
        <v>2660</v>
      </c>
    </row>
    <row r="90" spans="2:65" s="928" customFormat="1" ht="16.5" customHeight="1">
      <c r="B90" s="207"/>
      <c r="C90" s="286">
        <v>6</v>
      </c>
      <c r="D90" s="286" t="s">
        <v>179</v>
      </c>
      <c r="E90" s="287" t="s">
        <v>4841</v>
      </c>
      <c r="F90" s="288" t="s">
        <v>4842</v>
      </c>
      <c r="G90" s="289" t="s">
        <v>187</v>
      </c>
      <c r="H90" s="290">
        <v>1</v>
      </c>
      <c r="I90" s="921"/>
      <c r="J90" s="291">
        <f t="shared" si="0"/>
        <v>0</v>
      </c>
      <c r="K90" s="288"/>
      <c r="L90" s="207"/>
      <c r="M90" s="292" t="s">
        <v>5</v>
      </c>
      <c r="N90" s="293" t="s">
        <v>39</v>
      </c>
      <c r="O90" s="294">
        <v>0</v>
      </c>
      <c r="P90" s="294">
        <f t="shared" si="1"/>
        <v>0</v>
      </c>
      <c r="Q90" s="294">
        <v>0</v>
      </c>
      <c r="R90" s="294">
        <f t="shared" si="2"/>
        <v>0</v>
      </c>
      <c r="S90" s="294">
        <v>0</v>
      </c>
      <c r="T90" s="295">
        <f t="shared" si="3"/>
        <v>0</v>
      </c>
      <c r="AR90" s="196" t="s">
        <v>2651</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2651</v>
      </c>
      <c r="BM90" s="196" t="s">
        <v>2660</v>
      </c>
    </row>
    <row r="91" spans="2:65" s="928" customFormat="1" ht="27">
      <c r="B91" s="207"/>
      <c r="C91" s="286">
        <v>7</v>
      </c>
      <c r="D91" s="286" t="s">
        <v>179</v>
      </c>
      <c r="E91" s="287" t="s">
        <v>4844</v>
      </c>
      <c r="F91" s="288" t="s">
        <v>4843</v>
      </c>
      <c r="G91" s="289" t="s">
        <v>187</v>
      </c>
      <c r="H91" s="290">
        <v>4</v>
      </c>
      <c r="I91" s="921"/>
      <c r="J91" s="291">
        <f t="shared" si="0"/>
        <v>0</v>
      </c>
      <c r="K91" s="288"/>
      <c r="L91" s="207"/>
      <c r="M91" s="292" t="s">
        <v>5</v>
      </c>
      <c r="N91" s="293" t="s">
        <v>39</v>
      </c>
      <c r="O91" s="294">
        <v>0</v>
      </c>
      <c r="P91" s="294">
        <f t="shared" si="1"/>
        <v>0</v>
      </c>
      <c r="Q91" s="294">
        <v>0</v>
      </c>
      <c r="R91" s="294">
        <f t="shared" si="2"/>
        <v>0</v>
      </c>
      <c r="S91" s="294">
        <v>0</v>
      </c>
      <c r="T91" s="295">
        <f t="shared" si="3"/>
        <v>0</v>
      </c>
      <c r="AR91" s="196" t="s">
        <v>2651</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2651</v>
      </c>
      <c r="BM91" s="196" t="s">
        <v>2660</v>
      </c>
    </row>
    <row r="92" spans="2:65" s="928" customFormat="1" ht="16.5" customHeight="1">
      <c r="B92" s="207"/>
      <c r="C92" s="286">
        <v>8</v>
      </c>
      <c r="D92" s="286" t="s">
        <v>179</v>
      </c>
      <c r="E92" s="287" t="s">
        <v>4846</v>
      </c>
      <c r="F92" s="288" t="s">
        <v>4845</v>
      </c>
      <c r="G92" s="289" t="s">
        <v>187</v>
      </c>
      <c r="H92" s="290">
        <v>1</v>
      </c>
      <c r="I92" s="921"/>
      <c r="J92" s="291">
        <f t="shared" si="0"/>
        <v>0</v>
      </c>
      <c r="K92" s="288"/>
      <c r="L92" s="207"/>
      <c r="M92" s="292" t="s">
        <v>5</v>
      </c>
      <c r="N92" s="293" t="s">
        <v>39</v>
      </c>
      <c r="O92" s="294">
        <v>0</v>
      </c>
      <c r="P92" s="294">
        <f t="shared" si="1"/>
        <v>0</v>
      </c>
      <c r="Q92" s="294">
        <v>0</v>
      </c>
      <c r="R92" s="294">
        <f t="shared" si="2"/>
        <v>0</v>
      </c>
      <c r="S92" s="294">
        <v>0</v>
      </c>
      <c r="T92" s="295">
        <f t="shared" si="3"/>
        <v>0</v>
      </c>
      <c r="AR92" s="196" t="s">
        <v>2651</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2651</v>
      </c>
      <c r="BM92" s="196" t="s">
        <v>2660</v>
      </c>
    </row>
    <row r="93" spans="2:65" s="928" customFormat="1" ht="27">
      <c r="B93" s="207"/>
      <c r="C93" s="286">
        <v>9</v>
      </c>
      <c r="D93" s="286" t="s">
        <v>179</v>
      </c>
      <c r="E93" s="287" t="s">
        <v>4847</v>
      </c>
      <c r="F93" s="288" t="s">
        <v>4888</v>
      </c>
      <c r="G93" s="289" t="s">
        <v>187</v>
      </c>
      <c r="H93" s="290">
        <v>1</v>
      </c>
      <c r="I93" s="921"/>
      <c r="J93" s="291">
        <f t="shared" si="0"/>
        <v>0</v>
      </c>
      <c r="K93" s="288"/>
      <c r="L93" s="207"/>
      <c r="M93" s="292" t="s">
        <v>5</v>
      </c>
      <c r="N93" s="293" t="s">
        <v>39</v>
      </c>
      <c r="O93" s="294">
        <v>0</v>
      </c>
      <c r="P93" s="294">
        <f t="shared" si="1"/>
        <v>0</v>
      </c>
      <c r="Q93" s="294">
        <v>0</v>
      </c>
      <c r="R93" s="294">
        <f t="shared" si="2"/>
        <v>0</v>
      </c>
      <c r="S93" s="294">
        <v>0</v>
      </c>
      <c r="T93" s="295">
        <f t="shared" si="3"/>
        <v>0</v>
      </c>
      <c r="AR93" s="196" t="s">
        <v>2651</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2651</v>
      </c>
      <c r="BM93" s="196" t="s">
        <v>2660</v>
      </c>
    </row>
    <row r="94" spans="2:65" s="928" customFormat="1">
      <c r="B94" s="207"/>
      <c r="C94" s="286">
        <v>10</v>
      </c>
      <c r="D94" s="286"/>
      <c r="E94" s="287"/>
      <c r="F94" s="288" t="s">
        <v>4879</v>
      </c>
      <c r="G94" s="289"/>
      <c r="H94" s="290"/>
      <c r="I94" s="921"/>
      <c r="J94" s="291"/>
      <c r="K94" s="288"/>
      <c r="L94" s="207"/>
      <c r="M94" s="292" t="s">
        <v>5</v>
      </c>
      <c r="N94" s="293" t="s">
        <v>39</v>
      </c>
      <c r="O94" s="294">
        <v>0</v>
      </c>
      <c r="P94" s="294">
        <f t="shared" si="1"/>
        <v>0</v>
      </c>
      <c r="Q94" s="294">
        <v>0</v>
      </c>
      <c r="R94" s="294">
        <f t="shared" si="2"/>
        <v>0</v>
      </c>
      <c r="S94" s="294">
        <v>0</v>
      </c>
      <c r="T94" s="295">
        <f t="shared" si="3"/>
        <v>0</v>
      </c>
      <c r="AR94" s="196" t="s">
        <v>2651</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2651</v>
      </c>
      <c r="BM94" s="196" t="s">
        <v>2660</v>
      </c>
    </row>
    <row r="95" spans="2:65" s="274" customFormat="1" ht="29.85" customHeight="1">
      <c r="B95" s="273"/>
      <c r="D95" s="275" t="s">
        <v>67</v>
      </c>
      <c r="E95" s="284" t="s">
        <v>2661</v>
      </c>
      <c r="F95" s="284" t="s">
        <v>2662</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28" customFormat="1" ht="25.5" customHeight="1">
      <c r="B96" s="207"/>
      <c r="C96" s="286">
        <v>11</v>
      </c>
      <c r="D96" s="286" t="s">
        <v>179</v>
      </c>
      <c r="E96" s="287" t="s">
        <v>4849</v>
      </c>
      <c r="F96" s="288" t="s">
        <v>4848</v>
      </c>
      <c r="G96" s="289" t="s">
        <v>187</v>
      </c>
      <c r="H96" s="290">
        <v>1</v>
      </c>
      <c r="I96" s="921"/>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2651</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2651</v>
      </c>
      <c r="BM96" s="196" t="s">
        <v>2665</v>
      </c>
    </row>
    <row r="97" spans="2:65" s="928" customFormat="1" ht="25.5" customHeight="1">
      <c r="B97" s="207"/>
      <c r="C97" s="286">
        <v>12</v>
      </c>
      <c r="D97" s="286" t="s">
        <v>179</v>
      </c>
      <c r="E97" s="287" t="s">
        <v>2663</v>
      </c>
      <c r="F97" s="288" t="s">
        <v>2664</v>
      </c>
      <c r="G97" s="289" t="s">
        <v>187</v>
      </c>
      <c r="H97" s="290">
        <v>1</v>
      </c>
      <c r="I97" s="921"/>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2651</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2651</v>
      </c>
      <c r="BM97" s="196" t="s">
        <v>2665</v>
      </c>
    </row>
    <row r="98" spans="2:65" s="928" customFormat="1" ht="27">
      <c r="B98" s="207"/>
      <c r="C98" s="286">
        <v>13</v>
      </c>
      <c r="D98" s="286" t="s">
        <v>179</v>
      </c>
      <c r="E98" s="287" t="s">
        <v>4851</v>
      </c>
      <c r="F98" s="288" t="s">
        <v>4850</v>
      </c>
      <c r="G98" s="289" t="s">
        <v>187</v>
      </c>
      <c r="H98" s="290">
        <v>1</v>
      </c>
      <c r="I98" s="921"/>
      <c r="J98" s="291">
        <f t="shared" si="10"/>
        <v>0</v>
      </c>
      <c r="K98" s="288"/>
      <c r="L98" s="207"/>
      <c r="M98" s="292" t="s">
        <v>5</v>
      </c>
      <c r="N98" s="293" t="s">
        <v>39</v>
      </c>
      <c r="O98" s="294">
        <v>0</v>
      </c>
      <c r="P98" s="294">
        <f t="shared" si="11"/>
        <v>0</v>
      </c>
      <c r="Q98" s="294">
        <v>0</v>
      </c>
      <c r="R98" s="294">
        <f t="shared" si="12"/>
        <v>0</v>
      </c>
      <c r="S98" s="294">
        <v>0</v>
      </c>
      <c r="T98" s="295">
        <f t="shared" si="13"/>
        <v>0</v>
      </c>
      <c r="AR98" s="196" t="s">
        <v>2651</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2651</v>
      </c>
      <c r="BM98" s="196" t="s">
        <v>2666</v>
      </c>
    </row>
    <row r="99" spans="2:65" s="928" customFormat="1" ht="16.5" customHeight="1">
      <c r="B99" s="207"/>
      <c r="C99" s="286">
        <v>14</v>
      </c>
      <c r="D99" s="286" t="s">
        <v>179</v>
      </c>
      <c r="E99" s="287" t="s">
        <v>4852</v>
      </c>
      <c r="F99" s="288" t="s">
        <v>4853</v>
      </c>
      <c r="G99" s="289" t="s">
        <v>187</v>
      </c>
      <c r="H99" s="290">
        <v>1</v>
      </c>
      <c r="I99" s="921"/>
      <c r="J99" s="291">
        <f t="shared" si="10"/>
        <v>0</v>
      </c>
      <c r="K99" s="288"/>
      <c r="L99" s="207"/>
      <c r="M99" s="292" t="s">
        <v>5</v>
      </c>
      <c r="N99" s="293" t="s">
        <v>39</v>
      </c>
      <c r="O99" s="294">
        <v>0</v>
      </c>
      <c r="P99" s="294">
        <f t="shared" si="11"/>
        <v>0</v>
      </c>
      <c r="Q99" s="294">
        <v>0</v>
      </c>
      <c r="R99" s="294">
        <f t="shared" si="12"/>
        <v>0</v>
      </c>
      <c r="S99" s="294">
        <v>0</v>
      </c>
      <c r="T99" s="295">
        <f t="shared" si="13"/>
        <v>0</v>
      </c>
      <c r="AR99" s="196" t="s">
        <v>2651</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2651</v>
      </c>
      <c r="BM99" s="196" t="s">
        <v>2666</v>
      </c>
    </row>
    <row r="100" spans="2:65" s="928" customFormat="1" ht="16.5" customHeight="1">
      <c r="B100" s="207"/>
      <c r="C100" s="286">
        <v>15</v>
      </c>
      <c r="D100" s="286" t="s">
        <v>179</v>
      </c>
      <c r="E100" s="287" t="s">
        <v>4854</v>
      </c>
      <c r="F100" s="288" t="s">
        <v>4855</v>
      </c>
      <c r="G100" s="289" t="s">
        <v>187</v>
      </c>
      <c r="H100" s="290">
        <v>1</v>
      </c>
      <c r="I100" s="921"/>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2651</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2651</v>
      </c>
      <c r="BM100" s="196" t="s">
        <v>2666</v>
      </c>
    </row>
    <row r="101" spans="2:65" s="928" customFormat="1" ht="27">
      <c r="B101" s="207"/>
      <c r="C101" s="286">
        <v>16</v>
      </c>
      <c r="D101" s="286" t="s">
        <v>179</v>
      </c>
      <c r="E101" s="287" t="s">
        <v>4856</v>
      </c>
      <c r="F101" s="288" t="s">
        <v>4857</v>
      </c>
      <c r="G101" s="289" t="s">
        <v>187</v>
      </c>
      <c r="H101" s="290">
        <v>1</v>
      </c>
      <c r="I101" s="921"/>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2651</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2651</v>
      </c>
      <c r="BM101" s="196" t="s">
        <v>2666</v>
      </c>
    </row>
    <row r="102" spans="2:65" s="928" customFormat="1" ht="27">
      <c r="B102" s="207"/>
      <c r="C102" s="286">
        <v>17</v>
      </c>
      <c r="D102" s="286" t="s">
        <v>179</v>
      </c>
      <c r="E102" s="287" t="s">
        <v>4858</v>
      </c>
      <c r="F102" s="288" t="s">
        <v>4859</v>
      </c>
      <c r="G102" s="289" t="s">
        <v>187</v>
      </c>
      <c r="H102" s="290">
        <v>1</v>
      </c>
      <c r="I102" s="921"/>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2651</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2651</v>
      </c>
      <c r="BM102" s="196" t="s">
        <v>2666</v>
      </c>
    </row>
    <row r="103" spans="2:65" s="928" customFormat="1" ht="27">
      <c r="B103" s="207"/>
      <c r="C103" s="286">
        <v>18</v>
      </c>
      <c r="D103" s="286" t="s">
        <v>179</v>
      </c>
      <c r="E103" s="287" t="s">
        <v>4860</v>
      </c>
      <c r="F103" s="288" t="s">
        <v>4861</v>
      </c>
      <c r="G103" s="289" t="s">
        <v>187</v>
      </c>
      <c r="H103" s="290">
        <v>1</v>
      </c>
      <c r="I103" s="921"/>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2651</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2651</v>
      </c>
      <c r="BM103" s="196" t="s">
        <v>2666</v>
      </c>
    </row>
    <row r="104" spans="2:65" s="928" customFormat="1" ht="16.5" customHeight="1">
      <c r="B104" s="207"/>
      <c r="C104" s="286">
        <v>19</v>
      </c>
      <c r="D104" s="286" t="s">
        <v>179</v>
      </c>
      <c r="E104" s="287" t="s">
        <v>4862</v>
      </c>
      <c r="F104" s="288" t="s">
        <v>4863</v>
      </c>
      <c r="G104" s="289" t="s">
        <v>187</v>
      </c>
      <c r="H104" s="290">
        <v>1</v>
      </c>
      <c r="I104" s="921"/>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2651</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2651</v>
      </c>
      <c r="BM104" s="196" t="s">
        <v>2666</v>
      </c>
    </row>
    <row r="105" spans="2:65" s="928" customFormat="1" ht="16.5" customHeight="1">
      <c r="B105" s="207"/>
      <c r="C105" s="286">
        <v>20</v>
      </c>
      <c r="D105" s="286" t="s">
        <v>179</v>
      </c>
      <c r="E105" s="287" t="s">
        <v>4864</v>
      </c>
      <c r="F105" s="288" t="s">
        <v>4865</v>
      </c>
      <c r="G105" s="289" t="s">
        <v>187</v>
      </c>
      <c r="H105" s="290">
        <v>1</v>
      </c>
      <c r="I105" s="921"/>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2651</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2651</v>
      </c>
      <c r="BM105" s="196" t="s">
        <v>2666</v>
      </c>
    </row>
    <row r="106" spans="2:65" s="928" customFormat="1" ht="40.5">
      <c r="B106" s="207"/>
      <c r="C106" s="286">
        <v>21</v>
      </c>
      <c r="D106" s="286" t="s">
        <v>179</v>
      </c>
      <c r="E106" s="287" t="s">
        <v>4866</v>
      </c>
      <c r="F106" s="288" t="s">
        <v>4867</v>
      </c>
      <c r="G106" s="289" t="s">
        <v>187</v>
      </c>
      <c r="H106" s="290">
        <v>1</v>
      </c>
      <c r="I106" s="921"/>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2651</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2651</v>
      </c>
      <c r="BM106" s="196" t="s">
        <v>2666</v>
      </c>
    </row>
    <row r="107" spans="2:65" s="928" customFormat="1" ht="27">
      <c r="B107" s="207"/>
      <c r="C107" s="286">
        <v>22</v>
      </c>
      <c r="D107" s="286" t="s">
        <v>179</v>
      </c>
      <c r="E107" s="287" t="s">
        <v>4868</v>
      </c>
      <c r="F107" s="288" t="s">
        <v>4869</v>
      </c>
      <c r="G107" s="289" t="s">
        <v>187</v>
      </c>
      <c r="H107" s="290">
        <v>1</v>
      </c>
      <c r="I107" s="921"/>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2651</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2651</v>
      </c>
      <c r="BM107" s="196" t="s">
        <v>2666</v>
      </c>
    </row>
    <row r="108" spans="2:65" s="274" customFormat="1" ht="29.85" customHeight="1">
      <c r="B108" s="273"/>
      <c r="D108" s="275" t="s">
        <v>67</v>
      </c>
      <c r="E108" s="284" t="s">
        <v>2667</v>
      </c>
      <c r="F108" s="284" t="s">
        <v>2668</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28" customFormat="1" ht="16.5" customHeight="1">
      <c r="B109" s="207"/>
      <c r="C109" s="286">
        <v>23</v>
      </c>
      <c r="D109" s="286" t="s">
        <v>179</v>
      </c>
      <c r="E109" s="287" t="s">
        <v>4870</v>
      </c>
      <c r="F109" s="288" t="s">
        <v>4871</v>
      </c>
      <c r="G109" s="289" t="s">
        <v>187</v>
      </c>
      <c r="H109" s="290">
        <v>1</v>
      </c>
      <c r="I109" s="921"/>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2651</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2651</v>
      </c>
      <c r="BM109" s="196" t="s">
        <v>2671</v>
      </c>
    </row>
    <row r="110" spans="2:65" s="928" customFormat="1" ht="54">
      <c r="B110" s="207"/>
      <c r="C110" s="286">
        <v>24</v>
      </c>
      <c r="D110" s="286" t="s">
        <v>179</v>
      </c>
      <c r="E110" s="287" t="s">
        <v>4872</v>
      </c>
      <c r="F110" s="288" t="s">
        <v>4873</v>
      </c>
      <c r="G110" s="289" t="s">
        <v>187</v>
      </c>
      <c r="H110" s="290">
        <v>1</v>
      </c>
      <c r="I110" s="921"/>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2651</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2651</v>
      </c>
      <c r="BM110" s="196" t="s">
        <v>2671</v>
      </c>
    </row>
    <row r="111" spans="2:65" s="928" customFormat="1">
      <c r="B111" s="207"/>
      <c r="C111" s="286">
        <v>25</v>
      </c>
      <c r="D111" s="286"/>
      <c r="E111" s="287"/>
      <c r="F111" s="288" t="s">
        <v>4879</v>
      </c>
      <c r="G111" s="289"/>
      <c r="H111" s="290"/>
      <c r="I111" s="921"/>
      <c r="J111" s="291"/>
      <c r="K111" s="288"/>
      <c r="L111" s="207"/>
      <c r="M111" s="292" t="s">
        <v>5</v>
      </c>
      <c r="N111" s="293" t="s">
        <v>39</v>
      </c>
      <c r="O111" s="294">
        <v>0</v>
      </c>
      <c r="P111" s="294">
        <f t="shared" si="21"/>
        <v>0</v>
      </c>
      <c r="Q111" s="294">
        <v>0</v>
      </c>
      <c r="R111" s="294">
        <f t="shared" si="22"/>
        <v>0</v>
      </c>
      <c r="S111" s="294">
        <v>0</v>
      </c>
      <c r="T111" s="295">
        <f t="shared" si="23"/>
        <v>0</v>
      </c>
      <c r="AR111" s="196" t="s">
        <v>2651</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2651</v>
      </c>
      <c r="BM111" s="196" t="s">
        <v>2671</v>
      </c>
    </row>
    <row r="112" spans="2:65" s="928" customFormat="1" ht="16.5" customHeight="1">
      <c r="B112" s="207"/>
      <c r="C112" s="286">
        <v>26</v>
      </c>
      <c r="D112" s="286" t="s">
        <v>179</v>
      </c>
      <c r="E112" s="287" t="s">
        <v>2669</v>
      </c>
      <c r="F112" s="288" t="s">
        <v>2670</v>
      </c>
      <c r="G112" s="289" t="s">
        <v>187</v>
      </c>
      <c r="H112" s="290">
        <v>1</v>
      </c>
      <c r="I112" s="921"/>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2651</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2651</v>
      </c>
      <c r="BM112" s="196" t="s">
        <v>2671</v>
      </c>
    </row>
    <row r="113" spans="2:65" s="928" customFormat="1" ht="16.5" customHeight="1">
      <c r="B113" s="207"/>
      <c r="C113" s="286">
        <v>27</v>
      </c>
      <c r="D113" s="286" t="s">
        <v>179</v>
      </c>
      <c r="E113" s="287" t="s">
        <v>4874</v>
      </c>
      <c r="F113" s="288" t="s">
        <v>4875</v>
      </c>
      <c r="G113" s="289" t="s">
        <v>187</v>
      </c>
      <c r="H113" s="290">
        <v>1</v>
      </c>
      <c r="I113" s="921"/>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2651</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2651</v>
      </c>
      <c r="BM113" s="196" t="s">
        <v>2674</v>
      </c>
    </row>
    <row r="114" spans="2:65" s="928" customFormat="1" ht="16.5" customHeight="1">
      <c r="B114" s="207"/>
      <c r="C114" s="286">
        <v>28</v>
      </c>
      <c r="D114" s="286" t="s">
        <v>179</v>
      </c>
      <c r="E114" s="287" t="s">
        <v>2672</v>
      </c>
      <c r="F114" s="288" t="s">
        <v>2673</v>
      </c>
      <c r="G114" s="289" t="s">
        <v>187</v>
      </c>
      <c r="H114" s="290">
        <v>1</v>
      </c>
      <c r="I114" s="921"/>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2651</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2651</v>
      </c>
      <c r="BM114" s="196" t="s">
        <v>2674</v>
      </c>
    </row>
    <row r="115" spans="2:65" s="928" customFormat="1" ht="16.5" customHeight="1">
      <c r="B115" s="207"/>
      <c r="C115" s="286">
        <v>29</v>
      </c>
      <c r="D115" s="286" t="s">
        <v>179</v>
      </c>
      <c r="E115" s="287" t="s">
        <v>2675</v>
      </c>
      <c r="F115" s="288" t="s">
        <v>2676</v>
      </c>
      <c r="G115" s="289" t="s">
        <v>187</v>
      </c>
      <c r="H115" s="290">
        <v>1</v>
      </c>
      <c r="I115" s="921"/>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2651</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2651</v>
      </c>
      <c r="BM115" s="196" t="s">
        <v>2677</v>
      </c>
    </row>
    <row r="116" spans="2:65" s="928" customFormat="1" ht="16.5" customHeight="1">
      <c r="B116" s="207"/>
      <c r="C116" s="286">
        <v>30</v>
      </c>
      <c r="D116" s="286" t="s">
        <v>179</v>
      </c>
      <c r="E116" s="287" t="s">
        <v>4876</v>
      </c>
      <c r="F116" s="288" t="s">
        <v>4877</v>
      </c>
      <c r="G116" s="289" t="s">
        <v>187</v>
      </c>
      <c r="H116" s="290">
        <v>1</v>
      </c>
      <c r="I116" s="921"/>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2651</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2651</v>
      </c>
      <c r="BM116" s="196" t="s">
        <v>2677</v>
      </c>
    </row>
    <row r="117" spans="2:65" s="274" customFormat="1" ht="29.85" customHeight="1">
      <c r="B117" s="273"/>
      <c r="D117" s="275" t="s">
        <v>67</v>
      </c>
      <c r="E117" s="284" t="s">
        <v>2678</v>
      </c>
      <c r="F117" s="284" t="s">
        <v>2679</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28" customFormat="1" ht="16.5" customHeight="1">
      <c r="B118" s="207"/>
      <c r="C118" s="286">
        <v>31</v>
      </c>
      <c r="D118" s="286" t="s">
        <v>179</v>
      </c>
      <c r="E118" s="287" t="s">
        <v>2680</v>
      </c>
      <c r="F118" s="288" t="s">
        <v>2681</v>
      </c>
      <c r="G118" s="289" t="s">
        <v>187</v>
      </c>
      <c r="H118" s="290">
        <v>1</v>
      </c>
      <c r="I118" s="921"/>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2651</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2651</v>
      </c>
      <c r="BM118" s="196" t="s">
        <v>2682</v>
      </c>
    </row>
    <row r="119" spans="2:65" s="928" customFormat="1" ht="16.5" customHeight="1">
      <c r="B119" s="207"/>
      <c r="C119" s="286">
        <v>32</v>
      </c>
      <c r="D119" s="286" t="s">
        <v>179</v>
      </c>
      <c r="E119" s="287" t="s">
        <v>2683</v>
      </c>
      <c r="F119" s="288" t="s">
        <v>2684</v>
      </c>
      <c r="G119" s="289" t="s">
        <v>187</v>
      </c>
      <c r="H119" s="290">
        <v>1</v>
      </c>
      <c r="I119" s="921"/>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2651</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2651</v>
      </c>
      <c r="BM119" s="196" t="s">
        <v>2685</v>
      </c>
    </row>
    <row r="120" spans="2:65" s="928" customFormat="1" ht="25.5" customHeight="1">
      <c r="B120" s="207"/>
      <c r="C120" s="286">
        <v>33</v>
      </c>
      <c r="D120" s="286" t="s">
        <v>179</v>
      </c>
      <c r="E120" s="287" t="s">
        <v>2686</v>
      </c>
      <c r="F120" s="288" t="s">
        <v>2687</v>
      </c>
      <c r="G120" s="289" t="s">
        <v>2688</v>
      </c>
      <c r="H120" s="290">
        <v>30</v>
      </c>
      <c r="I120" s="921"/>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2651</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2651</v>
      </c>
      <c r="BM120" s="196" t="s">
        <v>2689</v>
      </c>
    </row>
    <row r="121" spans="2:65" s="274" customFormat="1" ht="29.85" customHeight="1">
      <c r="B121" s="273"/>
      <c r="D121" s="275" t="s">
        <v>67</v>
      </c>
      <c r="E121" s="284" t="s">
        <v>2690</v>
      </c>
      <c r="F121" s="284" t="s">
        <v>2691</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28" customFormat="1" ht="16.5" customHeight="1">
      <c r="B122" s="207"/>
      <c r="C122" s="286">
        <v>34</v>
      </c>
      <c r="D122" s="286" t="s">
        <v>179</v>
      </c>
      <c r="E122" s="287" t="s">
        <v>2692</v>
      </c>
      <c r="F122" s="288" t="s">
        <v>2693</v>
      </c>
      <c r="G122" s="289" t="s">
        <v>187</v>
      </c>
      <c r="H122" s="290">
        <v>1</v>
      </c>
      <c r="I122" s="921"/>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2651</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2651</v>
      </c>
      <c r="BM122" s="196" t="s">
        <v>2694</v>
      </c>
    </row>
    <row r="123" spans="2:65" s="928" customFormat="1" ht="16.5" customHeight="1">
      <c r="B123" s="207"/>
      <c r="C123" s="286">
        <v>35</v>
      </c>
      <c r="D123" s="286" t="s">
        <v>179</v>
      </c>
      <c r="E123" s="287" t="s">
        <v>2695</v>
      </c>
      <c r="F123" s="288" t="s">
        <v>2696</v>
      </c>
      <c r="G123" s="289" t="s">
        <v>187</v>
      </c>
      <c r="H123" s="290">
        <v>1</v>
      </c>
      <c r="I123" s="921"/>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2651</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2651</v>
      </c>
      <c r="BM123" s="196" t="s">
        <v>2697</v>
      </c>
    </row>
    <row r="124" spans="2:65" s="928" customFormat="1" ht="6.95" customHeight="1">
      <c r="B124" s="231"/>
      <c r="C124" s="232"/>
      <c r="D124" s="232"/>
      <c r="E124" s="232"/>
      <c r="F124" s="232"/>
      <c r="G124" s="232"/>
      <c r="H124" s="232"/>
      <c r="I124" s="232"/>
      <c r="J124" s="232"/>
      <c r="K124" s="232"/>
      <c r="L124" s="207"/>
    </row>
  </sheetData>
  <sheetProtection algorithmName="SHA-512" hashValue="ytcX5IDVb37qR8WJ0GXjsT/tgZpNMLZTZtB8+HVs0RmHrt103zOtQuTEu4BmCsyknvCjl9KGMekFlpP4lzdm+Q==" saltValue="ERBdGNKGcI3SvxyOnsp6QQ==" spinCount="100000" sheet="1" objects="1" scenarios="1"/>
  <autoFilter ref="C81:K123"/>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065" t="s">
        <v>2698</v>
      </c>
      <c r="D3" s="1065"/>
      <c r="E3" s="1065"/>
      <c r="F3" s="1065"/>
      <c r="G3" s="1065"/>
      <c r="H3" s="1065"/>
      <c r="I3" s="1065"/>
      <c r="J3" s="1065"/>
      <c r="K3" s="708"/>
    </row>
    <row r="4" spans="2:11" ht="25.5" customHeight="1">
      <c r="B4" s="709"/>
      <c r="C4" s="1072" t="s">
        <v>2699</v>
      </c>
      <c r="D4" s="1072"/>
      <c r="E4" s="1072"/>
      <c r="F4" s="1072"/>
      <c r="G4" s="1072"/>
      <c r="H4" s="1072"/>
      <c r="I4" s="1072"/>
      <c r="J4" s="1072"/>
      <c r="K4" s="710"/>
    </row>
    <row r="5" spans="2:11" ht="5.25" customHeight="1">
      <c r="B5" s="709"/>
      <c r="C5" s="711"/>
      <c r="D5" s="711"/>
      <c r="E5" s="711"/>
      <c r="F5" s="711"/>
      <c r="G5" s="711"/>
      <c r="H5" s="711"/>
      <c r="I5" s="711"/>
      <c r="J5" s="711"/>
      <c r="K5" s="710"/>
    </row>
    <row r="6" spans="2:11" ht="15" customHeight="1">
      <c r="B6" s="709"/>
      <c r="C6" s="1068" t="s">
        <v>2700</v>
      </c>
      <c r="D6" s="1068"/>
      <c r="E6" s="1068"/>
      <c r="F6" s="1068"/>
      <c r="G6" s="1068"/>
      <c r="H6" s="1068"/>
      <c r="I6" s="1068"/>
      <c r="J6" s="1068"/>
      <c r="K6" s="710"/>
    </row>
    <row r="7" spans="2:11" ht="15" customHeight="1">
      <c r="B7" s="712"/>
      <c r="C7" s="1068" t="s">
        <v>2701</v>
      </c>
      <c r="D7" s="1068"/>
      <c r="E7" s="1068"/>
      <c r="F7" s="1068"/>
      <c r="G7" s="1068"/>
      <c r="H7" s="1068"/>
      <c r="I7" s="1068"/>
      <c r="J7" s="1068"/>
      <c r="K7" s="710"/>
    </row>
    <row r="8" spans="2:11" ht="12.75" customHeight="1">
      <c r="B8" s="712"/>
      <c r="C8" s="713"/>
      <c r="D8" s="713"/>
      <c r="E8" s="713"/>
      <c r="F8" s="713"/>
      <c r="G8" s="713"/>
      <c r="H8" s="713"/>
      <c r="I8" s="713"/>
      <c r="J8" s="713"/>
      <c r="K8" s="710"/>
    </row>
    <row r="9" spans="2:11" ht="15" customHeight="1">
      <c r="B9" s="712"/>
      <c r="C9" s="1068" t="s">
        <v>2702</v>
      </c>
      <c r="D9" s="1068"/>
      <c r="E9" s="1068"/>
      <c r="F9" s="1068"/>
      <c r="G9" s="1068"/>
      <c r="H9" s="1068"/>
      <c r="I9" s="1068"/>
      <c r="J9" s="1068"/>
      <c r="K9" s="710"/>
    </row>
    <row r="10" spans="2:11" ht="15" customHeight="1">
      <c r="B10" s="712"/>
      <c r="C10" s="713"/>
      <c r="D10" s="1068" t="s">
        <v>2703</v>
      </c>
      <c r="E10" s="1068"/>
      <c r="F10" s="1068"/>
      <c r="G10" s="1068"/>
      <c r="H10" s="1068"/>
      <c r="I10" s="1068"/>
      <c r="J10" s="1068"/>
      <c r="K10" s="710"/>
    </row>
    <row r="11" spans="2:11" ht="15" customHeight="1">
      <c r="B11" s="712"/>
      <c r="C11" s="714"/>
      <c r="D11" s="1068" t="s">
        <v>2704</v>
      </c>
      <c r="E11" s="1068"/>
      <c r="F11" s="1068"/>
      <c r="G11" s="1068"/>
      <c r="H11" s="1068"/>
      <c r="I11" s="1068"/>
      <c r="J11" s="1068"/>
      <c r="K11" s="710"/>
    </row>
    <row r="12" spans="2:11" ht="12.75" customHeight="1">
      <c r="B12" s="712"/>
      <c r="C12" s="714"/>
      <c r="D12" s="714"/>
      <c r="E12" s="714"/>
      <c r="F12" s="714"/>
      <c r="G12" s="714"/>
      <c r="H12" s="714"/>
      <c r="I12" s="714"/>
      <c r="J12" s="714"/>
      <c r="K12" s="710"/>
    </row>
    <row r="13" spans="2:11" ht="15" customHeight="1">
      <c r="B13" s="712"/>
      <c r="C13" s="714"/>
      <c r="D13" s="1068" t="s">
        <v>2705</v>
      </c>
      <c r="E13" s="1068"/>
      <c r="F13" s="1068"/>
      <c r="G13" s="1068"/>
      <c r="H13" s="1068"/>
      <c r="I13" s="1068"/>
      <c r="J13" s="1068"/>
      <c r="K13" s="710"/>
    </row>
    <row r="14" spans="2:11" ht="15" customHeight="1">
      <c r="B14" s="712"/>
      <c r="C14" s="714"/>
      <c r="D14" s="1068" t="s">
        <v>2706</v>
      </c>
      <c r="E14" s="1068"/>
      <c r="F14" s="1068"/>
      <c r="G14" s="1068"/>
      <c r="H14" s="1068"/>
      <c r="I14" s="1068"/>
      <c r="J14" s="1068"/>
      <c r="K14" s="710"/>
    </row>
    <row r="15" spans="2:11" ht="15" customHeight="1">
      <c r="B15" s="712"/>
      <c r="C15" s="714"/>
      <c r="D15" s="1068" t="s">
        <v>2707</v>
      </c>
      <c r="E15" s="1068"/>
      <c r="F15" s="1068"/>
      <c r="G15" s="1068"/>
      <c r="H15" s="1068"/>
      <c r="I15" s="1068"/>
      <c r="J15" s="1068"/>
      <c r="K15" s="710"/>
    </row>
    <row r="16" spans="2:11" ht="15" customHeight="1">
      <c r="B16" s="712"/>
      <c r="C16" s="714"/>
      <c r="D16" s="714"/>
      <c r="E16" s="715" t="s">
        <v>74</v>
      </c>
      <c r="F16" s="1068" t="s">
        <v>2708</v>
      </c>
      <c r="G16" s="1068"/>
      <c r="H16" s="1068"/>
      <c r="I16" s="1068"/>
      <c r="J16" s="1068"/>
      <c r="K16" s="710"/>
    </row>
    <row r="17" spans="2:11" ht="15" customHeight="1">
      <c r="B17" s="712"/>
      <c r="C17" s="714"/>
      <c r="D17" s="714"/>
      <c r="E17" s="715" t="s">
        <v>2709</v>
      </c>
      <c r="F17" s="1068" t="s">
        <v>2710</v>
      </c>
      <c r="G17" s="1068"/>
      <c r="H17" s="1068"/>
      <c r="I17" s="1068"/>
      <c r="J17" s="1068"/>
      <c r="K17" s="710"/>
    </row>
    <row r="18" spans="2:11" ht="15" customHeight="1">
      <c r="B18" s="712"/>
      <c r="C18" s="714"/>
      <c r="D18" s="714"/>
      <c r="E18" s="715" t="s">
        <v>2711</v>
      </c>
      <c r="F18" s="1068" t="s">
        <v>2712</v>
      </c>
      <c r="G18" s="1068"/>
      <c r="H18" s="1068"/>
      <c r="I18" s="1068"/>
      <c r="J18" s="1068"/>
      <c r="K18" s="710"/>
    </row>
    <row r="19" spans="2:11" ht="15" customHeight="1">
      <c r="B19" s="712"/>
      <c r="C19" s="714"/>
      <c r="D19" s="714"/>
      <c r="E19" s="715" t="s">
        <v>118</v>
      </c>
      <c r="F19" s="1068" t="s">
        <v>2713</v>
      </c>
      <c r="G19" s="1068"/>
      <c r="H19" s="1068"/>
      <c r="I19" s="1068"/>
      <c r="J19" s="1068"/>
      <c r="K19" s="710"/>
    </row>
    <row r="20" spans="2:11" ht="15" customHeight="1">
      <c r="B20" s="712"/>
      <c r="C20" s="714"/>
      <c r="D20" s="714"/>
      <c r="E20" s="715" t="s">
        <v>2714</v>
      </c>
      <c r="F20" s="1068" t="s">
        <v>2715</v>
      </c>
      <c r="G20" s="1068"/>
      <c r="H20" s="1068"/>
      <c r="I20" s="1068"/>
      <c r="J20" s="1068"/>
      <c r="K20" s="710"/>
    </row>
    <row r="21" spans="2:11" ht="15" customHeight="1">
      <c r="B21" s="712"/>
      <c r="C21" s="714"/>
      <c r="D21" s="714"/>
      <c r="E21" s="715" t="s">
        <v>2716</v>
      </c>
      <c r="F21" s="1068" t="s">
        <v>2717</v>
      </c>
      <c r="G21" s="1068"/>
      <c r="H21" s="1068"/>
      <c r="I21" s="1068"/>
      <c r="J21" s="1068"/>
      <c r="K21" s="710"/>
    </row>
    <row r="22" spans="2:11" ht="12.75" customHeight="1">
      <c r="B22" s="712"/>
      <c r="C22" s="714"/>
      <c r="D22" s="714"/>
      <c r="E22" s="714"/>
      <c r="F22" s="714"/>
      <c r="G22" s="714"/>
      <c r="H22" s="714"/>
      <c r="I22" s="714"/>
      <c r="J22" s="714"/>
      <c r="K22" s="710"/>
    </row>
    <row r="23" spans="2:11" ht="15" customHeight="1">
      <c r="B23" s="712"/>
      <c r="C23" s="1068" t="s">
        <v>2718</v>
      </c>
      <c r="D23" s="1068"/>
      <c r="E23" s="1068"/>
      <c r="F23" s="1068"/>
      <c r="G23" s="1068"/>
      <c r="H23" s="1068"/>
      <c r="I23" s="1068"/>
      <c r="J23" s="1068"/>
      <c r="K23" s="710"/>
    </row>
    <row r="24" spans="2:11" ht="15" customHeight="1">
      <c r="B24" s="712"/>
      <c r="C24" s="1068" t="s">
        <v>2719</v>
      </c>
      <c r="D24" s="1068"/>
      <c r="E24" s="1068"/>
      <c r="F24" s="1068"/>
      <c r="G24" s="1068"/>
      <c r="H24" s="1068"/>
      <c r="I24" s="1068"/>
      <c r="J24" s="1068"/>
      <c r="K24" s="710"/>
    </row>
    <row r="25" spans="2:11" ht="15" customHeight="1">
      <c r="B25" s="712"/>
      <c r="C25" s="713"/>
      <c r="D25" s="1068" t="s">
        <v>2720</v>
      </c>
      <c r="E25" s="1068"/>
      <c r="F25" s="1068"/>
      <c r="G25" s="1068"/>
      <c r="H25" s="1068"/>
      <c r="I25" s="1068"/>
      <c r="J25" s="1068"/>
      <c r="K25" s="710"/>
    </row>
    <row r="26" spans="2:11" ht="15" customHeight="1">
      <c r="B26" s="712"/>
      <c r="C26" s="714"/>
      <c r="D26" s="1068" t="s">
        <v>2721</v>
      </c>
      <c r="E26" s="1068"/>
      <c r="F26" s="1068"/>
      <c r="G26" s="1068"/>
      <c r="H26" s="1068"/>
      <c r="I26" s="1068"/>
      <c r="J26" s="1068"/>
      <c r="K26" s="710"/>
    </row>
    <row r="27" spans="2:11" ht="12.75" customHeight="1">
      <c r="B27" s="712"/>
      <c r="C27" s="714"/>
      <c r="D27" s="714"/>
      <c r="E27" s="714"/>
      <c r="F27" s="714"/>
      <c r="G27" s="714"/>
      <c r="H27" s="714"/>
      <c r="I27" s="714"/>
      <c r="J27" s="714"/>
      <c r="K27" s="710"/>
    </row>
    <row r="28" spans="2:11" ht="15" customHeight="1">
      <c r="B28" s="712"/>
      <c r="C28" s="714"/>
      <c r="D28" s="1068" t="s">
        <v>2722</v>
      </c>
      <c r="E28" s="1068"/>
      <c r="F28" s="1068"/>
      <c r="G28" s="1068"/>
      <c r="H28" s="1068"/>
      <c r="I28" s="1068"/>
      <c r="J28" s="1068"/>
      <c r="K28" s="710"/>
    </row>
    <row r="29" spans="2:11" ht="15" customHeight="1">
      <c r="B29" s="712"/>
      <c r="C29" s="714"/>
      <c r="D29" s="1068" t="s">
        <v>2723</v>
      </c>
      <c r="E29" s="1068"/>
      <c r="F29" s="1068"/>
      <c r="G29" s="1068"/>
      <c r="H29" s="1068"/>
      <c r="I29" s="1068"/>
      <c r="J29" s="1068"/>
      <c r="K29" s="710"/>
    </row>
    <row r="30" spans="2:11" ht="12.75" customHeight="1">
      <c r="B30" s="712"/>
      <c r="C30" s="714"/>
      <c r="D30" s="714"/>
      <c r="E30" s="714"/>
      <c r="F30" s="714"/>
      <c r="G30" s="714"/>
      <c r="H30" s="714"/>
      <c r="I30" s="714"/>
      <c r="J30" s="714"/>
      <c r="K30" s="710"/>
    </row>
    <row r="31" spans="2:11" ht="15" customHeight="1">
      <c r="B31" s="712"/>
      <c r="C31" s="714"/>
      <c r="D31" s="1068" t="s">
        <v>2724</v>
      </c>
      <c r="E31" s="1068"/>
      <c r="F31" s="1068"/>
      <c r="G31" s="1068"/>
      <c r="H31" s="1068"/>
      <c r="I31" s="1068"/>
      <c r="J31" s="1068"/>
      <c r="K31" s="710"/>
    </row>
    <row r="32" spans="2:11" ht="15" customHeight="1">
      <c r="B32" s="712"/>
      <c r="C32" s="714"/>
      <c r="D32" s="1068" t="s">
        <v>2725</v>
      </c>
      <c r="E32" s="1068"/>
      <c r="F32" s="1068"/>
      <c r="G32" s="1068"/>
      <c r="H32" s="1068"/>
      <c r="I32" s="1068"/>
      <c r="J32" s="1068"/>
      <c r="K32" s="710"/>
    </row>
    <row r="33" spans="2:11" ht="15" customHeight="1">
      <c r="B33" s="712"/>
      <c r="C33" s="714"/>
      <c r="D33" s="1068" t="s">
        <v>2726</v>
      </c>
      <c r="E33" s="1068"/>
      <c r="F33" s="1068"/>
      <c r="G33" s="1068"/>
      <c r="H33" s="1068"/>
      <c r="I33" s="1068"/>
      <c r="J33" s="1068"/>
      <c r="K33" s="710"/>
    </row>
    <row r="34" spans="2:11" ht="15" customHeight="1">
      <c r="B34" s="712"/>
      <c r="C34" s="714"/>
      <c r="D34" s="713"/>
      <c r="E34" s="716" t="s">
        <v>162</v>
      </c>
      <c r="F34" s="713"/>
      <c r="G34" s="1068" t="s">
        <v>2727</v>
      </c>
      <c r="H34" s="1068"/>
      <c r="I34" s="1068"/>
      <c r="J34" s="1068"/>
      <c r="K34" s="710"/>
    </row>
    <row r="35" spans="2:11" ht="30.75" customHeight="1">
      <c r="B35" s="712"/>
      <c r="C35" s="714"/>
      <c r="D35" s="713"/>
      <c r="E35" s="716" t="s">
        <v>2728</v>
      </c>
      <c r="F35" s="713"/>
      <c r="G35" s="1068" t="s">
        <v>2729</v>
      </c>
      <c r="H35" s="1068"/>
      <c r="I35" s="1068"/>
      <c r="J35" s="1068"/>
      <c r="K35" s="710"/>
    </row>
    <row r="36" spans="2:11" ht="15" customHeight="1">
      <c r="B36" s="712"/>
      <c r="C36" s="714"/>
      <c r="D36" s="713"/>
      <c r="E36" s="716" t="s">
        <v>49</v>
      </c>
      <c r="F36" s="713"/>
      <c r="G36" s="1068" t="s">
        <v>2730</v>
      </c>
      <c r="H36" s="1068"/>
      <c r="I36" s="1068"/>
      <c r="J36" s="1068"/>
      <c r="K36" s="710"/>
    </row>
    <row r="37" spans="2:11" ht="15" customHeight="1">
      <c r="B37" s="712"/>
      <c r="C37" s="714"/>
      <c r="D37" s="713"/>
      <c r="E37" s="716" t="s">
        <v>163</v>
      </c>
      <c r="F37" s="713"/>
      <c r="G37" s="1068" t="s">
        <v>2731</v>
      </c>
      <c r="H37" s="1068"/>
      <c r="I37" s="1068"/>
      <c r="J37" s="1068"/>
      <c r="K37" s="710"/>
    </row>
    <row r="38" spans="2:11" ht="15" customHeight="1">
      <c r="B38" s="712"/>
      <c r="C38" s="714"/>
      <c r="D38" s="713"/>
      <c r="E38" s="716" t="s">
        <v>164</v>
      </c>
      <c r="F38" s="713"/>
      <c r="G38" s="1068" t="s">
        <v>2732</v>
      </c>
      <c r="H38" s="1068"/>
      <c r="I38" s="1068"/>
      <c r="J38" s="1068"/>
      <c r="K38" s="710"/>
    </row>
    <row r="39" spans="2:11" ht="15" customHeight="1">
      <c r="B39" s="712"/>
      <c r="C39" s="714"/>
      <c r="D39" s="713"/>
      <c r="E39" s="716" t="s">
        <v>165</v>
      </c>
      <c r="F39" s="713"/>
      <c r="G39" s="1068" t="s">
        <v>2733</v>
      </c>
      <c r="H39" s="1068"/>
      <c r="I39" s="1068"/>
      <c r="J39" s="1068"/>
      <c r="K39" s="710"/>
    </row>
    <row r="40" spans="2:11" ht="15" customHeight="1">
      <c r="B40" s="712"/>
      <c r="C40" s="714"/>
      <c r="D40" s="713"/>
      <c r="E40" s="716" t="s">
        <v>2734</v>
      </c>
      <c r="F40" s="713"/>
      <c r="G40" s="1068" t="s">
        <v>2735</v>
      </c>
      <c r="H40" s="1068"/>
      <c r="I40" s="1068"/>
      <c r="J40" s="1068"/>
      <c r="K40" s="710"/>
    </row>
    <row r="41" spans="2:11" ht="15" customHeight="1">
      <c r="B41" s="712"/>
      <c r="C41" s="714"/>
      <c r="D41" s="713"/>
      <c r="E41" s="716"/>
      <c r="F41" s="713"/>
      <c r="G41" s="1068" t="s">
        <v>2736</v>
      </c>
      <c r="H41" s="1068"/>
      <c r="I41" s="1068"/>
      <c r="J41" s="1068"/>
      <c r="K41" s="710"/>
    </row>
    <row r="42" spans="2:11" ht="15" customHeight="1">
      <c r="B42" s="712"/>
      <c r="C42" s="714"/>
      <c r="D42" s="713"/>
      <c r="E42" s="716" t="s">
        <v>2737</v>
      </c>
      <c r="F42" s="713"/>
      <c r="G42" s="1068" t="s">
        <v>2738</v>
      </c>
      <c r="H42" s="1068"/>
      <c r="I42" s="1068"/>
      <c r="J42" s="1068"/>
      <c r="K42" s="710"/>
    </row>
    <row r="43" spans="2:11" ht="15" customHeight="1">
      <c r="B43" s="712"/>
      <c r="C43" s="714"/>
      <c r="D43" s="713"/>
      <c r="E43" s="716" t="s">
        <v>167</v>
      </c>
      <c r="F43" s="713"/>
      <c r="G43" s="1068" t="s">
        <v>2739</v>
      </c>
      <c r="H43" s="1068"/>
      <c r="I43" s="1068"/>
      <c r="J43" s="1068"/>
      <c r="K43" s="710"/>
    </row>
    <row r="44" spans="2:11" ht="12.75" customHeight="1">
      <c r="B44" s="712"/>
      <c r="C44" s="714"/>
      <c r="D44" s="713"/>
      <c r="E44" s="713"/>
      <c r="F44" s="713"/>
      <c r="G44" s="713"/>
      <c r="H44" s="713"/>
      <c r="I44" s="713"/>
      <c r="J44" s="713"/>
      <c r="K44" s="710"/>
    </row>
    <row r="45" spans="2:11" ht="15" customHeight="1">
      <c r="B45" s="712"/>
      <c r="C45" s="714"/>
      <c r="D45" s="1068" t="s">
        <v>2740</v>
      </c>
      <c r="E45" s="1068"/>
      <c r="F45" s="1068"/>
      <c r="G45" s="1068"/>
      <c r="H45" s="1068"/>
      <c r="I45" s="1068"/>
      <c r="J45" s="1068"/>
      <c r="K45" s="710"/>
    </row>
    <row r="46" spans="2:11" ht="15" customHeight="1">
      <c r="B46" s="712"/>
      <c r="C46" s="714"/>
      <c r="D46" s="714"/>
      <c r="E46" s="1068" t="s">
        <v>2741</v>
      </c>
      <c r="F46" s="1068"/>
      <c r="G46" s="1068"/>
      <c r="H46" s="1068"/>
      <c r="I46" s="1068"/>
      <c r="J46" s="1068"/>
      <c r="K46" s="710"/>
    </row>
    <row r="47" spans="2:11" ht="15" customHeight="1">
      <c r="B47" s="712"/>
      <c r="C47" s="714"/>
      <c r="D47" s="714"/>
      <c r="E47" s="1068" t="s">
        <v>2742</v>
      </c>
      <c r="F47" s="1068"/>
      <c r="G47" s="1068"/>
      <c r="H47" s="1068"/>
      <c r="I47" s="1068"/>
      <c r="J47" s="1068"/>
      <c r="K47" s="710"/>
    </row>
    <row r="48" spans="2:11" ht="15" customHeight="1">
      <c r="B48" s="712"/>
      <c r="C48" s="714"/>
      <c r="D48" s="714"/>
      <c r="E48" s="1068" t="s">
        <v>2743</v>
      </c>
      <c r="F48" s="1068"/>
      <c r="G48" s="1068"/>
      <c r="H48" s="1068"/>
      <c r="I48" s="1068"/>
      <c r="J48" s="1068"/>
      <c r="K48" s="710"/>
    </row>
    <row r="49" spans="2:11" ht="15" customHeight="1">
      <c r="B49" s="712"/>
      <c r="C49" s="714"/>
      <c r="D49" s="1068" t="s">
        <v>2744</v>
      </c>
      <c r="E49" s="1068"/>
      <c r="F49" s="1068"/>
      <c r="G49" s="1068"/>
      <c r="H49" s="1068"/>
      <c r="I49" s="1068"/>
      <c r="J49" s="1068"/>
      <c r="K49" s="710"/>
    </row>
    <row r="50" spans="2:11" ht="25.5" customHeight="1">
      <c r="B50" s="709"/>
      <c r="C50" s="1072" t="s">
        <v>2745</v>
      </c>
      <c r="D50" s="1072"/>
      <c r="E50" s="1072"/>
      <c r="F50" s="1072"/>
      <c r="G50" s="1072"/>
      <c r="H50" s="1072"/>
      <c r="I50" s="1072"/>
      <c r="J50" s="1072"/>
      <c r="K50" s="710"/>
    </row>
    <row r="51" spans="2:11" ht="5.25" customHeight="1">
      <c r="B51" s="709"/>
      <c r="C51" s="711"/>
      <c r="D51" s="711"/>
      <c r="E51" s="711"/>
      <c r="F51" s="711"/>
      <c r="G51" s="711"/>
      <c r="H51" s="711"/>
      <c r="I51" s="711"/>
      <c r="J51" s="711"/>
      <c r="K51" s="710"/>
    </row>
    <row r="52" spans="2:11" ht="15" customHeight="1">
      <c r="B52" s="709"/>
      <c r="C52" s="1068" t="s">
        <v>2746</v>
      </c>
      <c r="D52" s="1068"/>
      <c r="E52" s="1068"/>
      <c r="F52" s="1068"/>
      <c r="G52" s="1068"/>
      <c r="H52" s="1068"/>
      <c r="I52" s="1068"/>
      <c r="J52" s="1068"/>
      <c r="K52" s="710"/>
    </row>
    <row r="53" spans="2:11" ht="15" customHeight="1">
      <c r="B53" s="709"/>
      <c r="C53" s="1068" t="s">
        <v>2747</v>
      </c>
      <c r="D53" s="1068"/>
      <c r="E53" s="1068"/>
      <c r="F53" s="1068"/>
      <c r="G53" s="1068"/>
      <c r="H53" s="1068"/>
      <c r="I53" s="1068"/>
      <c r="J53" s="1068"/>
      <c r="K53" s="710"/>
    </row>
    <row r="54" spans="2:11" ht="12.75" customHeight="1">
      <c r="B54" s="709"/>
      <c r="C54" s="713"/>
      <c r="D54" s="713"/>
      <c r="E54" s="713"/>
      <c r="F54" s="713"/>
      <c r="G54" s="713"/>
      <c r="H54" s="713"/>
      <c r="I54" s="713"/>
      <c r="J54" s="713"/>
      <c r="K54" s="710"/>
    </row>
    <row r="55" spans="2:11" ht="15" customHeight="1">
      <c r="B55" s="709"/>
      <c r="C55" s="1068" t="s">
        <v>2748</v>
      </c>
      <c r="D55" s="1068"/>
      <c r="E55" s="1068"/>
      <c r="F55" s="1068"/>
      <c r="G55" s="1068"/>
      <c r="H55" s="1068"/>
      <c r="I55" s="1068"/>
      <c r="J55" s="1068"/>
      <c r="K55" s="710"/>
    </row>
    <row r="56" spans="2:11" ht="15" customHeight="1">
      <c r="B56" s="709"/>
      <c r="C56" s="714"/>
      <c r="D56" s="1068" t="s">
        <v>2749</v>
      </c>
      <c r="E56" s="1068"/>
      <c r="F56" s="1068"/>
      <c r="G56" s="1068"/>
      <c r="H56" s="1068"/>
      <c r="I56" s="1068"/>
      <c r="J56" s="1068"/>
      <c r="K56" s="710"/>
    </row>
    <row r="57" spans="2:11" ht="15" customHeight="1">
      <c r="B57" s="709"/>
      <c r="C57" s="714"/>
      <c r="D57" s="1068" t="s">
        <v>2750</v>
      </c>
      <c r="E57" s="1068"/>
      <c r="F57" s="1068"/>
      <c r="G57" s="1068"/>
      <c r="H57" s="1068"/>
      <c r="I57" s="1068"/>
      <c r="J57" s="1068"/>
      <c r="K57" s="710"/>
    </row>
    <row r="58" spans="2:11" ht="15" customHeight="1">
      <c r="B58" s="709"/>
      <c r="C58" s="714"/>
      <c r="D58" s="1068" t="s">
        <v>2751</v>
      </c>
      <c r="E58" s="1068"/>
      <c r="F58" s="1068"/>
      <c r="G58" s="1068"/>
      <c r="H58" s="1068"/>
      <c r="I58" s="1068"/>
      <c r="J58" s="1068"/>
      <c r="K58" s="710"/>
    </row>
    <row r="59" spans="2:11" ht="15" customHeight="1">
      <c r="B59" s="709"/>
      <c r="C59" s="714"/>
      <c r="D59" s="1068" t="s">
        <v>2752</v>
      </c>
      <c r="E59" s="1068"/>
      <c r="F59" s="1068"/>
      <c r="G59" s="1068"/>
      <c r="H59" s="1068"/>
      <c r="I59" s="1068"/>
      <c r="J59" s="1068"/>
      <c r="K59" s="710"/>
    </row>
    <row r="60" spans="2:11" ht="15" customHeight="1">
      <c r="B60" s="709"/>
      <c r="C60" s="714"/>
      <c r="D60" s="1069" t="s">
        <v>2753</v>
      </c>
      <c r="E60" s="1069"/>
      <c r="F60" s="1069"/>
      <c r="G60" s="1069"/>
      <c r="H60" s="1069"/>
      <c r="I60" s="1069"/>
      <c r="J60" s="1069"/>
      <c r="K60" s="710"/>
    </row>
    <row r="61" spans="2:11" ht="15" customHeight="1">
      <c r="B61" s="709"/>
      <c r="C61" s="714"/>
      <c r="D61" s="1068" t="s">
        <v>2754</v>
      </c>
      <c r="E61" s="1068"/>
      <c r="F61" s="1068"/>
      <c r="G61" s="1068"/>
      <c r="H61" s="1068"/>
      <c r="I61" s="1068"/>
      <c r="J61" s="1068"/>
      <c r="K61" s="710"/>
    </row>
    <row r="62" spans="2:11" ht="12.75" customHeight="1">
      <c r="B62" s="709"/>
      <c r="C62" s="714"/>
      <c r="D62" s="714"/>
      <c r="E62" s="717"/>
      <c r="F62" s="714"/>
      <c r="G62" s="714"/>
      <c r="H62" s="714"/>
      <c r="I62" s="714"/>
      <c r="J62" s="714"/>
      <c r="K62" s="710"/>
    </row>
    <row r="63" spans="2:11" ht="15" customHeight="1">
      <c r="B63" s="709"/>
      <c r="C63" s="714"/>
      <c r="D63" s="1068" t="s">
        <v>2755</v>
      </c>
      <c r="E63" s="1068"/>
      <c r="F63" s="1068"/>
      <c r="G63" s="1068"/>
      <c r="H63" s="1068"/>
      <c r="I63" s="1068"/>
      <c r="J63" s="1068"/>
      <c r="K63" s="710"/>
    </row>
    <row r="64" spans="2:11" ht="15" customHeight="1">
      <c r="B64" s="709"/>
      <c r="C64" s="714"/>
      <c r="D64" s="1069" t="s">
        <v>2756</v>
      </c>
      <c r="E64" s="1069"/>
      <c r="F64" s="1069"/>
      <c r="G64" s="1069"/>
      <c r="H64" s="1069"/>
      <c r="I64" s="1069"/>
      <c r="J64" s="1069"/>
      <c r="K64" s="710"/>
    </row>
    <row r="65" spans="2:11" ht="15" customHeight="1">
      <c r="B65" s="709"/>
      <c r="C65" s="714"/>
      <c r="D65" s="1068" t="s">
        <v>2757</v>
      </c>
      <c r="E65" s="1068"/>
      <c r="F65" s="1068"/>
      <c r="G65" s="1068"/>
      <c r="H65" s="1068"/>
      <c r="I65" s="1068"/>
      <c r="J65" s="1068"/>
      <c r="K65" s="710"/>
    </row>
    <row r="66" spans="2:11" ht="15" customHeight="1">
      <c r="B66" s="709"/>
      <c r="C66" s="714"/>
      <c r="D66" s="1068" t="s">
        <v>2758</v>
      </c>
      <c r="E66" s="1068"/>
      <c r="F66" s="1068"/>
      <c r="G66" s="1068"/>
      <c r="H66" s="1068"/>
      <c r="I66" s="1068"/>
      <c r="J66" s="1068"/>
      <c r="K66" s="710"/>
    </row>
    <row r="67" spans="2:11" ht="15" customHeight="1">
      <c r="B67" s="709"/>
      <c r="C67" s="714"/>
      <c r="D67" s="1068" t="s">
        <v>2759</v>
      </c>
      <c r="E67" s="1068"/>
      <c r="F67" s="1068"/>
      <c r="G67" s="1068"/>
      <c r="H67" s="1068"/>
      <c r="I67" s="1068"/>
      <c r="J67" s="1068"/>
      <c r="K67" s="710"/>
    </row>
    <row r="68" spans="2:11" ht="15" customHeight="1">
      <c r="B68" s="709"/>
      <c r="C68" s="714"/>
      <c r="D68" s="1068" t="s">
        <v>2760</v>
      </c>
      <c r="E68" s="1068"/>
      <c r="F68" s="1068"/>
      <c r="G68" s="1068"/>
      <c r="H68" s="1068"/>
      <c r="I68" s="1068"/>
      <c r="J68" s="1068"/>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070" t="s">
        <v>124</v>
      </c>
      <c r="D73" s="1070"/>
      <c r="E73" s="1070"/>
      <c r="F73" s="1070"/>
      <c r="G73" s="1070"/>
      <c r="H73" s="1070"/>
      <c r="I73" s="1070"/>
      <c r="J73" s="1070"/>
      <c r="K73" s="727"/>
    </row>
    <row r="74" spans="2:11" ht="17.25" customHeight="1">
      <c r="B74" s="726"/>
      <c r="C74" s="728" t="s">
        <v>2761</v>
      </c>
      <c r="D74" s="728"/>
      <c r="E74" s="728"/>
      <c r="F74" s="728" t="s">
        <v>2762</v>
      </c>
      <c r="G74" s="729"/>
      <c r="H74" s="728" t="s">
        <v>163</v>
      </c>
      <c r="I74" s="728" t="s">
        <v>53</v>
      </c>
      <c r="J74" s="728" t="s">
        <v>2763</v>
      </c>
      <c r="K74" s="727"/>
    </row>
    <row r="75" spans="2:11" ht="17.25" customHeight="1">
      <c r="B75" s="726"/>
      <c r="C75" s="730" t="s">
        <v>2764</v>
      </c>
      <c r="D75" s="730"/>
      <c r="E75" s="730"/>
      <c r="F75" s="731" t="s">
        <v>2765</v>
      </c>
      <c r="G75" s="732"/>
      <c r="H75" s="730"/>
      <c r="I75" s="730"/>
      <c r="J75" s="730" t="s">
        <v>2766</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2767</v>
      </c>
      <c r="G77" s="734"/>
      <c r="H77" s="716" t="s">
        <v>2768</v>
      </c>
      <c r="I77" s="716" t="s">
        <v>2769</v>
      </c>
      <c r="J77" s="716">
        <v>20</v>
      </c>
      <c r="K77" s="727"/>
    </row>
    <row r="78" spans="2:11" ht="15" customHeight="1">
      <c r="B78" s="726"/>
      <c r="C78" s="716" t="s">
        <v>2770</v>
      </c>
      <c r="D78" s="716"/>
      <c r="E78" s="716"/>
      <c r="F78" s="735" t="s">
        <v>2767</v>
      </c>
      <c r="G78" s="734"/>
      <c r="H78" s="716" t="s">
        <v>2771</v>
      </c>
      <c r="I78" s="716" t="s">
        <v>2769</v>
      </c>
      <c r="J78" s="716">
        <v>120</v>
      </c>
      <c r="K78" s="727"/>
    </row>
    <row r="79" spans="2:11" ht="15" customHeight="1">
      <c r="B79" s="736"/>
      <c r="C79" s="716" t="s">
        <v>2772</v>
      </c>
      <c r="D79" s="716"/>
      <c r="E79" s="716"/>
      <c r="F79" s="735" t="s">
        <v>2773</v>
      </c>
      <c r="G79" s="734"/>
      <c r="H79" s="716" t="s">
        <v>2774</v>
      </c>
      <c r="I79" s="716" t="s">
        <v>2769</v>
      </c>
      <c r="J79" s="716">
        <v>50</v>
      </c>
      <c r="K79" s="727"/>
    </row>
    <row r="80" spans="2:11" ht="15" customHeight="1">
      <c r="B80" s="736"/>
      <c r="C80" s="716" t="s">
        <v>2775</v>
      </c>
      <c r="D80" s="716"/>
      <c r="E80" s="716"/>
      <c r="F80" s="735" t="s">
        <v>2767</v>
      </c>
      <c r="G80" s="734"/>
      <c r="H80" s="716" t="s">
        <v>2776</v>
      </c>
      <c r="I80" s="716" t="s">
        <v>2777</v>
      </c>
      <c r="J80" s="716"/>
      <c r="K80" s="727"/>
    </row>
    <row r="81" spans="2:11" ht="15" customHeight="1">
      <c r="B81" s="736"/>
      <c r="C81" s="737" t="s">
        <v>2778</v>
      </c>
      <c r="D81" s="737"/>
      <c r="E81" s="737"/>
      <c r="F81" s="738" t="s">
        <v>2773</v>
      </c>
      <c r="G81" s="737"/>
      <c r="H81" s="737" t="s">
        <v>2779</v>
      </c>
      <c r="I81" s="737" t="s">
        <v>2769</v>
      </c>
      <c r="J81" s="737">
        <v>15</v>
      </c>
      <c r="K81" s="727"/>
    </row>
    <row r="82" spans="2:11" ht="15" customHeight="1">
      <c r="B82" s="736"/>
      <c r="C82" s="737" t="s">
        <v>2780</v>
      </c>
      <c r="D82" s="737"/>
      <c r="E82" s="737"/>
      <c r="F82" s="738" t="s">
        <v>2773</v>
      </c>
      <c r="G82" s="737"/>
      <c r="H82" s="737" t="s">
        <v>2781</v>
      </c>
      <c r="I82" s="737" t="s">
        <v>2769</v>
      </c>
      <c r="J82" s="737">
        <v>15</v>
      </c>
      <c r="K82" s="727"/>
    </row>
    <row r="83" spans="2:11" ht="15" customHeight="1">
      <c r="B83" s="736"/>
      <c r="C83" s="737" t="s">
        <v>2782</v>
      </c>
      <c r="D83" s="737"/>
      <c r="E83" s="737"/>
      <c r="F83" s="738" t="s">
        <v>2773</v>
      </c>
      <c r="G83" s="737"/>
      <c r="H83" s="737" t="s">
        <v>2783</v>
      </c>
      <c r="I83" s="737" t="s">
        <v>2769</v>
      </c>
      <c r="J83" s="737">
        <v>20</v>
      </c>
      <c r="K83" s="727"/>
    </row>
    <row r="84" spans="2:11" ht="15" customHeight="1">
      <c r="B84" s="736"/>
      <c r="C84" s="737" t="s">
        <v>2784</v>
      </c>
      <c r="D84" s="737"/>
      <c r="E84" s="737"/>
      <c r="F84" s="738" t="s">
        <v>2773</v>
      </c>
      <c r="G84" s="737"/>
      <c r="H84" s="737" t="s">
        <v>2785</v>
      </c>
      <c r="I84" s="737" t="s">
        <v>2769</v>
      </c>
      <c r="J84" s="737">
        <v>20</v>
      </c>
      <c r="K84" s="727"/>
    </row>
    <row r="85" spans="2:11" ht="15" customHeight="1">
      <c r="B85" s="736"/>
      <c r="C85" s="716" t="s">
        <v>2786</v>
      </c>
      <c r="D85" s="716"/>
      <c r="E85" s="716"/>
      <c r="F85" s="735" t="s">
        <v>2773</v>
      </c>
      <c r="G85" s="734"/>
      <c r="H85" s="716" t="s">
        <v>2787</v>
      </c>
      <c r="I85" s="716" t="s">
        <v>2769</v>
      </c>
      <c r="J85" s="716">
        <v>50</v>
      </c>
      <c r="K85" s="727"/>
    </row>
    <row r="86" spans="2:11" ht="15" customHeight="1">
      <c r="B86" s="736"/>
      <c r="C86" s="716" t="s">
        <v>2788</v>
      </c>
      <c r="D86" s="716"/>
      <c r="E86" s="716"/>
      <c r="F86" s="735" t="s">
        <v>2773</v>
      </c>
      <c r="G86" s="734"/>
      <c r="H86" s="716" t="s">
        <v>2789</v>
      </c>
      <c r="I86" s="716" t="s">
        <v>2769</v>
      </c>
      <c r="J86" s="716">
        <v>20</v>
      </c>
      <c r="K86" s="727"/>
    </row>
    <row r="87" spans="2:11" ht="15" customHeight="1">
      <c r="B87" s="736"/>
      <c r="C87" s="716" t="s">
        <v>2790</v>
      </c>
      <c r="D87" s="716"/>
      <c r="E87" s="716"/>
      <c r="F87" s="735" t="s">
        <v>2773</v>
      </c>
      <c r="G87" s="734"/>
      <c r="H87" s="716" t="s">
        <v>2791</v>
      </c>
      <c r="I87" s="716" t="s">
        <v>2769</v>
      </c>
      <c r="J87" s="716">
        <v>20</v>
      </c>
      <c r="K87" s="727"/>
    </row>
    <row r="88" spans="2:11" ht="15" customHeight="1">
      <c r="B88" s="736"/>
      <c r="C88" s="716" t="s">
        <v>2792</v>
      </c>
      <c r="D88" s="716"/>
      <c r="E88" s="716"/>
      <c r="F88" s="735" t="s">
        <v>2773</v>
      </c>
      <c r="G88" s="734"/>
      <c r="H88" s="716" t="s">
        <v>2793</v>
      </c>
      <c r="I88" s="716" t="s">
        <v>2769</v>
      </c>
      <c r="J88" s="716">
        <v>50</v>
      </c>
      <c r="K88" s="727"/>
    </row>
    <row r="89" spans="2:11" ht="15" customHeight="1">
      <c r="B89" s="736"/>
      <c r="C89" s="716" t="s">
        <v>2794</v>
      </c>
      <c r="D89" s="716"/>
      <c r="E89" s="716"/>
      <c r="F89" s="735" t="s">
        <v>2773</v>
      </c>
      <c r="G89" s="734"/>
      <c r="H89" s="716" t="s">
        <v>2794</v>
      </c>
      <c r="I89" s="716" t="s">
        <v>2769</v>
      </c>
      <c r="J89" s="716">
        <v>50</v>
      </c>
      <c r="K89" s="727"/>
    </row>
    <row r="90" spans="2:11" ht="15" customHeight="1">
      <c r="B90" s="736"/>
      <c r="C90" s="716" t="s">
        <v>168</v>
      </c>
      <c r="D90" s="716"/>
      <c r="E90" s="716"/>
      <c r="F90" s="735" t="s">
        <v>2773</v>
      </c>
      <c r="G90" s="734"/>
      <c r="H90" s="716" t="s">
        <v>2795</v>
      </c>
      <c r="I90" s="716" t="s">
        <v>2769</v>
      </c>
      <c r="J90" s="716">
        <v>255</v>
      </c>
      <c r="K90" s="727"/>
    </row>
    <row r="91" spans="2:11" ht="15" customHeight="1">
      <c r="B91" s="736"/>
      <c r="C91" s="716" t="s">
        <v>2796</v>
      </c>
      <c r="D91" s="716"/>
      <c r="E91" s="716"/>
      <c r="F91" s="735" t="s">
        <v>2767</v>
      </c>
      <c r="G91" s="734"/>
      <c r="H91" s="716" t="s">
        <v>2797</v>
      </c>
      <c r="I91" s="716" t="s">
        <v>2798</v>
      </c>
      <c r="J91" s="716"/>
      <c r="K91" s="727"/>
    </row>
    <row r="92" spans="2:11" ht="15" customHeight="1">
      <c r="B92" s="736"/>
      <c r="C92" s="716" t="s">
        <v>2799</v>
      </c>
      <c r="D92" s="716"/>
      <c r="E92" s="716"/>
      <c r="F92" s="735" t="s">
        <v>2767</v>
      </c>
      <c r="G92" s="734"/>
      <c r="H92" s="716" t="s">
        <v>2800</v>
      </c>
      <c r="I92" s="716" t="s">
        <v>2801</v>
      </c>
      <c r="J92" s="716"/>
      <c r="K92" s="727"/>
    </row>
    <row r="93" spans="2:11" ht="15" customHeight="1">
      <c r="B93" s="736"/>
      <c r="C93" s="716" t="s">
        <v>2802</v>
      </c>
      <c r="D93" s="716"/>
      <c r="E93" s="716"/>
      <c r="F93" s="735" t="s">
        <v>2767</v>
      </c>
      <c r="G93" s="734"/>
      <c r="H93" s="716" t="s">
        <v>2802</v>
      </c>
      <c r="I93" s="716" t="s">
        <v>2801</v>
      </c>
      <c r="J93" s="716"/>
      <c r="K93" s="727"/>
    </row>
    <row r="94" spans="2:11" ht="15" customHeight="1">
      <c r="B94" s="736"/>
      <c r="C94" s="716" t="s">
        <v>34</v>
      </c>
      <c r="D94" s="716"/>
      <c r="E94" s="716"/>
      <c r="F94" s="735" t="s">
        <v>2767</v>
      </c>
      <c r="G94" s="734"/>
      <c r="H94" s="716" t="s">
        <v>2803</v>
      </c>
      <c r="I94" s="716" t="s">
        <v>2801</v>
      </c>
      <c r="J94" s="716"/>
      <c r="K94" s="727"/>
    </row>
    <row r="95" spans="2:11" ht="15" customHeight="1">
      <c r="B95" s="736"/>
      <c r="C95" s="716" t="s">
        <v>44</v>
      </c>
      <c r="D95" s="716"/>
      <c r="E95" s="716"/>
      <c r="F95" s="735" t="s">
        <v>2767</v>
      </c>
      <c r="G95" s="734"/>
      <c r="H95" s="716" t="s">
        <v>2804</v>
      </c>
      <c r="I95" s="716" t="s">
        <v>2801</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070" t="s">
        <v>2805</v>
      </c>
      <c r="D100" s="1070"/>
      <c r="E100" s="1070"/>
      <c r="F100" s="1070"/>
      <c r="G100" s="1070"/>
      <c r="H100" s="1070"/>
      <c r="I100" s="1070"/>
      <c r="J100" s="1070"/>
      <c r="K100" s="727"/>
    </row>
    <row r="101" spans="2:11" ht="17.25" customHeight="1">
      <c r="B101" s="726"/>
      <c r="C101" s="728" t="s">
        <v>2761</v>
      </c>
      <c r="D101" s="728"/>
      <c r="E101" s="728"/>
      <c r="F101" s="728" t="s">
        <v>2762</v>
      </c>
      <c r="G101" s="729"/>
      <c r="H101" s="728" t="s">
        <v>163</v>
      </c>
      <c r="I101" s="728" t="s">
        <v>53</v>
      </c>
      <c r="J101" s="728" t="s">
        <v>2763</v>
      </c>
      <c r="K101" s="727"/>
    </row>
    <row r="102" spans="2:11" ht="17.25" customHeight="1">
      <c r="B102" s="726"/>
      <c r="C102" s="730" t="s">
        <v>2764</v>
      </c>
      <c r="D102" s="730"/>
      <c r="E102" s="730"/>
      <c r="F102" s="731" t="s">
        <v>2765</v>
      </c>
      <c r="G102" s="732"/>
      <c r="H102" s="730"/>
      <c r="I102" s="730"/>
      <c r="J102" s="730" t="s">
        <v>2766</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2767</v>
      </c>
      <c r="G104" s="744"/>
      <c r="H104" s="716" t="s">
        <v>2806</v>
      </c>
      <c r="I104" s="716" t="s">
        <v>2769</v>
      </c>
      <c r="J104" s="716">
        <v>20</v>
      </c>
      <c r="K104" s="727"/>
    </row>
    <row r="105" spans="2:11" ht="15" customHeight="1">
      <c r="B105" s="726"/>
      <c r="C105" s="716" t="s">
        <v>2770</v>
      </c>
      <c r="D105" s="716"/>
      <c r="E105" s="716"/>
      <c r="F105" s="735" t="s">
        <v>2767</v>
      </c>
      <c r="G105" s="716"/>
      <c r="H105" s="716" t="s">
        <v>2806</v>
      </c>
      <c r="I105" s="716" t="s">
        <v>2769</v>
      </c>
      <c r="J105" s="716">
        <v>120</v>
      </c>
      <c r="K105" s="727"/>
    </row>
    <row r="106" spans="2:11" ht="15" customHeight="1">
      <c r="B106" s="736"/>
      <c r="C106" s="716" t="s">
        <v>2772</v>
      </c>
      <c r="D106" s="716"/>
      <c r="E106" s="716"/>
      <c r="F106" s="735" t="s">
        <v>2773</v>
      </c>
      <c r="G106" s="716"/>
      <c r="H106" s="716" t="s">
        <v>2806</v>
      </c>
      <c r="I106" s="716" t="s">
        <v>2769</v>
      </c>
      <c r="J106" s="716">
        <v>50</v>
      </c>
      <c r="K106" s="727"/>
    </row>
    <row r="107" spans="2:11" ht="15" customHeight="1">
      <c r="B107" s="736"/>
      <c r="C107" s="716" t="s">
        <v>2775</v>
      </c>
      <c r="D107" s="716"/>
      <c r="E107" s="716"/>
      <c r="F107" s="735" t="s">
        <v>2767</v>
      </c>
      <c r="G107" s="716"/>
      <c r="H107" s="716" t="s">
        <v>2806</v>
      </c>
      <c r="I107" s="716" t="s">
        <v>2777</v>
      </c>
      <c r="J107" s="716"/>
      <c r="K107" s="727"/>
    </row>
    <row r="108" spans="2:11" ht="15" customHeight="1">
      <c r="B108" s="736"/>
      <c r="C108" s="716" t="s">
        <v>2786</v>
      </c>
      <c r="D108" s="716"/>
      <c r="E108" s="716"/>
      <c r="F108" s="735" t="s">
        <v>2773</v>
      </c>
      <c r="G108" s="716"/>
      <c r="H108" s="716" t="s">
        <v>2806</v>
      </c>
      <c r="I108" s="716" t="s">
        <v>2769</v>
      </c>
      <c r="J108" s="716">
        <v>50</v>
      </c>
      <c r="K108" s="727"/>
    </row>
    <row r="109" spans="2:11" ht="15" customHeight="1">
      <c r="B109" s="736"/>
      <c r="C109" s="716" t="s">
        <v>2794</v>
      </c>
      <c r="D109" s="716"/>
      <c r="E109" s="716"/>
      <c r="F109" s="735" t="s">
        <v>2773</v>
      </c>
      <c r="G109" s="716"/>
      <c r="H109" s="716" t="s">
        <v>2806</v>
      </c>
      <c r="I109" s="716" t="s">
        <v>2769</v>
      </c>
      <c r="J109" s="716">
        <v>50</v>
      </c>
      <c r="K109" s="727"/>
    </row>
    <row r="110" spans="2:11" ht="15" customHeight="1">
      <c r="B110" s="736"/>
      <c r="C110" s="716" t="s">
        <v>2792</v>
      </c>
      <c r="D110" s="716"/>
      <c r="E110" s="716"/>
      <c r="F110" s="735" t="s">
        <v>2773</v>
      </c>
      <c r="G110" s="716"/>
      <c r="H110" s="716" t="s">
        <v>2806</v>
      </c>
      <c r="I110" s="716" t="s">
        <v>2769</v>
      </c>
      <c r="J110" s="716">
        <v>50</v>
      </c>
      <c r="K110" s="727"/>
    </row>
    <row r="111" spans="2:11" ht="15" customHeight="1">
      <c r="B111" s="736"/>
      <c r="C111" s="716" t="s">
        <v>49</v>
      </c>
      <c r="D111" s="716"/>
      <c r="E111" s="716"/>
      <c r="F111" s="735" t="s">
        <v>2767</v>
      </c>
      <c r="G111" s="716"/>
      <c r="H111" s="716" t="s">
        <v>2807</v>
      </c>
      <c r="I111" s="716" t="s">
        <v>2769</v>
      </c>
      <c r="J111" s="716">
        <v>20</v>
      </c>
      <c r="K111" s="727"/>
    </row>
    <row r="112" spans="2:11" ht="15" customHeight="1">
      <c r="B112" s="736"/>
      <c r="C112" s="716" t="s">
        <v>2808</v>
      </c>
      <c r="D112" s="716"/>
      <c r="E112" s="716"/>
      <c r="F112" s="735" t="s">
        <v>2767</v>
      </c>
      <c r="G112" s="716"/>
      <c r="H112" s="716" t="s">
        <v>2809</v>
      </c>
      <c r="I112" s="716" t="s">
        <v>2769</v>
      </c>
      <c r="J112" s="716">
        <v>120</v>
      </c>
      <c r="K112" s="727"/>
    </row>
    <row r="113" spans="2:11" ht="15" customHeight="1">
      <c r="B113" s="736"/>
      <c r="C113" s="716" t="s">
        <v>34</v>
      </c>
      <c r="D113" s="716"/>
      <c r="E113" s="716"/>
      <c r="F113" s="735" t="s">
        <v>2767</v>
      </c>
      <c r="G113" s="716"/>
      <c r="H113" s="716" t="s">
        <v>2810</v>
      </c>
      <c r="I113" s="716" t="s">
        <v>2801</v>
      </c>
      <c r="J113" s="716"/>
      <c r="K113" s="727"/>
    </row>
    <row r="114" spans="2:11" ht="15" customHeight="1">
      <c r="B114" s="736"/>
      <c r="C114" s="716" t="s">
        <v>44</v>
      </c>
      <c r="D114" s="716"/>
      <c r="E114" s="716"/>
      <c r="F114" s="735" t="s">
        <v>2767</v>
      </c>
      <c r="G114" s="716"/>
      <c r="H114" s="716" t="s">
        <v>2811</v>
      </c>
      <c r="I114" s="716" t="s">
        <v>2801</v>
      </c>
      <c r="J114" s="716"/>
      <c r="K114" s="727"/>
    </row>
    <row r="115" spans="2:11" ht="15" customHeight="1">
      <c r="B115" s="736"/>
      <c r="C115" s="716" t="s">
        <v>53</v>
      </c>
      <c r="D115" s="716"/>
      <c r="E115" s="716"/>
      <c r="F115" s="735" t="s">
        <v>2767</v>
      </c>
      <c r="G115" s="716"/>
      <c r="H115" s="716" t="s">
        <v>2812</v>
      </c>
      <c r="I115" s="716" t="s">
        <v>2813</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065" t="s">
        <v>2814</v>
      </c>
      <c r="D120" s="1065"/>
      <c r="E120" s="1065"/>
      <c r="F120" s="1065"/>
      <c r="G120" s="1065"/>
      <c r="H120" s="1065"/>
      <c r="I120" s="1065"/>
      <c r="J120" s="1065"/>
      <c r="K120" s="752"/>
    </row>
    <row r="121" spans="2:11" ht="17.25" customHeight="1">
      <c r="B121" s="753"/>
      <c r="C121" s="728" t="s">
        <v>2761</v>
      </c>
      <c r="D121" s="728"/>
      <c r="E121" s="728"/>
      <c r="F121" s="728" t="s">
        <v>2762</v>
      </c>
      <c r="G121" s="729"/>
      <c r="H121" s="728" t="s">
        <v>163</v>
      </c>
      <c r="I121" s="728" t="s">
        <v>53</v>
      </c>
      <c r="J121" s="728" t="s">
        <v>2763</v>
      </c>
      <c r="K121" s="754"/>
    </row>
    <row r="122" spans="2:11" ht="17.25" customHeight="1">
      <c r="B122" s="753"/>
      <c r="C122" s="730" t="s">
        <v>2764</v>
      </c>
      <c r="D122" s="730"/>
      <c r="E122" s="730"/>
      <c r="F122" s="731" t="s">
        <v>2765</v>
      </c>
      <c r="G122" s="732"/>
      <c r="H122" s="730"/>
      <c r="I122" s="730"/>
      <c r="J122" s="730" t="s">
        <v>2766</v>
      </c>
      <c r="K122" s="754"/>
    </row>
    <row r="123" spans="2:11" ht="5.25" customHeight="1">
      <c r="B123" s="755"/>
      <c r="C123" s="733"/>
      <c r="D123" s="733"/>
      <c r="E123" s="733"/>
      <c r="F123" s="733"/>
      <c r="G123" s="716"/>
      <c r="H123" s="733"/>
      <c r="I123" s="733"/>
      <c r="J123" s="733"/>
      <c r="K123" s="756"/>
    </row>
    <row r="124" spans="2:11" ht="15" customHeight="1">
      <c r="B124" s="755"/>
      <c r="C124" s="716" t="s">
        <v>2770</v>
      </c>
      <c r="D124" s="733"/>
      <c r="E124" s="733"/>
      <c r="F124" s="735" t="s">
        <v>2767</v>
      </c>
      <c r="G124" s="716"/>
      <c r="H124" s="716" t="s">
        <v>2806</v>
      </c>
      <c r="I124" s="716" t="s">
        <v>2769</v>
      </c>
      <c r="J124" s="716">
        <v>120</v>
      </c>
      <c r="K124" s="757"/>
    </row>
    <row r="125" spans="2:11" ht="15" customHeight="1">
      <c r="B125" s="755"/>
      <c r="C125" s="716" t="s">
        <v>2815</v>
      </c>
      <c r="D125" s="716"/>
      <c r="E125" s="716"/>
      <c r="F125" s="735" t="s">
        <v>2767</v>
      </c>
      <c r="G125" s="716"/>
      <c r="H125" s="716" t="s">
        <v>2816</v>
      </c>
      <c r="I125" s="716" t="s">
        <v>2769</v>
      </c>
      <c r="J125" s="716" t="s">
        <v>2817</v>
      </c>
      <c r="K125" s="757"/>
    </row>
    <row r="126" spans="2:11" ht="15" customHeight="1">
      <c r="B126" s="755"/>
      <c r="C126" s="716" t="s">
        <v>2716</v>
      </c>
      <c r="D126" s="716"/>
      <c r="E126" s="716"/>
      <c r="F126" s="735" t="s">
        <v>2767</v>
      </c>
      <c r="G126" s="716"/>
      <c r="H126" s="716" t="s">
        <v>2818</v>
      </c>
      <c r="I126" s="716" t="s">
        <v>2769</v>
      </c>
      <c r="J126" s="716" t="s">
        <v>2817</v>
      </c>
      <c r="K126" s="757"/>
    </row>
    <row r="127" spans="2:11" ht="15" customHeight="1">
      <c r="B127" s="755"/>
      <c r="C127" s="716" t="s">
        <v>2778</v>
      </c>
      <c r="D127" s="716"/>
      <c r="E127" s="716"/>
      <c r="F127" s="735" t="s">
        <v>2773</v>
      </c>
      <c r="G127" s="716"/>
      <c r="H127" s="716" t="s">
        <v>2779</v>
      </c>
      <c r="I127" s="716" t="s">
        <v>2769</v>
      </c>
      <c r="J127" s="716">
        <v>15</v>
      </c>
      <c r="K127" s="757"/>
    </row>
    <row r="128" spans="2:11" ht="15" customHeight="1">
      <c r="B128" s="755"/>
      <c r="C128" s="737" t="s">
        <v>2780</v>
      </c>
      <c r="D128" s="737"/>
      <c r="E128" s="737"/>
      <c r="F128" s="738" t="s">
        <v>2773</v>
      </c>
      <c r="G128" s="737"/>
      <c r="H128" s="737" t="s">
        <v>2781</v>
      </c>
      <c r="I128" s="737" t="s">
        <v>2769</v>
      </c>
      <c r="J128" s="737">
        <v>15</v>
      </c>
      <c r="K128" s="757"/>
    </row>
    <row r="129" spans="2:11" ht="15" customHeight="1">
      <c r="B129" s="755"/>
      <c r="C129" s="737" t="s">
        <v>2782</v>
      </c>
      <c r="D129" s="737"/>
      <c r="E129" s="737"/>
      <c r="F129" s="738" t="s">
        <v>2773</v>
      </c>
      <c r="G129" s="737"/>
      <c r="H129" s="737" t="s">
        <v>2783</v>
      </c>
      <c r="I129" s="737" t="s">
        <v>2769</v>
      </c>
      <c r="J129" s="737">
        <v>20</v>
      </c>
      <c r="K129" s="757"/>
    </row>
    <row r="130" spans="2:11" ht="15" customHeight="1">
      <c r="B130" s="755"/>
      <c r="C130" s="737" t="s">
        <v>2784</v>
      </c>
      <c r="D130" s="737"/>
      <c r="E130" s="737"/>
      <c r="F130" s="738" t="s">
        <v>2773</v>
      </c>
      <c r="G130" s="737"/>
      <c r="H130" s="737" t="s">
        <v>2785</v>
      </c>
      <c r="I130" s="737" t="s">
        <v>2769</v>
      </c>
      <c r="J130" s="737">
        <v>20</v>
      </c>
      <c r="K130" s="757"/>
    </row>
    <row r="131" spans="2:11" ht="15" customHeight="1">
      <c r="B131" s="755"/>
      <c r="C131" s="716" t="s">
        <v>2772</v>
      </c>
      <c r="D131" s="716"/>
      <c r="E131" s="716"/>
      <c r="F131" s="735" t="s">
        <v>2773</v>
      </c>
      <c r="G131" s="716"/>
      <c r="H131" s="716" t="s">
        <v>2806</v>
      </c>
      <c r="I131" s="716" t="s">
        <v>2769</v>
      </c>
      <c r="J131" s="716">
        <v>50</v>
      </c>
      <c r="K131" s="757"/>
    </row>
    <row r="132" spans="2:11" ht="15" customHeight="1">
      <c r="B132" s="755"/>
      <c r="C132" s="716" t="s">
        <v>2786</v>
      </c>
      <c r="D132" s="716"/>
      <c r="E132" s="716"/>
      <c r="F132" s="735" t="s">
        <v>2773</v>
      </c>
      <c r="G132" s="716"/>
      <c r="H132" s="716" t="s">
        <v>2806</v>
      </c>
      <c r="I132" s="716" t="s">
        <v>2769</v>
      </c>
      <c r="J132" s="716">
        <v>50</v>
      </c>
      <c r="K132" s="757"/>
    </row>
    <row r="133" spans="2:11" ht="15" customHeight="1">
      <c r="B133" s="755"/>
      <c r="C133" s="716" t="s">
        <v>2792</v>
      </c>
      <c r="D133" s="716"/>
      <c r="E133" s="716"/>
      <c r="F133" s="735" t="s">
        <v>2773</v>
      </c>
      <c r="G133" s="716"/>
      <c r="H133" s="716" t="s">
        <v>2806</v>
      </c>
      <c r="I133" s="716" t="s">
        <v>2769</v>
      </c>
      <c r="J133" s="716">
        <v>50</v>
      </c>
      <c r="K133" s="757"/>
    </row>
    <row r="134" spans="2:11" ht="15" customHeight="1">
      <c r="B134" s="755"/>
      <c r="C134" s="716" t="s">
        <v>2794</v>
      </c>
      <c r="D134" s="716"/>
      <c r="E134" s="716"/>
      <c r="F134" s="735" t="s">
        <v>2773</v>
      </c>
      <c r="G134" s="716"/>
      <c r="H134" s="716" t="s">
        <v>2806</v>
      </c>
      <c r="I134" s="716" t="s">
        <v>2769</v>
      </c>
      <c r="J134" s="716">
        <v>50</v>
      </c>
      <c r="K134" s="757"/>
    </row>
    <row r="135" spans="2:11" ht="15" customHeight="1">
      <c r="B135" s="755"/>
      <c r="C135" s="716" t="s">
        <v>168</v>
      </c>
      <c r="D135" s="716"/>
      <c r="E135" s="716"/>
      <c r="F135" s="735" t="s">
        <v>2773</v>
      </c>
      <c r="G135" s="716"/>
      <c r="H135" s="716" t="s">
        <v>2819</v>
      </c>
      <c r="I135" s="716" t="s">
        <v>2769</v>
      </c>
      <c r="J135" s="716">
        <v>255</v>
      </c>
      <c r="K135" s="757"/>
    </row>
    <row r="136" spans="2:11" ht="15" customHeight="1">
      <c r="B136" s="755"/>
      <c r="C136" s="716" t="s">
        <v>2796</v>
      </c>
      <c r="D136" s="716"/>
      <c r="E136" s="716"/>
      <c r="F136" s="735" t="s">
        <v>2767</v>
      </c>
      <c r="G136" s="716"/>
      <c r="H136" s="716" t="s">
        <v>2820</v>
      </c>
      <c r="I136" s="716" t="s">
        <v>2798</v>
      </c>
      <c r="J136" s="716"/>
      <c r="K136" s="757"/>
    </row>
    <row r="137" spans="2:11" ht="15" customHeight="1">
      <c r="B137" s="755"/>
      <c r="C137" s="716" t="s">
        <v>2799</v>
      </c>
      <c r="D137" s="716"/>
      <c r="E137" s="716"/>
      <c r="F137" s="735" t="s">
        <v>2767</v>
      </c>
      <c r="G137" s="716"/>
      <c r="H137" s="716" t="s">
        <v>2821</v>
      </c>
      <c r="I137" s="716" t="s">
        <v>2801</v>
      </c>
      <c r="J137" s="716"/>
      <c r="K137" s="757"/>
    </row>
    <row r="138" spans="2:11" ht="15" customHeight="1">
      <c r="B138" s="755"/>
      <c r="C138" s="716" t="s">
        <v>2802</v>
      </c>
      <c r="D138" s="716"/>
      <c r="E138" s="716"/>
      <c r="F138" s="735" t="s">
        <v>2767</v>
      </c>
      <c r="G138" s="716"/>
      <c r="H138" s="716" t="s">
        <v>2802</v>
      </c>
      <c r="I138" s="716" t="s">
        <v>2801</v>
      </c>
      <c r="J138" s="716"/>
      <c r="K138" s="757"/>
    </row>
    <row r="139" spans="2:11" ht="15" customHeight="1">
      <c r="B139" s="755"/>
      <c r="C139" s="716" t="s">
        <v>34</v>
      </c>
      <c r="D139" s="716"/>
      <c r="E139" s="716"/>
      <c r="F139" s="735" t="s">
        <v>2767</v>
      </c>
      <c r="G139" s="716"/>
      <c r="H139" s="716" t="s">
        <v>2822</v>
      </c>
      <c r="I139" s="716" t="s">
        <v>2801</v>
      </c>
      <c r="J139" s="716"/>
      <c r="K139" s="757"/>
    </row>
    <row r="140" spans="2:11" ht="15" customHeight="1">
      <c r="B140" s="755"/>
      <c r="C140" s="716" t="s">
        <v>2823</v>
      </c>
      <c r="D140" s="716"/>
      <c r="E140" s="716"/>
      <c r="F140" s="735" t="s">
        <v>2767</v>
      </c>
      <c r="G140" s="716"/>
      <c r="H140" s="716" t="s">
        <v>2824</v>
      </c>
      <c r="I140" s="716" t="s">
        <v>2801</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070" t="s">
        <v>2825</v>
      </c>
      <c r="D145" s="1070"/>
      <c r="E145" s="1070"/>
      <c r="F145" s="1070"/>
      <c r="G145" s="1070"/>
      <c r="H145" s="1070"/>
      <c r="I145" s="1070"/>
      <c r="J145" s="1070"/>
      <c r="K145" s="727"/>
    </row>
    <row r="146" spans="2:11" ht="17.25" customHeight="1">
      <c r="B146" s="726"/>
      <c r="C146" s="728" t="s">
        <v>2761</v>
      </c>
      <c r="D146" s="728"/>
      <c r="E146" s="728"/>
      <c r="F146" s="728" t="s">
        <v>2762</v>
      </c>
      <c r="G146" s="729"/>
      <c r="H146" s="728" t="s">
        <v>163</v>
      </c>
      <c r="I146" s="728" t="s">
        <v>53</v>
      </c>
      <c r="J146" s="728" t="s">
        <v>2763</v>
      </c>
      <c r="K146" s="727"/>
    </row>
    <row r="147" spans="2:11" ht="17.25" customHeight="1">
      <c r="B147" s="726"/>
      <c r="C147" s="730" t="s">
        <v>2764</v>
      </c>
      <c r="D147" s="730"/>
      <c r="E147" s="730"/>
      <c r="F147" s="731" t="s">
        <v>2765</v>
      </c>
      <c r="G147" s="732"/>
      <c r="H147" s="730"/>
      <c r="I147" s="730"/>
      <c r="J147" s="730" t="s">
        <v>2766</v>
      </c>
      <c r="K147" s="727"/>
    </row>
    <row r="148" spans="2:11" ht="5.25" customHeight="1">
      <c r="B148" s="736"/>
      <c r="C148" s="733"/>
      <c r="D148" s="733"/>
      <c r="E148" s="733"/>
      <c r="F148" s="733"/>
      <c r="G148" s="734"/>
      <c r="H148" s="733"/>
      <c r="I148" s="733"/>
      <c r="J148" s="733"/>
      <c r="K148" s="757"/>
    </row>
    <row r="149" spans="2:11" ht="15" customHeight="1">
      <c r="B149" s="736"/>
      <c r="C149" s="761" t="s">
        <v>2770</v>
      </c>
      <c r="D149" s="716"/>
      <c r="E149" s="716"/>
      <c r="F149" s="762" t="s">
        <v>2767</v>
      </c>
      <c r="G149" s="716"/>
      <c r="H149" s="761" t="s">
        <v>2806</v>
      </c>
      <c r="I149" s="761" t="s">
        <v>2769</v>
      </c>
      <c r="J149" s="761">
        <v>120</v>
      </c>
      <c r="K149" s="757"/>
    </row>
    <row r="150" spans="2:11" ht="15" customHeight="1">
      <c r="B150" s="736"/>
      <c r="C150" s="761" t="s">
        <v>2815</v>
      </c>
      <c r="D150" s="716"/>
      <c r="E150" s="716"/>
      <c r="F150" s="762" t="s">
        <v>2767</v>
      </c>
      <c r="G150" s="716"/>
      <c r="H150" s="761" t="s">
        <v>2826</v>
      </c>
      <c r="I150" s="761" t="s">
        <v>2769</v>
      </c>
      <c r="J150" s="761" t="s">
        <v>2817</v>
      </c>
      <c r="K150" s="757"/>
    </row>
    <row r="151" spans="2:11" ht="15" customHeight="1">
      <c r="B151" s="736"/>
      <c r="C151" s="761" t="s">
        <v>2716</v>
      </c>
      <c r="D151" s="716"/>
      <c r="E151" s="716"/>
      <c r="F151" s="762" t="s">
        <v>2767</v>
      </c>
      <c r="G151" s="716"/>
      <c r="H151" s="761" t="s">
        <v>2827</v>
      </c>
      <c r="I151" s="761" t="s">
        <v>2769</v>
      </c>
      <c r="J151" s="761" t="s">
        <v>2817</v>
      </c>
      <c r="K151" s="757"/>
    </row>
    <row r="152" spans="2:11" ht="15" customHeight="1">
      <c r="B152" s="736"/>
      <c r="C152" s="761" t="s">
        <v>2772</v>
      </c>
      <c r="D152" s="716"/>
      <c r="E152" s="716"/>
      <c r="F152" s="762" t="s">
        <v>2773</v>
      </c>
      <c r="G152" s="716"/>
      <c r="H152" s="761" t="s">
        <v>2806</v>
      </c>
      <c r="I152" s="761" t="s">
        <v>2769</v>
      </c>
      <c r="J152" s="761">
        <v>50</v>
      </c>
      <c r="K152" s="757"/>
    </row>
    <row r="153" spans="2:11" ht="15" customHeight="1">
      <c r="B153" s="736"/>
      <c r="C153" s="761" t="s">
        <v>2775</v>
      </c>
      <c r="D153" s="716"/>
      <c r="E153" s="716"/>
      <c r="F153" s="762" t="s">
        <v>2767</v>
      </c>
      <c r="G153" s="716"/>
      <c r="H153" s="761" t="s">
        <v>2806</v>
      </c>
      <c r="I153" s="761" t="s">
        <v>2777</v>
      </c>
      <c r="J153" s="761"/>
      <c r="K153" s="757"/>
    </row>
    <row r="154" spans="2:11" ht="15" customHeight="1">
      <c r="B154" s="736"/>
      <c r="C154" s="761" t="s">
        <v>2786</v>
      </c>
      <c r="D154" s="716"/>
      <c r="E154" s="716"/>
      <c r="F154" s="762" t="s">
        <v>2773</v>
      </c>
      <c r="G154" s="716"/>
      <c r="H154" s="761" t="s">
        <v>2806</v>
      </c>
      <c r="I154" s="761" t="s">
        <v>2769</v>
      </c>
      <c r="J154" s="761">
        <v>50</v>
      </c>
      <c r="K154" s="757"/>
    </row>
    <row r="155" spans="2:11" ht="15" customHeight="1">
      <c r="B155" s="736"/>
      <c r="C155" s="761" t="s">
        <v>2794</v>
      </c>
      <c r="D155" s="716"/>
      <c r="E155" s="716"/>
      <c r="F155" s="762" t="s">
        <v>2773</v>
      </c>
      <c r="G155" s="716"/>
      <c r="H155" s="761" t="s">
        <v>2806</v>
      </c>
      <c r="I155" s="761" t="s">
        <v>2769</v>
      </c>
      <c r="J155" s="761">
        <v>50</v>
      </c>
      <c r="K155" s="757"/>
    </row>
    <row r="156" spans="2:11" ht="15" customHeight="1">
      <c r="B156" s="736"/>
      <c r="C156" s="761" t="s">
        <v>2792</v>
      </c>
      <c r="D156" s="716"/>
      <c r="E156" s="716"/>
      <c r="F156" s="762" t="s">
        <v>2773</v>
      </c>
      <c r="G156" s="716"/>
      <c r="H156" s="761" t="s">
        <v>2806</v>
      </c>
      <c r="I156" s="761" t="s">
        <v>2769</v>
      </c>
      <c r="J156" s="761">
        <v>50</v>
      </c>
      <c r="K156" s="757"/>
    </row>
    <row r="157" spans="2:11" ht="15" customHeight="1">
      <c r="B157" s="736"/>
      <c r="C157" s="761" t="s">
        <v>129</v>
      </c>
      <c r="D157" s="716"/>
      <c r="E157" s="716"/>
      <c r="F157" s="762" t="s">
        <v>2767</v>
      </c>
      <c r="G157" s="716"/>
      <c r="H157" s="761" t="s">
        <v>2828</v>
      </c>
      <c r="I157" s="761" t="s">
        <v>2769</v>
      </c>
      <c r="J157" s="761" t="s">
        <v>2829</v>
      </c>
      <c r="K157" s="757"/>
    </row>
    <row r="158" spans="2:11" ht="15" customHeight="1">
      <c r="B158" s="736"/>
      <c r="C158" s="761" t="s">
        <v>2830</v>
      </c>
      <c r="D158" s="716"/>
      <c r="E158" s="716"/>
      <c r="F158" s="762" t="s">
        <v>2767</v>
      </c>
      <c r="G158" s="716"/>
      <c r="H158" s="761" t="s">
        <v>2831</v>
      </c>
      <c r="I158" s="761" t="s">
        <v>2801</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065" t="s">
        <v>2832</v>
      </c>
      <c r="D163" s="1065"/>
      <c r="E163" s="1065"/>
      <c r="F163" s="1065"/>
      <c r="G163" s="1065"/>
      <c r="H163" s="1065"/>
      <c r="I163" s="1065"/>
      <c r="J163" s="1065"/>
      <c r="K163" s="708"/>
    </row>
    <row r="164" spans="2:11" ht="17.25" customHeight="1">
      <c r="B164" s="707"/>
      <c r="C164" s="728" t="s">
        <v>2761</v>
      </c>
      <c r="D164" s="728"/>
      <c r="E164" s="728"/>
      <c r="F164" s="728" t="s">
        <v>2762</v>
      </c>
      <c r="G164" s="765"/>
      <c r="H164" s="766" t="s">
        <v>163</v>
      </c>
      <c r="I164" s="766" t="s">
        <v>53</v>
      </c>
      <c r="J164" s="728" t="s">
        <v>2763</v>
      </c>
      <c r="K164" s="708"/>
    </row>
    <row r="165" spans="2:11" ht="17.25" customHeight="1">
      <c r="B165" s="709"/>
      <c r="C165" s="730" t="s">
        <v>2764</v>
      </c>
      <c r="D165" s="730"/>
      <c r="E165" s="730"/>
      <c r="F165" s="731" t="s">
        <v>2765</v>
      </c>
      <c r="G165" s="767"/>
      <c r="H165" s="768"/>
      <c r="I165" s="768"/>
      <c r="J165" s="730" t="s">
        <v>2766</v>
      </c>
      <c r="K165" s="710"/>
    </row>
    <row r="166" spans="2:11" ht="5.25" customHeight="1">
      <c r="B166" s="736"/>
      <c r="C166" s="733"/>
      <c r="D166" s="733"/>
      <c r="E166" s="733"/>
      <c r="F166" s="733"/>
      <c r="G166" s="734"/>
      <c r="H166" s="733"/>
      <c r="I166" s="733"/>
      <c r="J166" s="733"/>
      <c r="K166" s="757"/>
    </row>
    <row r="167" spans="2:11" ht="15" customHeight="1">
      <c r="B167" s="736"/>
      <c r="C167" s="716" t="s">
        <v>2770</v>
      </c>
      <c r="D167" s="716"/>
      <c r="E167" s="716"/>
      <c r="F167" s="735" t="s">
        <v>2767</v>
      </c>
      <c r="G167" s="716"/>
      <c r="H167" s="716" t="s">
        <v>2806</v>
      </c>
      <c r="I167" s="716" t="s">
        <v>2769</v>
      </c>
      <c r="J167" s="716">
        <v>120</v>
      </c>
      <c r="K167" s="757"/>
    </row>
    <row r="168" spans="2:11" ht="15" customHeight="1">
      <c r="B168" s="736"/>
      <c r="C168" s="716" t="s">
        <v>2815</v>
      </c>
      <c r="D168" s="716"/>
      <c r="E168" s="716"/>
      <c r="F168" s="735" t="s">
        <v>2767</v>
      </c>
      <c r="G168" s="716"/>
      <c r="H168" s="716" t="s">
        <v>2816</v>
      </c>
      <c r="I168" s="716" t="s">
        <v>2769</v>
      </c>
      <c r="J168" s="716" t="s">
        <v>2817</v>
      </c>
      <c r="K168" s="757"/>
    </row>
    <row r="169" spans="2:11" ht="15" customHeight="1">
      <c r="B169" s="736"/>
      <c r="C169" s="716" t="s">
        <v>2716</v>
      </c>
      <c r="D169" s="716"/>
      <c r="E169" s="716"/>
      <c r="F169" s="735" t="s">
        <v>2767</v>
      </c>
      <c r="G169" s="716"/>
      <c r="H169" s="716" t="s">
        <v>2833</v>
      </c>
      <c r="I169" s="716" t="s">
        <v>2769</v>
      </c>
      <c r="J169" s="716" t="s">
        <v>2817</v>
      </c>
      <c r="K169" s="757"/>
    </row>
    <row r="170" spans="2:11" ht="15" customHeight="1">
      <c r="B170" s="736"/>
      <c r="C170" s="716" t="s">
        <v>2772</v>
      </c>
      <c r="D170" s="716"/>
      <c r="E170" s="716"/>
      <c r="F170" s="735" t="s">
        <v>2773</v>
      </c>
      <c r="G170" s="716"/>
      <c r="H170" s="716" t="s">
        <v>2833</v>
      </c>
      <c r="I170" s="716" t="s">
        <v>2769</v>
      </c>
      <c r="J170" s="716">
        <v>50</v>
      </c>
      <c r="K170" s="757"/>
    </row>
    <row r="171" spans="2:11" ht="15" customHeight="1">
      <c r="B171" s="736"/>
      <c r="C171" s="716" t="s">
        <v>2775</v>
      </c>
      <c r="D171" s="716"/>
      <c r="E171" s="716"/>
      <c r="F171" s="735" t="s">
        <v>2767</v>
      </c>
      <c r="G171" s="716"/>
      <c r="H171" s="716" t="s">
        <v>2833</v>
      </c>
      <c r="I171" s="716" t="s">
        <v>2777</v>
      </c>
      <c r="J171" s="716"/>
      <c r="K171" s="757"/>
    </row>
    <row r="172" spans="2:11" ht="15" customHeight="1">
      <c r="B172" s="736"/>
      <c r="C172" s="716" t="s">
        <v>2786</v>
      </c>
      <c r="D172" s="716"/>
      <c r="E172" s="716"/>
      <c r="F172" s="735" t="s">
        <v>2773</v>
      </c>
      <c r="G172" s="716"/>
      <c r="H172" s="716" t="s">
        <v>2833</v>
      </c>
      <c r="I172" s="716" t="s">
        <v>2769</v>
      </c>
      <c r="J172" s="716">
        <v>50</v>
      </c>
      <c r="K172" s="757"/>
    </row>
    <row r="173" spans="2:11" ht="15" customHeight="1">
      <c r="B173" s="736"/>
      <c r="C173" s="716" t="s">
        <v>2794</v>
      </c>
      <c r="D173" s="716"/>
      <c r="E173" s="716"/>
      <c r="F173" s="735" t="s">
        <v>2773</v>
      </c>
      <c r="G173" s="716"/>
      <c r="H173" s="716" t="s">
        <v>2833</v>
      </c>
      <c r="I173" s="716" t="s">
        <v>2769</v>
      </c>
      <c r="J173" s="716">
        <v>50</v>
      </c>
      <c r="K173" s="757"/>
    </row>
    <row r="174" spans="2:11" ht="15" customHeight="1">
      <c r="B174" s="736"/>
      <c r="C174" s="716" t="s">
        <v>2792</v>
      </c>
      <c r="D174" s="716"/>
      <c r="E174" s="716"/>
      <c r="F174" s="735" t="s">
        <v>2773</v>
      </c>
      <c r="G174" s="716"/>
      <c r="H174" s="716" t="s">
        <v>2833</v>
      </c>
      <c r="I174" s="716" t="s">
        <v>2769</v>
      </c>
      <c r="J174" s="716">
        <v>50</v>
      </c>
      <c r="K174" s="757"/>
    </row>
    <row r="175" spans="2:11" ht="15" customHeight="1">
      <c r="B175" s="736"/>
      <c r="C175" s="716" t="s">
        <v>162</v>
      </c>
      <c r="D175" s="716"/>
      <c r="E175" s="716"/>
      <c r="F175" s="735" t="s">
        <v>2767</v>
      </c>
      <c r="G175" s="716"/>
      <c r="H175" s="716" t="s">
        <v>2834</v>
      </c>
      <c r="I175" s="716" t="s">
        <v>2835</v>
      </c>
      <c r="J175" s="716"/>
      <c r="K175" s="757"/>
    </row>
    <row r="176" spans="2:11" ht="15" customHeight="1">
      <c r="B176" s="736"/>
      <c r="C176" s="716" t="s">
        <v>53</v>
      </c>
      <c r="D176" s="716"/>
      <c r="E176" s="716"/>
      <c r="F176" s="735" t="s">
        <v>2767</v>
      </c>
      <c r="G176" s="716"/>
      <c r="H176" s="716" t="s">
        <v>2836</v>
      </c>
      <c r="I176" s="716" t="s">
        <v>2837</v>
      </c>
      <c r="J176" s="716">
        <v>1</v>
      </c>
      <c r="K176" s="757"/>
    </row>
    <row r="177" spans="2:11" ht="15" customHeight="1">
      <c r="B177" s="736"/>
      <c r="C177" s="716" t="s">
        <v>49</v>
      </c>
      <c r="D177" s="716"/>
      <c r="E177" s="716"/>
      <c r="F177" s="735" t="s">
        <v>2767</v>
      </c>
      <c r="G177" s="716"/>
      <c r="H177" s="716" t="s">
        <v>2838</v>
      </c>
      <c r="I177" s="716" t="s">
        <v>2769</v>
      </c>
      <c r="J177" s="716">
        <v>20</v>
      </c>
      <c r="K177" s="757"/>
    </row>
    <row r="178" spans="2:11" ht="15" customHeight="1">
      <c r="B178" s="736"/>
      <c r="C178" s="716" t="s">
        <v>163</v>
      </c>
      <c r="D178" s="716"/>
      <c r="E178" s="716"/>
      <c r="F178" s="735" t="s">
        <v>2767</v>
      </c>
      <c r="G178" s="716"/>
      <c r="H178" s="716" t="s">
        <v>2839</v>
      </c>
      <c r="I178" s="716" t="s">
        <v>2769</v>
      </c>
      <c r="J178" s="716">
        <v>255</v>
      </c>
      <c r="K178" s="757"/>
    </row>
    <row r="179" spans="2:11" ht="15" customHeight="1">
      <c r="B179" s="736"/>
      <c r="C179" s="716" t="s">
        <v>164</v>
      </c>
      <c r="D179" s="716"/>
      <c r="E179" s="716"/>
      <c r="F179" s="735" t="s">
        <v>2767</v>
      </c>
      <c r="G179" s="716"/>
      <c r="H179" s="716" t="s">
        <v>2732</v>
      </c>
      <c r="I179" s="716" t="s">
        <v>2769</v>
      </c>
      <c r="J179" s="716">
        <v>10</v>
      </c>
      <c r="K179" s="757"/>
    </row>
    <row r="180" spans="2:11" ht="15" customHeight="1">
      <c r="B180" s="736"/>
      <c r="C180" s="716" t="s">
        <v>165</v>
      </c>
      <c r="D180" s="716"/>
      <c r="E180" s="716"/>
      <c r="F180" s="735" t="s">
        <v>2767</v>
      </c>
      <c r="G180" s="716"/>
      <c r="H180" s="716" t="s">
        <v>2840</v>
      </c>
      <c r="I180" s="716" t="s">
        <v>2801</v>
      </c>
      <c r="J180" s="716"/>
      <c r="K180" s="757"/>
    </row>
    <row r="181" spans="2:11" ht="15" customHeight="1">
      <c r="B181" s="736"/>
      <c r="C181" s="716" t="s">
        <v>2841</v>
      </c>
      <c r="D181" s="716"/>
      <c r="E181" s="716"/>
      <c r="F181" s="735" t="s">
        <v>2767</v>
      </c>
      <c r="G181" s="716"/>
      <c r="H181" s="716" t="s">
        <v>2842</v>
      </c>
      <c r="I181" s="716" t="s">
        <v>2801</v>
      </c>
      <c r="J181" s="716"/>
      <c r="K181" s="757"/>
    </row>
    <row r="182" spans="2:11" ht="15" customHeight="1">
      <c r="B182" s="736"/>
      <c r="C182" s="716" t="s">
        <v>2830</v>
      </c>
      <c r="D182" s="716"/>
      <c r="E182" s="716"/>
      <c r="F182" s="735" t="s">
        <v>2767</v>
      </c>
      <c r="G182" s="716"/>
      <c r="H182" s="716" t="s">
        <v>2843</v>
      </c>
      <c r="I182" s="716" t="s">
        <v>2801</v>
      </c>
      <c r="J182" s="716"/>
      <c r="K182" s="757"/>
    </row>
    <row r="183" spans="2:11" ht="15" customHeight="1">
      <c r="B183" s="736"/>
      <c r="C183" s="716" t="s">
        <v>167</v>
      </c>
      <c r="D183" s="716"/>
      <c r="E183" s="716"/>
      <c r="F183" s="735" t="s">
        <v>2773</v>
      </c>
      <c r="G183" s="716"/>
      <c r="H183" s="716" t="s">
        <v>2844</v>
      </c>
      <c r="I183" s="716" t="s">
        <v>2769</v>
      </c>
      <c r="J183" s="716">
        <v>50</v>
      </c>
      <c r="K183" s="757"/>
    </row>
    <row r="184" spans="2:11" ht="15" customHeight="1">
      <c r="B184" s="736"/>
      <c r="C184" s="716" t="s">
        <v>2845</v>
      </c>
      <c r="D184" s="716"/>
      <c r="E184" s="716"/>
      <c r="F184" s="735" t="s">
        <v>2773</v>
      </c>
      <c r="G184" s="716"/>
      <c r="H184" s="716" t="s">
        <v>2846</v>
      </c>
      <c r="I184" s="716" t="s">
        <v>2847</v>
      </c>
      <c r="J184" s="716"/>
      <c r="K184" s="757"/>
    </row>
    <row r="185" spans="2:11" ht="15" customHeight="1">
      <c r="B185" s="736"/>
      <c r="C185" s="716" t="s">
        <v>2848</v>
      </c>
      <c r="D185" s="716"/>
      <c r="E185" s="716"/>
      <c r="F185" s="735" t="s">
        <v>2773</v>
      </c>
      <c r="G185" s="716"/>
      <c r="H185" s="716" t="s">
        <v>2849</v>
      </c>
      <c r="I185" s="716" t="s">
        <v>2847</v>
      </c>
      <c r="J185" s="716"/>
      <c r="K185" s="757"/>
    </row>
    <row r="186" spans="2:11" ht="15" customHeight="1">
      <c r="B186" s="736"/>
      <c r="C186" s="716" t="s">
        <v>2850</v>
      </c>
      <c r="D186" s="716"/>
      <c r="E186" s="716"/>
      <c r="F186" s="735" t="s">
        <v>2773</v>
      </c>
      <c r="G186" s="716"/>
      <c r="H186" s="716" t="s">
        <v>2851</v>
      </c>
      <c r="I186" s="716" t="s">
        <v>2847</v>
      </c>
      <c r="J186" s="716"/>
      <c r="K186" s="757"/>
    </row>
    <row r="187" spans="2:11" ht="15" customHeight="1">
      <c r="B187" s="736"/>
      <c r="C187" s="769" t="s">
        <v>2852</v>
      </c>
      <c r="D187" s="716"/>
      <c r="E187" s="716"/>
      <c r="F187" s="735" t="s">
        <v>2773</v>
      </c>
      <c r="G187" s="716"/>
      <c r="H187" s="716" t="s">
        <v>2853</v>
      </c>
      <c r="I187" s="716" t="s">
        <v>2854</v>
      </c>
      <c r="J187" s="770" t="s">
        <v>2855</v>
      </c>
      <c r="K187" s="757"/>
    </row>
    <row r="188" spans="2:11" ht="15" customHeight="1">
      <c r="B188" s="736"/>
      <c r="C188" s="721" t="s">
        <v>38</v>
      </c>
      <c r="D188" s="716"/>
      <c r="E188" s="716"/>
      <c r="F188" s="735" t="s">
        <v>2767</v>
      </c>
      <c r="G188" s="716"/>
      <c r="H188" s="713" t="s">
        <v>2856</v>
      </c>
      <c r="I188" s="716" t="s">
        <v>2857</v>
      </c>
      <c r="J188" s="716"/>
      <c r="K188" s="757"/>
    </row>
    <row r="189" spans="2:11" ht="15" customHeight="1">
      <c r="B189" s="736"/>
      <c r="C189" s="721" t="s">
        <v>2858</v>
      </c>
      <c r="D189" s="716"/>
      <c r="E189" s="716"/>
      <c r="F189" s="735" t="s">
        <v>2767</v>
      </c>
      <c r="G189" s="716"/>
      <c r="H189" s="716" t="s">
        <v>2859</v>
      </c>
      <c r="I189" s="716" t="s">
        <v>2801</v>
      </c>
      <c r="J189" s="716"/>
      <c r="K189" s="757"/>
    </row>
    <row r="190" spans="2:11" ht="15" customHeight="1">
      <c r="B190" s="736"/>
      <c r="C190" s="721" t="s">
        <v>2860</v>
      </c>
      <c r="D190" s="716"/>
      <c r="E190" s="716"/>
      <c r="F190" s="735" t="s">
        <v>2767</v>
      </c>
      <c r="G190" s="716"/>
      <c r="H190" s="716" t="s">
        <v>2861</v>
      </c>
      <c r="I190" s="716" t="s">
        <v>2801</v>
      </c>
      <c r="J190" s="716"/>
      <c r="K190" s="757"/>
    </row>
    <row r="191" spans="2:11" ht="15" customHeight="1">
      <c r="B191" s="736"/>
      <c r="C191" s="721" t="s">
        <v>2862</v>
      </c>
      <c r="D191" s="716"/>
      <c r="E191" s="716"/>
      <c r="F191" s="735" t="s">
        <v>2773</v>
      </c>
      <c r="G191" s="716"/>
      <c r="H191" s="716" t="s">
        <v>2863</v>
      </c>
      <c r="I191" s="716" t="s">
        <v>2801</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065" t="s">
        <v>2864</v>
      </c>
      <c r="D197" s="1065"/>
      <c r="E197" s="1065"/>
      <c r="F197" s="1065"/>
      <c r="G197" s="1065"/>
      <c r="H197" s="1065"/>
      <c r="I197" s="1065"/>
      <c r="J197" s="1065"/>
      <c r="K197" s="708"/>
    </row>
    <row r="198" spans="2:11" ht="25.5" customHeight="1">
      <c r="B198" s="707"/>
      <c r="C198" s="772" t="s">
        <v>2865</v>
      </c>
      <c r="D198" s="772"/>
      <c r="E198" s="772"/>
      <c r="F198" s="772" t="s">
        <v>2866</v>
      </c>
      <c r="G198" s="773"/>
      <c r="H198" s="1071" t="s">
        <v>2867</v>
      </c>
      <c r="I198" s="1071"/>
      <c r="J198" s="1071"/>
      <c r="K198" s="708"/>
    </row>
    <row r="199" spans="2:11" ht="5.25" customHeight="1">
      <c r="B199" s="736"/>
      <c r="C199" s="733"/>
      <c r="D199" s="733"/>
      <c r="E199" s="733"/>
      <c r="F199" s="733"/>
      <c r="G199" s="716"/>
      <c r="H199" s="733"/>
      <c r="I199" s="733"/>
      <c r="J199" s="733"/>
      <c r="K199" s="757"/>
    </row>
    <row r="200" spans="2:11" ht="15" customHeight="1">
      <c r="B200" s="736"/>
      <c r="C200" s="716" t="s">
        <v>2857</v>
      </c>
      <c r="D200" s="716"/>
      <c r="E200" s="716"/>
      <c r="F200" s="735" t="s">
        <v>39</v>
      </c>
      <c r="G200" s="716"/>
      <c r="H200" s="1067" t="s">
        <v>2868</v>
      </c>
      <c r="I200" s="1067"/>
      <c r="J200" s="1067"/>
      <c r="K200" s="757"/>
    </row>
    <row r="201" spans="2:11" ht="15" customHeight="1">
      <c r="B201" s="736"/>
      <c r="C201" s="742"/>
      <c r="D201" s="716"/>
      <c r="E201" s="716"/>
      <c r="F201" s="735" t="s">
        <v>40</v>
      </c>
      <c r="G201" s="716"/>
      <c r="H201" s="1067" t="s">
        <v>2869</v>
      </c>
      <c r="I201" s="1067"/>
      <c r="J201" s="1067"/>
      <c r="K201" s="757"/>
    </row>
    <row r="202" spans="2:11" ht="15" customHeight="1">
      <c r="B202" s="736"/>
      <c r="C202" s="742"/>
      <c r="D202" s="716"/>
      <c r="E202" s="716"/>
      <c r="F202" s="735" t="s">
        <v>43</v>
      </c>
      <c r="G202" s="716"/>
      <c r="H202" s="1067" t="s">
        <v>2870</v>
      </c>
      <c r="I202" s="1067"/>
      <c r="J202" s="1067"/>
      <c r="K202" s="757"/>
    </row>
    <row r="203" spans="2:11" ht="15" customHeight="1">
      <c r="B203" s="736"/>
      <c r="C203" s="716"/>
      <c r="D203" s="716"/>
      <c r="E203" s="716"/>
      <c r="F203" s="735" t="s">
        <v>41</v>
      </c>
      <c r="G203" s="716"/>
      <c r="H203" s="1067" t="s">
        <v>2871</v>
      </c>
      <c r="I203" s="1067"/>
      <c r="J203" s="1067"/>
      <c r="K203" s="757"/>
    </row>
    <row r="204" spans="2:11" ht="15" customHeight="1">
      <c r="B204" s="736"/>
      <c r="C204" s="716"/>
      <c r="D204" s="716"/>
      <c r="E204" s="716"/>
      <c r="F204" s="735" t="s">
        <v>42</v>
      </c>
      <c r="G204" s="716"/>
      <c r="H204" s="1067" t="s">
        <v>2872</v>
      </c>
      <c r="I204" s="1067"/>
      <c r="J204" s="1067"/>
      <c r="K204" s="757"/>
    </row>
    <row r="205" spans="2:11" ht="15" customHeight="1">
      <c r="B205" s="736"/>
      <c r="C205" s="716"/>
      <c r="D205" s="716"/>
      <c r="E205" s="716"/>
      <c r="F205" s="735"/>
      <c r="G205" s="716"/>
      <c r="H205" s="716"/>
      <c r="I205" s="716"/>
      <c r="J205" s="716"/>
      <c r="K205" s="757"/>
    </row>
    <row r="206" spans="2:11" ht="15" customHeight="1">
      <c r="B206" s="736"/>
      <c r="C206" s="716" t="s">
        <v>2813</v>
      </c>
      <c r="D206" s="716"/>
      <c r="E206" s="716"/>
      <c r="F206" s="735" t="s">
        <v>74</v>
      </c>
      <c r="G206" s="716"/>
      <c r="H206" s="1067" t="s">
        <v>2873</v>
      </c>
      <c r="I206" s="1067"/>
      <c r="J206" s="1067"/>
      <c r="K206" s="757"/>
    </row>
    <row r="207" spans="2:11" ht="15" customHeight="1">
      <c r="B207" s="736"/>
      <c r="C207" s="742"/>
      <c r="D207" s="716"/>
      <c r="E207" s="716"/>
      <c r="F207" s="735" t="s">
        <v>2711</v>
      </c>
      <c r="G207" s="716"/>
      <c r="H207" s="1067" t="s">
        <v>2712</v>
      </c>
      <c r="I207" s="1067"/>
      <c r="J207" s="1067"/>
      <c r="K207" s="757"/>
    </row>
    <row r="208" spans="2:11" ht="15" customHeight="1">
      <c r="B208" s="736"/>
      <c r="C208" s="716"/>
      <c r="D208" s="716"/>
      <c r="E208" s="716"/>
      <c r="F208" s="735" t="s">
        <v>2709</v>
      </c>
      <c r="G208" s="716"/>
      <c r="H208" s="1067" t="s">
        <v>2874</v>
      </c>
      <c r="I208" s="1067"/>
      <c r="J208" s="1067"/>
      <c r="K208" s="757"/>
    </row>
    <row r="209" spans="2:11" ht="15" customHeight="1">
      <c r="B209" s="774"/>
      <c r="C209" s="742"/>
      <c r="D209" s="742"/>
      <c r="E209" s="742"/>
      <c r="F209" s="735" t="s">
        <v>118</v>
      </c>
      <c r="G209" s="721"/>
      <c r="H209" s="1066" t="s">
        <v>2713</v>
      </c>
      <c r="I209" s="1066"/>
      <c r="J209" s="1066"/>
      <c r="K209" s="775"/>
    </row>
    <row r="210" spans="2:11" ht="15" customHeight="1">
      <c r="B210" s="774"/>
      <c r="C210" s="742"/>
      <c r="D210" s="742"/>
      <c r="E210" s="742"/>
      <c r="F210" s="735" t="s">
        <v>2714</v>
      </c>
      <c r="G210" s="721"/>
      <c r="H210" s="1066" t="s">
        <v>2691</v>
      </c>
      <c r="I210" s="1066"/>
      <c r="J210" s="1066"/>
      <c r="K210" s="775"/>
    </row>
    <row r="211" spans="2:11" ht="15" customHeight="1">
      <c r="B211" s="774"/>
      <c r="C211" s="742"/>
      <c r="D211" s="742"/>
      <c r="E211" s="742"/>
      <c r="F211" s="776"/>
      <c r="G211" s="721"/>
      <c r="H211" s="777"/>
      <c r="I211" s="777"/>
      <c r="J211" s="777"/>
      <c r="K211" s="775"/>
    </row>
    <row r="212" spans="2:11" ht="15" customHeight="1">
      <c r="B212" s="774"/>
      <c r="C212" s="716" t="s">
        <v>2837</v>
      </c>
      <c r="D212" s="742"/>
      <c r="E212" s="742"/>
      <c r="F212" s="735">
        <v>1</v>
      </c>
      <c r="G212" s="721"/>
      <c r="H212" s="1066" t="s">
        <v>2875</v>
      </c>
      <c r="I212" s="1066"/>
      <c r="J212" s="1066"/>
      <c r="K212" s="775"/>
    </row>
    <row r="213" spans="2:11" ht="15" customHeight="1">
      <c r="B213" s="774"/>
      <c r="C213" s="742"/>
      <c r="D213" s="742"/>
      <c r="E213" s="742"/>
      <c r="F213" s="735">
        <v>2</v>
      </c>
      <c r="G213" s="721"/>
      <c r="H213" s="1066" t="s">
        <v>2876</v>
      </c>
      <c r="I213" s="1066"/>
      <c r="J213" s="1066"/>
      <c r="K213" s="775"/>
    </row>
    <row r="214" spans="2:11" ht="15" customHeight="1">
      <c r="B214" s="774"/>
      <c r="C214" s="742"/>
      <c r="D214" s="742"/>
      <c r="E214" s="742"/>
      <c r="F214" s="735">
        <v>3</v>
      </c>
      <c r="G214" s="721"/>
      <c r="H214" s="1066" t="s">
        <v>2877</v>
      </c>
      <c r="I214" s="1066"/>
      <c r="J214" s="1066"/>
      <c r="K214" s="775"/>
    </row>
    <row r="215" spans="2:11" ht="15" customHeight="1">
      <c r="B215" s="774"/>
      <c r="C215" s="742"/>
      <c r="D215" s="742"/>
      <c r="E215" s="742"/>
      <c r="F215" s="735">
        <v>4</v>
      </c>
      <c r="G215" s="721"/>
      <c r="H215" s="1066" t="s">
        <v>2878</v>
      </c>
      <c r="I215" s="1066"/>
      <c r="J215" s="1066"/>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990" t="s">
        <v>4061</v>
      </c>
      <c r="D3" s="990"/>
      <c r="E3" s="351"/>
    </row>
    <row r="4" spans="2:5">
      <c r="B4" s="350"/>
      <c r="C4" s="991" t="s">
        <v>4062</v>
      </c>
      <c r="D4" s="991"/>
      <c r="E4" s="351"/>
    </row>
    <row r="5" spans="2:5">
      <c r="B5" s="350"/>
      <c r="C5" s="352"/>
      <c r="D5" s="352"/>
      <c r="E5" s="351"/>
    </row>
    <row r="6" spans="2:5">
      <c r="B6" s="350"/>
      <c r="C6" s="353" t="s">
        <v>4063</v>
      </c>
      <c r="D6" s="354" t="s">
        <v>4064</v>
      </c>
      <c r="E6" s="351"/>
    </row>
    <row r="7" spans="2:5">
      <c r="B7" s="350"/>
      <c r="C7" s="353" t="s">
        <v>4065</v>
      </c>
      <c r="D7" s="354" t="s">
        <v>4066</v>
      </c>
      <c r="E7" s="351"/>
    </row>
    <row r="8" spans="2:5" ht="13.5" thickBot="1">
      <c r="B8" s="355"/>
      <c r="C8" s="356"/>
      <c r="D8" s="356"/>
      <c r="E8" s="357"/>
    </row>
    <row r="9" spans="2:5" ht="17.25" customHeight="1">
      <c r="C9" s="167"/>
      <c r="D9" s="167"/>
      <c r="E9" s="171"/>
    </row>
    <row r="10" spans="2:5" ht="15.75">
      <c r="B10" s="191" t="s">
        <v>4067</v>
      </c>
      <c r="D10" s="189" t="s">
        <v>4068</v>
      </c>
      <c r="E10" s="166"/>
    </row>
    <row r="11" spans="2:5">
      <c r="B11" s="168" t="s">
        <v>4069</v>
      </c>
      <c r="D11" s="168" t="s">
        <v>4070</v>
      </c>
      <c r="E11" s="166"/>
    </row>
    <row r="12" spans="2:5">
      <c r="B12" s="168"/>
      <c r="C12" s="168"/>
      <c r="D12" s="168"/>
      <c r="E12" s="166"/>
    </row>
    <row r="13" spans="2:5">
      <c r="B13" s="168"/>
      <c r="C13" s="168"/>
      <c r="D13" s="168"/>
      <c r="E13" s="166"/>
    </row>
    <row r="14" spans="2:5" ht="15.75">
      <c r="B14" s="191" t="s">
        <v>4071</v>
      </c>
      <c r="C14" s="358"/>
      <c r="D14" s="168"/>
      <c r="E14" s="166"/>
    </row>
    <row r="15" spans="2:5">
      <c r="E15" s="359"/>
    </row>
    <row r="16" spans="2:5" ht="15">
      <c r="B16" s="360" t="s">
        <v>4072</v>
      </c>
      <c r="C16" s="361"/>
      <c r="D16" s="362"/>
      <c r="E16" s="361" t="s">
        <v>34</v>
      </c>
    </row>
    <row r="17" spans="1:5" ht="15">
      <c r="B17" s="363"/>
      <c r="C17" s="363"/>
      <c r="D17" s="363"/>
      <c r="E17" s="364"/>
    </row>
    <row r="18" spans="1:5" ht="15">
      <c r="B18" s="365" t="s">
        <v>4073</v>
      </c>
      <c r="C18" s="365"/>
      <c r="D18" s="365"/>
      <c r="E18" s="366">
        <f>'Silnoproud-2'!L239</f>
        <v>0</v>
      </c>
    </row>
    <row r="19" spans="1:5" ht="15">
      <c r="B19" s="362"/>
      <c r="C19" s="362"/>
      <c r="D19" s="362"/>
      <c r="E19" s="367"/>
    </row>
    <row r="20" spans="1:5" ht="15">
      <c r="C20" s="368"/>
      <c r="D20" s="365"/>
      <c r="E20" s="369"/>
    </row>
    <row r="21" spans="1:5" s="365" customFormat="1" ht="15.75">
      <c r="A21" s="370"/>
      <c r="B21" s="371" t="s">
        <v>4074</v>
      </c>
      <c r="D21" s="371"/>
      <c r="E21" s="372">
        <f>SUM(E17:E19)</f>
        <v>0</v>
      </c>
    </row>
    <row r="22" spans="1:5" s="365" customFormat="1" ht="15.75">
      <c r="A22" s="370"/>
      <c r="B22" s="370"/>
      <c r="C22" s="370"/>
      <c r="D22" s="370"/>
      <c r="E22" s="372"/>
    </row>
    <row r="25" spans="1:5">
      <c r="B25" s="373" t="s">
        <v>4075</v>
      </c>
      <c r="D25" s="374">
        <v>43112</v>
      </c>
    </row>
    <row r="26" spans="1:5">
      <c r="B26" s="373" t="s">
        <v>4076</v>
      </c>
      <c r="D26" s="190" t="s">
        <v>4077</v>
      </c>
    </row>
    <row r="27" spans="1:5">
      <c r="B27" s="375" t="s">
        <v>4078</v>
      </c>
      <c r="C27" s="375"/>
      <c r="D27" s="376" t="s">
        <v>4079</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990" t="s">
        <v>4061</v>
      </c>
      <c r="C2" s="990"/>
      <c r="D2" s="990"/>
      <c r="E2" s="163"/>
      <c r="F2" s="163"/>
      <c r="G2" s="164"/>
      <c r="H2" s="164"/>
      <c r="I2" s="164"/>
      <c r="J2" s="164"/>
      <c r="K2" s="164"/>
    </row>
    <row r="3" spans="2:12">
      <c r="B3" s="996" t="s">
        <v>4062</v>
      </c>
      <c r="C3" s="996"/>
      <c r="D3" s="996"/>
      <c r="E3" s="163"/>
      <c r="F3" s="163"/>
      <c r="G3" s="164"/>
      <c r="H3" s="164"/>
      <c r="I3" s="164"/>
      <c r="J3" s="164"/>
      <c r="K3" s="164"/>
    </row>
    <row r="4" spans="2:12">
      <c r="B4" s="997" t="s">
        <v>4063</v>
      </c>
      <c r="C4" s="997"/>
      <c r="D4" s="165" t="s">
        <v>4064</v>
      </c>
      <c r="E4" s="163"/>
      <c r="F4" s="163"/>
      <c r="G4" s="164"/>
      <c r="H4" s="164"/>
      <c r="I4" s="164"/>
      <c r="J4" s="164"/>
      <c r="K4" s="164"/>
    </row>
    <row r="5" spans="2:12">
      <c r="B5" s="997" t="s">
        <v>4065</v>
      </c>
      <c r="C5" s="997"/>
      <c r="D5" s="165" t="s">
        <v>4066</v>
      </c>
      <c r="E5" s="163"/>
      <c r="F5" s="163"/>
      <c r="G5" s="164"/>
      <c r="H5" s="164"/>
      <c r="I5" s="164"/>
      <c r="J5" s="164"/>
      <c r="K5" s="164"/>
    </row>
    <row r="6" spans="2:12">
      <c r="B6" s="795"/>
      <c r="C6" s="795"/>
      <c r="D6" s="165"/>
      <c r="E6" s="163"/>
      <c r="F6" s="163"/>
      <c r="G6" s="164"/>
      <c r="H6" s="164"/>
      <c r="I6" s="164"/>
      <c r="J6" s="164"/>
      <c r="K6" s="164"/>
    </row>
    <row r="7" spans="2:12" ht="15.75">
      <c r="B7" s="998" t="s">
        <v>4067</v>
      </c>
      <c r="C7" s="998"/>
      <c r="D7" s="796" t="s">
        <v>4080</v>
      </c>
      <c r="E7" s="166"/>
      <c r="F7" s="166"/>
      <c r="G7" s="166"/>
      <c r="I7" s="167"/>
      <c r="J7" s="167"/>
      <c r="K7" s="167"/>
      <c r="L7" s="167"/>
    </row>
    <row r="8" spans="2:12">
      <c r="B8" s="168" t="s">
        <v>4069</v>
      </c>
      <c r="C8" s="168"/>
      <c r="D8" s="168" t="s">
        <v>4070</v>
      </c>
      <c r="E8" s="166"/>
      <c r="F8" s="166"/>
      <c r="G8" s="166"/>
      <c r="J8" s="167"/>
      <c r="K8" s="167"/>
      <c r="L8" s="167"/>
    </row>
    <row r="9" spans="2:12">
      <c r="B9" s="169"/>
      <c r="C9" s="170"/>
      <c r="D9" s="170"/>
      <c r="E9" s="171"/>
      <c r="F9" s="171"/>
      <c r="G9" s="164"/>
      <c r="H9" s="164"/>
      <c r="I9" s="164"/>
      <c r="J9" s="164"/>
      <c r="K9" s="164"/>
    </row>
    <row r="10" spans="2:12" s="172" customFormat="1" ht="12.75" customHeight="1">
      <c r="B10" s="999" t="s">
        <v>4081</v>
      </c>
      <c r="C10" s="1001" t="s">
        <v>4082</v>
      </c>
      <c r="D10" s="1001" t="s">
        <v>4083</v>
      </c>
      <c r="E10" s="999" t="s">
        <v>4084</v>
      </c>
      <c r="F10" s="999" t="s">
        <v>4085</v>
      </c>
      <c r="G10" s="1004" t="s">
        <v>4086</v>
      </c>
      <c r="H10" s="1004"/>
      <c r="I10" s="1004" t="s">
        <v>4087</v>
      </c>
      <c r="J10" s="1004"/>
      <c r="K10" s="992" t="s">
        <v>4088</v>
      </c>
      <c r="L10" s="994" t="s">
        <v>4089</v>
      </c>
    </row>
    <row r="11" spans="2:12" s="172" customFormat="1" ht="31.5" customHeight="1" thickBot="1">
      <c r="B11" s="1000"/>
      <c r="C11" s="1002"/>
      <c r="D11" s="1002"/>
      <c r="E11" s="1000"/>
      <c r="F11" s="1000"/>
      <c r="G11" s="173" t="s">
        <v>4090</v>
      </c>
      <c r="H11" s="173" t="s">
        <v>4091</v>
      </c>
      <c r="I11" s="173" t="s">
        <v>4090</v>
      </c>
      <c r="J11" s="173" t="s">
        <v>4091</v>
      </c>
      <c r="K11" s="993"/>
      <c r="L11" s="995"/>
    </row>
    <row r="12" spans="2:12" ht="12.75" customHeight="1">
      <c r="B12" s="377">
        <v>1</v>
      </c>
      <c r="C12" s="1005" t="s">
        <v>4073</v>
      </c>
      <c r="D12" s="1006"/>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4092</v>
      </c>
      <c r="E14" s="385"/>
      <c r="F14" s="385"/>
      <c r="G14" s="386"/>
      <c r="H14" s="387"/>
      <c r="I14" s="387"/>
      <c r="J14" s="387"/>
      <c r="K14" s="387"/>
      <c r="L14" s="388"/>
    </row>
    <row r="15" spans="2:12" ht="51">
      <c r="B15" s="377">
        <v>4</v>
      </c>
      <c r="C15" s="383"/>
      <c r="D15" s="384" t="s">
        <v>4093</v>
      </c>
      <c r="E15" s="385"/>
      <c r="F15" s="385"/>
      <c r="G15" s="386"/>
      <c r="H15" s="387"/>
      <c r="I15" s="387"/>
      <c r="J15" s="387"/>
      <c r="K15" s="387"/>
      <c r="L15" s="388"/>
    </row>
    <row r="16" spans="2:12" ht="25.5">
      <c r="B16" s="382">
        <v>5</v>
      </c>
      <c r="C16" s="383" t="s">
        <v>4094</v>
      </c>
      <c r="D16" s="384" t="s">
        <v>4095</v>
      </c>
      <c r="E16" s="385" t="s">
        <v>887</v>
      </c>
      <c r="F16" s="385">
        <v>55</v>
      </c>
      <c r="G16" s="801"/>
      <c r="H16" s="387">
        <f>ROUND(F16*G16,2)</f>
        <v>0</v>
      </c>
      <c r="I16" s="802"/>
      <c r="J16" s="387">
        <f>ROUND(F16*I16,2)</f>
        <v>0</v>
      </c>
      <c r="K16" s="387">
        <f>G16+I16</f>
        <v>0</v>
      </c>
      <c r="L16" s="388">
        <f>ROUND(F16*K16,2)</f>
        <v>0</v>
      </c>
    </row>
    <row r="17" spans="2:12" ht="25.5">
      <c r="B17" s="377">
        <v>6</v>
      </c>
      <c r="C17" s="383" t="s">
        <v>4096</v>
      </c>
      <c r="D17" s="384" t="s">
        <v>4097</v>
      </c>
      <c r="E17" s="385" t="s">
        <v>887</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4098</v>
      </c>
      <c r="D18" s="384" t="s">
        <v>4099</v>
      </c>
      <c r="E18" s="385" t="s">
        <v>887</v>
      </c>
      <c r="F18" s="385">
        <v>30</v>
      </c>
      <c r="G18" s="801"/>
      <c r="H18" s="387">
        <f t="shared" si="0"/>
        <v>0</v>
      </c>
      <c r="I18" s="802"/>
      <c r="J18" s="387">
        <f t="shared" si="1"/>
        <v>0</v>
      </c>
      <c r="K18" s="387">
        <f t="shared" si="2"/>
        <v>0</v>
      </c>
      <c r="L18" s="388">
        <f t="shared" si="3"/>
        <v>0</v>
      </c>
    </row>
    <row r="19" spans="2:12" ht="25.5">
      <c r="B19" s="377">
        <v>8</v>
      </c>
      <c r="C19" s="383" t="s">
        <v>4100</v>
      </c>
      <c r="D19" s="384" t="s">
        <v>4101</v>
      </c>
      <c r="E19" s="385" t="s">
        <v>887</v>
      </c>
      <c r="F19" s="385">
        <v>95</v>
      </c>
      <c r="G19" s="801"/>
      <c r="H19" s="387">
        <f t="shared" si="0"/>
        <v>0</v>
      </c>
      <c r="I19" s="802"/>
      <c r="J19" s="387">
        <f t="shared" si="1"/>
        <v>0</v>
      </c>
      <c r="K19" s="387">
        <f t="shared" si="2"/>
        <v>0</v>
      </c>
      <c r="L19" s="388">
        <f t="shared" si="3"/>
        <v>0</v>
      </c>
    </row>
    <row r="20" spans="2:12">
      <c r="B20" s="382">
        <v>9</v>
      </c>
      <c r="C20" s="383" t="s">
        <v>4102</v>
      </c>
      <c r="D20" s="384" t="s">
        <v>4103</v>
      </c>
      <c r="E20" s="385" t="s">
        <v>2896</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4104</v>
      </c>
      <c r="E22" s="385"/>
      <c r="F22" s="385"/>
      <c r="G22" s="386"/>
      <c r="H22" s="387"/>
      <c r="I22" s="387"/>
      <c r="J22" s="387"/>
      <c r="K22" s="387"/>
      <c r="L22" s="388"/>
    </row>
    <row r="23" spans="2:12" ht="127.5">
      <c r="B23" s="377">
        <v>12</v>
      </c>
      <c r="C23" s="383" t="s">
        <v>4105</v>
      </c>
      <c r="D23" s="384" t="s">
        <v>4106</v>
      </c>
      <c r="E23" s="385" t="s">
        <v>2896</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4107</v>
      </c>
      <c r="E25" s="385"/>
      <c r="F25" s="385"/>
      <c r="G25" s="386"/>
      <c r="H25" s="387"/>
      <c r="I25" s="387"/>
      <c r="J25" s="387"/>
      <c r="K25" s="387"/>
      <c r="L25" s="388"/>
    </row>
    <row r="26" spans="2:12" ht="63.75">
      <c r="B26" s="382">
        <v>15</v>
      </c>
      <c r="C26" s="383" t="s">
        <v>4108</v>
      </c>
      <c r="D26" s="384" t="s">
        <v>4109</v>
      </c>
      <c r="E26" s="385" t="s">
        <v>887</v>
      </c>
      <c r="F26" s="385">
        <v>210</v>
      </c>
      <c r="G26" s="801"/>
      <c r="H26" s="387">
        <f t="shared" si="0"/>
        <v>0</v>
      </c>
      <c r="I26" s="802"/>
      <c r="J26" s="387">
        <f t="shared" si="1"/>
        <v>0</v>
      </c>
      <c r="K26" s="387">
        <f t="shared" si="2"/>
        <v>0</v>
      </c>
      <c r="L26" s="388">
        <f t="shared" si="3"/>
        <v>0</v>
      </c>
    </row>
    <row r="27" spans="2:12">
      <c r="B27" s="377">
        <v>16</v>
      </c>
      <c r="C27" s="383" t="s">
        <v>4110</v>
      </c>
      <c r="D27" s="384" t="s">
        <v>4111</v>
      </c>
      <c r="E27" s="385" t="s">
        <v>887</v>
      </c>
      <c r="F27" s="385">
        <v>40</v>
      </c>
      <c r="G27" s="801"/>
      <c r="H27" s="387">
        <f t="shared" si="0"/>
        <v>0</v>
      </c>
      <c r="I27" s="802"/>
      <c r="J27" s="387">
        <f t="shared" si="1"/>
        <v>0</v>
      </c>
      <c r="K27" s="387">
        <f t="shared" si="2"/>
        <v>0</v>
      </c>
      <c r="L27" s="388">
        <f t="shared" si="3"/>
        <v>0</v>
      </c>
    </row>
    <row r="28" spans="2:12">
      <c r="B28" s="382">
        <v>17</v>
      </c>
      <c r="C28" s="383" t="s">
        <v>4112</v>
      </c>
      <c r="D28" s="384" t="s">
        <v>4113</v>
      </c>
      <c r="E28" s="385" t="s">
        <v>887</v>
      </c>
      <c r="F28" s="385">
        <v>150</v>
      </c>
      <c r="G28" s="801"/>
      <c r="H28" s="387">
        <f t="shared" si="0"/>
        <v>0</v>
      </c>
      <c r="I28" s="802"/>
      <c r="J28" s="387">
        <f t="shared" si="1"/>
        <v>0</v>
      </c>
      <c r="K28" s="387">
        <f t="shared" si="2"/>
        <v>0</v>
      </c>
      <c r="L28" s="388">
        <f t="shared" si="3"/>
        <v>0</v>
      </c>
    </row>
    <row r="29" spans="2:12">
      <c r="B29" s="377">
        <v>18</v>
      </c>
      <c r="C29" s="383" t="s">
        <v>4114</v>
      </c>
      <c r="D29" s="384" t="s">
        <v>4115</v>
      </c>
      <c r="E29" s="385" t="s">
        <v>2896</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4116</v>
      </c>
      <c r="E31" s="385"/>
      <c r="F31" s="385"/>
      <c r="G31" s="386"/>
      <c r="H31" s="387"/>
      <c r="I31" s="387"/>
      <c r="J31" s="387"/>
      <c r="K31" s="387"/>
      <c r="L31" s="388"/>
    </row>
    <row r="32" spans="2:12" ht="25.5">
      <c r="B32" s="382">
        <v>21</v>
      </c>
      <c r="C32" s="383" t="s">
        <v>4117</v>
      </c>
      <c r="D32" s="384" t="s">
        <v>4118</v>
      </c>
      <c r="E32" s="385" t="s">
        <v>887</v>
      </c>
      <c r="F32" s="385">
        <v>250</v>
      </c>
      <c r="G32" s="801"/>
      <c r="H32" s="387">
        <f t="shared" si="0"/>
        <v>0</v>
      </c>
      <c r="I32" s="802"/>
      <c r="J32" s="387">
        <f t="shared" si="1"/>
        <v>0</v>
      </c>
      <c r="K32" s="387">
        <f t="shared" si="2"/>
        <v>0</v>
      </c>
      <c r="L32" s="388">
        <f t="shared" si="3"/>
        <v>0</v>
      </c>
    </row>
    <row r="33" spans="2:12" ht="25.5">
      <c r="B33" s="377">
        <v>22</v>
      </c>
      <c r="C33" s="383" t="s">
        <v>4119</v>
      </c>
      <c r="D33" s="384" t="s">
        <v>4120</v>
      </c>
      <c r="E33" s="385" t="s">
        <v>887</v>
      </c>
      <c r="F33" s="385">
        <v>60</v>
      </c>
      <c r="G33" s="801"/>
      <c r="H33" s="387">
        <f t="shared" si="0"/>
        <v>0</v>
      </c>
      <c r="I33" s="802"/>
      <c r="J33" s="387">
        <f t="shared" si="1"/>
        <v>0</v>
      </c>
      <c r="K33" s="387">
        <f t="shared" si="2"/>
        <v>0</v>
      </c>
      <c r="L33" s="388">
        <f t="shared" si="3"/>
        <v>0</v>
      </c>
    </row>
    <row r="34" spans="2:12" ht="25.5">
      <c r="B34" s="382">
        <v>23</v>
      </c>
      <c r="C34" s="383" t="s">
        <v>4121</v>
      </c>
      <c r="D34" s="384" t="s">
        <v>4122</v>
      </c>
      <c r="E34" s="385" t="s">
        <v>887</v>
      </c>
      <c r="F34" s="385">
        <v>120</v>
      </c>
      <c r="G34" s="801"/>
      <c r="H34" s="387">
        <f t="shared" si="0"/>
        <v>0</v>
      </c>
      <c r="I34" s="802"/>
      <c r="J34" s="387">
        <f t="shared" si="1"/>
        <v>0</v>
      </c>
      <c r="K34" s="387">
        <f t="shared" si="2"/>
        <v>0</v>
      </c>
      <c r="L34" s="388">
        <f t="shared" si="3"/>
        <v>0</v>
      </c>
    </row>
    <row r="35" spans="2:12" ht="25.5">
      <c r="B35" s="377">
        <v>24</v>
      </c>
      <c r="C35" s="383" t="s">
        <v>4123</v>
      </c>
      <c r="D35" s="384" t="s">
        <v>4124</v>
      </c>
      <c r="E35" s="385" t="s">
        <v>887</v>
      </c>
      <c r="F35" s="385">
        <v>20</v>
      </c>
      <c r="G35" s="801"/>
      <c r="H35" s="387">
        <f t="shared" si="0"/>
        <v>0</v>
      </c>
      <c r="I35" s="802"/>
      <c r="J35" s="387">
        <f t="shared" si="1"/>
        <v>0</v>
      </c>
      <c r="K35" s="387">
        <f t="shared" si="2"/>
        <v>0</v>
      </c>
      <c r="L35" s="388">
        <f t="shared" si="3"/>
        <v>0</v>
      </c>
    </row>
    <row r="36" spans="2:12" ht="25.5">
      <c r="B36" s="382">
        <v>25</v>
      </c>
      <c r="C36" s="383" t="s">
        <v>4125</v>
      </c>
      <c r="D36" s="384" t="s">
        <v>4126</v>
      </c>
      <c r="E36" s="385" t="s">
        <v>887</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4127</v>
      </c>
      <c r="E38" s="385"/>
      <c r="F38" s="385"/>
      <c r="G38" s="386"/>
      <c r="H38" s="387"/>
      <c r="I38" s="387"/>
      <c r="J38" s="387"/>
      <c r="K38" s="387"/>
      <c r="L38" s="388"/>
    </row>
    <row r="39" spans="2:12">
      <c r="B39" s="377">
        <v>28</v>
      </c>
      <c r="C39" s="383" t="s">
        <v>4128</v>
      </c>
      <c r="D39" s="384" t="s">
        <v>4129</v>
      </c>
      <c r="E39" s="385" t="s">
        <v>2896</v>
      </c>
      <c r="F39" s="385">
        <v>300</v>
      </c>
      <c r="G39" s="801"/>
      <c r="H39" s="387">
        <f t="shared" si="0"/>
        <v>0</v>
      </c>
      <c r="I39" s="802"/>
      <c r="J39" s="387">
        <f t="shared" si="1"/>
        <v>0</v>
      </c>
      <c r="K39" s="387">
        <f t="shared" si="2"/>
        <v>0</v>
      </c>
      <c r="L39" s="388">
        <f t="shared" si="3"/>
        <v>0</v>
      </c>
    </row>
    <row r="40" spans="2:12" ht="25.5">
      <c r="B40" s="382">
        <v>29</v>
      </c>
      <c r="C40" s="383" t="s">
        <v>4130</v>
      </c>
      <c r="D40" s="384" t="s">
        <v>4131</v>
      </c>
      <c r="E40" s="385" t="s">
        <v>2896</v>
      </c>
      <c r="F40" s="385">
        <v>50</v>
      </c>
      <c r="G40" s="801"/>
      <c r="H40" s="387">
        <f t="shared" si="0"/>
        <v>0</v>
      </c>
      <c r="I40" s="802"/>
      <c r="J40" s="387">
        <f t="shared" si="1"/>
        <v>0</v>
      </c>
      <c r="K40" s="387">
        <f t="shared" si="2"/>
        <v>0</v>
      </c>
      <c r="L40" s="388">
        <f t="shared" si="3"/>
        <v>0</v>
      </c>
    </row>
    <row r="41" spans="2:12" ht="38.25">
      <c r="B41" s="377">
        <v>30</v>
      </c>
      <c r="C41" s="383" t="s">
        <v>4132</v>
      </c>
      <c r="D41" s="384" t="s">
        <v>4133</v>
      </c>
      <c r="E41" s="385" t="s">
        <v>2896</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4134</v>
      </c>
      <c r="E43" s="385"/>
      <c r="F43" s="385"/>
      <c r="G43" s="386"/>
      <c r="H43" s="387"/>
      <c r="I43" s="387"/>
      <c r="J43" s="387"/>
      <c r="K43" s="387"/>
      <c r="L43" s="388"/>
    </row>
    <row r="44" spans="2:12">
      <c r="B44" s="382">
        <v>33</v>
      </c>
      <c r="C44" s="383" t="s">
        <v>4135</v>
      </c>
      <c r="D44" s="384" t="s">
        <v>4136</v>
      </c>
      <c r="E44" s="385" t="s">
        <v>2896</v>
      </c>
      <c r="F44" s="385">
        <v>800</v>
      </c>
      <c r="G44" s="801"/>
      <c r="H44" s="387">
        <f t="shared" si="0"/>
        <v>0</v>
      </c>
      <c r="I44" s="802"/>
      <c r="J44" s="387">
        <f t="shared" si="1"/>
        <v>0</v>
      </c>
      <c r="K44" s="387">
        <f t="shared" si="2"/>
        <v>0</v>
      </c>
      <c r="L44" s="388">
        <f t="shared" si="3"/>
        <v>0</v>
      </c>
    </row>
    <row r="45" spans="2:12">
      <c r="B45" s="377">
        <v>34</v>
      </c>
      <c r="C45" s="383" t="s">
        <v>4137</v>
      </c>
      <c r="D45" s="384" t="s">
        <v>4138</v>
      </c>
      <c r="E45" s="385" t="s">
        <v>2896</v>
      </c>
      <c r="F45" s="385">
        <v>250</v>
      </c>
      <c r="G45" s="801"/>
      <c r="H45" s="387">
        <f t="shared" si="0"/>
        <v>0</v>
      </c>
      <c r="I45" s="802"/>
      <c r="J45" s="387">
        <f t="shared" si="1"/>
        <v>0</v>
      </c>
      <c r="K45" s="387">
        <f t="shared" si="2"/>
        <v>0</v>
      </c>
      <c r="L45" s="388">
        <f t="shared" si="3"/>
        <v>0</v>
      </c>
    </row>
    <row r="46" spans="2:12">
      <c r="B46" s="382">
        <v>35</v>
      </c>
      <c r="C46" s="383" t="s">
        <v>4139</v>
      </c>
      <c r="D46" s="384" t="s">
        <v>4140</v>
      </c>
      <c r="E46" s="385" t="s">
        <v>2896</v>
      </c>
      <c r="F46" s="385">
        <v>20</v>
      </c>
      <c r="G46" s="801"/>
      <c r="H46" s="387">
        <f t="shared" si="0"/>
        <v>0</v>
      </c>
      <c r="I46" s="802"/>
      <c r="J46" s="387">
        <f t="shared" si="1"/>
        <v>0</v>
      </c>
      <c r="K46" s="387">
        <f t="shared" si="2"/>
        <v>0</v>
      </c>
      <c r="L46" s="388">
        <f t="shared" si="3"/>
        <v>0</v>
      </c>
    </row>
    <row r="47" spans="2:12" ht="12.75" customHeight="1">
      <c r="B47" s="377">
        <v>36</v>
      </c>
      <c r="C47" s="383" t="s">
        <v>4141</v>
      </c>
      <c r="D47" s="384" t="s">
        <v>4142</v>
      </c>
      <c r="E47" s="385" t="s">
        <v>2179</v>
      </c>
      <c r="F47" s="385">
        <v>25</v>
      </c>
      <c r="G47" s="801"/>
      <c r="H47" s="387">
        <f t="shared" si="0"/>
        <v>0</v>
      </c>
      <c r="I47" s="802"/>
      <c r="J47" s="387">
        <f t="shared" si="1"/>
        <v>0</v>
      </c>
      <c r="K47" s="387">
        <f t="shared" si="2"/>
        <v>0</v>
      </c>
      <c r="L47" s="388">
        <f t="shared" si="3"/>
        <v>0</v>
      </c>
    </row>
    <row r="48" spans="2:12">
      <c r="B48" s="382">
        <v>37</v>
      </c>
      <c r="C48" s="383" t="s">
        <v>4143</v>
      </c>
      <c r="D48" s="384" t="s">
        <v>4144</v>
      </c>
      <c r="E48" s="385" t="s">
        <v>2896</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4145</v>
      </c>
      <c r="E50" s="385"/>
      <c r="F50" s="385"/>
      <c r="G50" s="386"/>
      <c r="H50" s="387"/>
      <c r="I50" s="387"/>
      <c r="J50" s="387"/>
      <c r="K50" s="387"/>
      <c r="L50" s="388"/>
    </row>
    <row r="51" spans="2:12" ht="63.75">
      <c r="B51" s="382">
        <v>40</v>
      </c>
      <c r="C51" s="383"/>
      <c r="D51" s="384" t="s">
        <v>4146</v>
      </c>
      <c r="E51" s="385"/>
      <c r="F51" s="385"/>
      <c r="G51" s="386"/>
      <c r="H51" s="387"/>
      <c r="I51" s="387"/>
      <c r="J51" s="387"/>
      <c r="K51" s="387"/>
      <c r="L51" s="388"/>
    </row>
    <row r="52" spans="2:12">
      <c r="B52" s="377">
        <v>41</v>
      </c>
      <c r="C52" s="390" t="s">
        <v>4147</v>
      </c>
      <c r="D52" s="391" t="s">
        <v>4148</v>
      </c>
      <c r="E52" s="392" t="s">
        <v>2896</v>
      </c>
      <c r="F52" s="392">
        <v>1</v>
      </c>
      <c r="G52" s="801"/>
      <c r="H52" s="387">
        <f t="shared" si="0"/>
        <v>0</v>
      </c>
      <c r="I52" s="802"/>
      <c r="J52" s="387">
        <f t="shared" si="1"/>
        <v>0</v>
      </c>
      <c r="K52" s="387">
        <f t="shared" si="2"/>
        <v>0</v>
      </c>
      <c r="L52" s="388">
        <f t="shared" si="3"/>
        <v>0</v>
      </c>
    </row>
    <row r="53" spans="2:12">
      <c r="B53" s="382">
        <v>42</v>
      </c>
      <c r="C53" s="390" t="s">
        <v>4149</v>
      </c>
      <c r="D53" s="391" t="s">
        <v>4150</v>
      </c>
      <c r="E53" s="392" t="s">
        <v>2896</v>
      </c>
      <c r="F53" s="392">
        <v>18</v>
      </c>
      <c r="G53" s="801"/>
      <c r="H53" s="387">
        <f t="shared" si="0"/>
        <v>0</v>
      </c>
      <c r="I53" s="802"/>
      <c r="J53" s="387">
        <f t="shared" si="1"/>
        <v>0</v>
      </c>
      <c r="K53" s="387">
        <f t="shared" si="2"/>
        <v>0</v>
      </c>
      <c r="L53" s="388">
        <f t="shared" si="3"/>
        <v>0</v>
      </c>
    </row>
    <row r="54" spans="2:12" ht="25.5">
      <c r="B54" s="377">
        <v>43</v>
      </c>
      <c r="C54" s="390" t="s">
        <v>4151</v>
      </c>
      <c r="D54" s="391" t="s">
        <v>4152</v>
      </c>
      <c r="E54" s="392" t="s">
        <v>2896</v>
      </c>
      <c r="F54" s="392">
        <v>24</v>
      </c>
      <c r="G54" s="801"/>
      <c r="H54" s="387">
        <f t="shared" si="0"/>
        <v>0</v>
      </c>
      <c r="I54" s="802"/>
      <c r="J54" s="387">
        <f t="shared" si="1"/>
        <v>0</v>
      </c>
      <c r="K54" s="387">
        <f t="shared" si="2"/>
        <v>0</v>
      </c>
      <c r="L54" s="388">
        <f t="shared" si="3"/>
        <v>0</v>
      </c>
    </row>
    <row r="55" spans="2:12" ht="38.25">
      <c r="B55" s="382">
        <v>44</v>
      </c>
      <c r="C55" s="390" t="s">
        <v>4153</v>
      </c>
      <c r="D55" s="391" t="s">
        <v>4154</v>
      </c>
      <c r="E55" s="392" t="s">
        <v>2896</v>
      </c>
      <c r="F55" s="392">
        <v>16</v>
      </c>
      <c r="G55" s="801"/>
      <c r="H55" s="387">
        <f t="shared" si="0"/>
        <v>0</v>
      </c>
      <c r="I55" s="802"/>
      <c r="J55" s="387">
        <f t="shared" si="1"/>
        <v>0</v>
      </c>
      <c r="K55" s="387">
        <f t="shared" si="2"/>
        <v>0</v>
      </c>
      <c r="L55" s="388">
        <f t="shared" si="3"/>
        <v>0</v>
      </c>
    </row>
    <row r="56" spans="2:12" ht="25.5">
      <c r="B56" s="377">
        <v>45</v>
      </c>
      <c r="C56" s="390" t="s">
        <v>4155</v>
      </c>
      <c r="D56" s="391" t="s">
        <v>4156</v>
      </c>
      <c r="E56" s="392" t="s">
        <v>2896</v>
      </c>
      <c r="F56" s="392">
        <v>6</v>
      </c>
      <c r="G56" s="801"/>
      <c r="H56" s="387">
        <f t="shared" si="0"/>
        <v>0</v>
      </c>
      <c r="I56" s="802"/>
      <c r="J56" s="387">
        <f t="shared" si="1"/>
        <v>0</v>
      </c>
      <c r="K56" s="387">
        <f t="shared" si="2"/>
        <v>0</v>
      </c>
      <c r="L56" s="388">
        <f t="shared" si="3"/>
        <v>0</v>
      </c>
    </row>
    <row r="57" spans="2:12" ht="38.25">
      <c r="B57" s="382">
        <v>46</v>
      </c>
      <c r="C57" s="390" t="s">
        <v>4157</v>
      </c>
      <c r="D57" s="391" t="s">
        <v>4158</v>
      </c>
      <c r="E57" s="392" t="s">
        <v>2896</v>
      </c>
      <c r="F57" s="392">
        <v>49</v>
      </c>
      <c r="G57" s="801"/>
      <c r="H57" s="387">
        <f t="shared" si="0"/>
        <v>0</v>
      </c>
      <c r="I57" s="802"/>
      <c r="J57" s="387">
        <f t="shared" si="1"/>
        <v>0</v>
      </c>
      <c r="K57" s="387">
        <f t="shared" si="2"/>
        <v>0</v>
      </c>
      <c r="L57" s="388">
        <f t="shared" si="3"/>
        <v>0</v>
      </c>
    </row>
    <row r="58" spans="2:12">
      <c r="B58" s="377">
        <v>47</v>
      </c>
      <c r="C58" s="390" t="s">
        <v>4159</v>
      </c>
      <c r="D58" s="391" t="s">
        <v>4160</v>
      </c>
      <c r="E58" s="392" t="s">
        <v>2896</v>
      </c>
      <c r="F58" s="392">
        <v>2</v>
      </c>
      <c r="G58" s="801"/>
      <c r="H58" s="387">
        <f t="shared" si="0"/>
        <v>0</v>
      </c>
      <c r="I58" s="802"/>
      <c r="J58" s="387">
        <f t="shared" si="1"/>
        <v>0</v>
      </c>
      <c r="K58" s="387">
        <f t="shared" si="2"/>
        <v>0</v>
      </c>
      <c r="L58" s="388">
        <f t="shared" si="3"/>
        <v>0</v>
      </c>
    </row>
    <row r="59" spans="2:12">
      <c r="B59" s="382">
        <v>48</v>
      </c>
      <c r="C59" s="390" t="s">
        <v>4161</v>
      </c>
      <c r="D59" s="391" t="s">
        <v>4162</v>
      </c>
      <c r="E59" s="392" t="s">
        <v>2896</v>
      </c>
      <c r="F59" s="392">
        <v>2</v>
      </c>
      <c r="G59" s="801"/>
      <c r="H59" s="387">
        <f t="shared" si="0"/>
        <v>0</v>
      </c>
      <c r="I59" s="802"/>
      <c r="J59" s="387">
        <f t="shared" si="1"/>
        <v>0</v>
      </c>
      <c r="K59" s="387">
        <f t="shared" si="2"/>
        <v>0</v>
      </c>
      <c r="L59" s="388">
        <f t="shared" si="3"/>
        <v>0</v>
      </c>
    </row>
    <row r="60" spans="2:12" ht="25.5">
      <c r="B60" s="377">
        <v>49</v>
      </c>
      <c r="C60" s="390" t="s">
        <v>4163</v>
      </c>
      <c r="D60" s="391" t="s">
        <v>4164</v>
      </c>
      <c r="E60" s="392" t="s">
        <v>2896</v>
      </c>
      <c r="F60" s="392">
        <v>5</v>
      </c>
      <c r="G60" s="801"/>
      <c r="H60" s="387">
        <f t="shared" si="0"/>
        <v>0</v>
      </c>
      <c r="I60" s="802"/>
      <c r="J60" s="387">
        <f t="shared" si="1"/>
        <v>0</v>
      </c>
      <c r="K60" s="387">
        <f t="shared" si="2"/>
        <v>0</v>
      </c>
      <c r="L60" s="388">
        <f t="shared" si="3"/>
        <v>0</v>
      </c>
    </row>
    <row r="61" spans="2:12" ht="25.5">
      <c r="B61" s="382">
        <v>50</v>
      </c>
      <c r="C61" s="390" t="s">
        <v>4165</v>
      </c>
      <c r="D61" s="391" t="s">
        <v>4166</v>
      </c>
      <c r="E61" s="392" t="s">
        <v>2896</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4167</v>
      </c>
      <c r="E63" s="385"/>
      <c r="F63" s="385"/>
      <c r="G63" s="386"/>
      <c r="H63" s="387"/>
      <c r="I63" s="387"/>
      <c r="J63" s="387"/>
      <c r="K63" s="387"/>
      <c r="L63" s="388"/>
    </row>
    <row r="64" spans="2:12" ht="25.5">
      <c r="B64" s="377">
        <v>53</v>
      </c>
      <c r="C64" s="383" t="s">
        <v>4168</v>
      </c>
      <c r="D64" s="384" t="s">
        <v>4169</v>
      </c>
      <c r="E64" s="385" t="s">
        <v>2896</v>
      </c>
      <c r="F64" s="385">
        <v>84</v>
      </c>
      <c r="G64" s="801"/>
      <c r="H64" s="387">
        <f t="shared" si="0"/>
        <v>0</v>
      </c>
      <c r="I64" s="802"/>
      <c r="J64" s="387">
        <f t="shared" si="1"/>
        <v>0</v>
      </c>
      <c r="K64" s="387">
        <f t="shared" si="2"/>
        <v>0</v>
      </c>
      <c r="L64" s="388">
        <f t="shared" si="3"/>
        <v>0</v>
      </c>
    </row>
    <row r="65" spans="2:12" ht="38.25">
      <c r="B65" s="382">
        <v>54</v>
      </c>
      <c r="C65" s="383" t="s">
        <v>4170</v>
      </c>
      <c r="D65" s="384" t="s">
        <v>4171</v>
      </c>
      <c r="E65" s="385" t="s">
        <v>2896</v>
      </c>
      <c r="F65" s="385">
        <v>8</v>
      </c>
      <c r="G65" s="801"/>
      <c r="H65" s="387">
        <f t="shared" si="0"/>
        <v>0</v>
      </c>
      <c r="I65" s="802"/>
      <c r="J65" s="387">
        <f t="shared" si="1"/>
        <v>0</v>
      </c>
      <c r="K65" s="387">
        <f t="shared" si="2"/>
        <v>0</v>
      </c>
      <c r="L65" s="388">
        <f t="shared" si="3"/>
        <v>0</v>
      </c>
    </row>
    <row r="66" spans="2:12" ht="25.5">
      <c r="B66" s="377">
        <v>55</v>
      </c>
      <c r="C66" s="383" t="s">
        <v>4172</v>
      </c>
      <c r="D66" s="384" t="s">
        <v>4173</v>
      </c>
      <c r="E66" s="385" t="s">
        <v>2896</v>
      </c>
      <c r="F66" s="385">
        <v>232</v>
      </c>
      <c r="G66" s="801"/>
      <c r="H66" s="387">
        <f t="shared" si="0"/>
        <v>0</v>
      </c>
      <c r="I66" s="802"/>
      <c r="J66" s="387">
        <f t="shared" si="1"/>
        <v>0</v>
      </c>
      <c r="K66" s="387">
        <f t="shared" si="2"/>
        <v>0</v>
      </c>
      <c r="L66" s="388">
        <f t="shared" si="3"/>
        <v>0</v>
      </c>
    </row>
    <row r="67" spans="2:12" ht="38.25">
      <c r="B67" s="382">
        <v>56</v>
      </c>
      <c r="C67" s="383" t="s">
        <v>4174</v>
      </c>
      <c r="D67" s="384" t="s">
        <v>4175</v>
      </c>
      <c r="E67" s="385" t="s">
        <v>2896</v>
      </c>
      <c r="F67" s="385">
        <v>191</v>
      </c>
      <c r="G67" s="801"/>
      <c r="H67" s="387">
        <f t="shared" si="0"/>
        <v>0</v>
      </c>
      <c r="I67" s="802"/>
      <c r="J67" s="387">
        <f t="shared" si="1"/>
        <v>0</v>
      </c>
      <c r="K67" s="387">
        <f t="shared" si="2"/>
        <v>0</v>
      </c>
      <c r="L67" s="388">
        <f t="shared" si="3"/>
        <v>0</v>
      </c>
    </row>
    <row r="68" spans="2:12" ht="51">
      <c r="B68" s="377">
        <v>57</v>
      </c>
      <c r="C68" s="383" t="s">
        <v>4176</v>
      </c>
      <c r="D68" s="384" t="s">
        <v>4177</v>
      </c>
      <c r="E68" s="385" t="s">
        <v>2896</v>
      </c>
      <c r="F68" s="385">
        <v>71</v>
      </c>
      <c r="G68" s="801"/>
      <c r="H68" s="387">
        <f t="shared" si="0"/>
        <v>0</v>
      </c>
      <c r="I68" s="802"/>
      <c r="J68" s="387">
        <f t="shared" si="1"/>
        <v>0</v>
      </c>
      <c r="K68" s="387">
        <f t="shared" si="2"/>
        <v>0</v>
      </c>
      <c r="L68" s="388">
        <f t="shared" si="3"/>
        <v>0</v>
      </c>
    </row>
    <row r="69" spans="2:12" ht="25.5">
      <c r="B69" s="382">
        <v>58</v>
      </c>
      <c r="C69" s="383" t="s">
        <v>4178</v>
      </c>
      <c r="D69" s="384" t="s">
        <v>4179</v>
      </c>
      <c r="E69" s="385" t="s">
        <v>2896</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4134</v>
      </c>
      <c r="E71" s="385"/>
      <c r="F71" s="385"/>
      <c r="G71" s="386"/>
      <c r="H71" s="387"/>
      <c r="I71" s="387"/>
      <c r="J71" s="387"/>
      <c r="K71" s="387"/>
      <c r="L71" s="388"/>
    </row>
    <row r="72" spans="2:12" ht="25.5">
      <c r="B72" s="377">
        <v>61</v>
      </c>
      <c r="C72" s="383" t="s">
        <v>4180</v>
      </c>
      <c r="D72" s="384" t="s">
        <v>4181</v>
      </c>
      <c r="E72" s="385" t="s">
        <v>2896</v>
      </c>
      <c r="F72" s="385">
        <v>11</v>
      </c>
      <c r="G72" s="801"/>
      <c r="H72" s="387">
        <f t="shared" si="0"/>
        <v>0</v>
      </c>
      <c r="I72" s="802"/>
      <c r="J72" s="387">
        <f t="shared" si="1"/>
        <v>0</v>
      </c>
      <c r="K72" s="387">
        <f t="shared" si="2"/>
        <v>0</v>
      </c>
      <c r="L72" s="388">
        <f t="shared" si="3"/>
        <v>0</v>
      </c>
    </row>
    <row r="73" spans="2:12" ht="25.5">
      <c r="B73" s="382">
        <v>62</v>
      </c>
      <c r="C73" s="383" t="s">
        <v>4182</v>
      </c>
      <c r="D73" s="384" t="s">
        <v>4183</v>
      </c>
      <c r="E73" s="385" t="s">
        <v>2896</v>
      </c>
      <c r="F73" s="385">
        <v>1</v>
      </c>
      <c r="G73" s="801"/>
      <c r="H73" s="387">
        <f t="shared" si="0"/>
        <v>0</v>
      </c>
      <c r="I73" s="802"/>
      <c r="J73" s="387">
        <f t="shared" si="1"/>
        <v>0</v>
      </c>
      <c r="K73" s="387">
        <f t="shared" si="2"/>
        <v>0</v>
      </c>
      <c r="L73" s="388">
        <f t="shared" si="3"/>
        <v>0</v>
      </c>
    </row>
    <row r="74" spans="2:12" ht="25.5">
      <c r="B74" s="377">
        <v>63</v>
      </c>
      <c r="C74" s="383" t="s">
        <v>4184</v>
      </c>
      <c r="D74" s="384" t="s">
        <v>4185</v>
      </c>
      <c r="E74" s="385" t="s">
        <v>2896</v>
      </c>
      <c r="F74" s="385">
        <v>1</v>
      </c>
      <c r="G74" s="801"/>
      <c r="H74" s="387">
        <f t="shared" si="0"/>
        <v>0</v>
      </c>
      <c r="I74" s="802"/>
      <c r="J74" s="387">
        <f t="shared" si="1"/>
        <v>0</v>
      </c>
      <c r="K74" s="387">
        <f t="shared" si="2"/>
        <v>0</v>
      </c>
      <c r="L74" s="388">
        <f t="shared" si="3"/>
        <v>0</v>
      </c>
    </row>
    <row r="75" spans="2:12" ht="38.25">
      <c r="B75" s="382">
        <v>64</v>
      </c>
      <c r="C75" s="383" t="s">
        <v>4186</v>
      </c>
      <c r="D75" s="384" t="s">
        <v>4187</v>
      </c>
      <c r="E75" s="385" t="s">
        <v>2896</v>
      </c>
      <c r="F75" s="385">
        <v>2</v>
      </c>
      <c r="G75" s="801"/>
      <c r="H75" s="387">
        <f t="shared" si="0"/>
        <v>0</v>
      </c>
      <c r="I75" s="802"/>
      <c r="J75" s="387">
        <f t="shared" si="1"/>
        <v>0</v>
      </c>
      <c r="K75" s="387">
        <f t="shared" si="2"/>
        <v>0</v>
      </c>
      <c r="L75" s="388">
        <f t="shared" si="3"/>
        <v>0</v>
      </c>
    </row>
    <row r="76" spans="2:12" ht="38.25">
      <c r="B76" s="382">
        <v>65</v>
      </c>
      <c r="C76" s="383" t="s">
        <v>4188</v>
      </c>
      <c r="D76" s="384" t="s">
        <v>4189</v>
      </c>
      <c r="E76" s="385" t="s">
        <v>2896</v>
      </c>
      <c r="F76" s="385">
        <v>2</v>
      </c>
      <c r="G76" s="801"/>
      <c r="H76" s="387">
        <f t="shared" si="0"/>
        <v>0</v>
      </c>
      <c r="I76" s="802"/>
      <c r="J76" s="387">
        <f t="shared" si="1"/>
        <v>0</v>
      </c>
      <c r="K76" s="387">
        <f t="shared" si="2"/>
        <v>0</v>
      </c>
      <c r="L76" s="388">
        <f t="shared" si="3"/>
        <v>0</v>
      </c>
    </row>
    <row r="77" spans="2:12" ht="38.25">
      <c r="B77" s="377">
        <v>66</v>
      </c>
      <c r="C77" s="383" t="s">
        <v>4190</v>
      </c>
      <c r="D77" s="384" t="s">
        <v>4191</v>
      </c>
      <c r="E77" s="385" t="s">
        <v>2896</v>
      </c>
      <c r="F77" s="385">
        <v>2</v>
      </c>
      <c r="G77" s="801"/>
      <c r="H77" s="387">
        <f t="shared" si="0"/>
        <v>0</v>
      </c>
      <c r="I77" s="802"/>
      <c r="J77" s="387">
        <f t="shared" si="1"/>
        <v>0</v>
      </c>
      <c r="K77" s="387">
        <f t="shared" si="2"/>
        <v>0</v>
      </c>
      <c r="L77" s="388">
        <f t="shared" si="3"/>
        <v>0</v>
      </c>
    </row>
    <row r="78" spans="2:12">
      <c r="B78" s="382">
        <v>67</v>
      </c>
      <c r="C78" s="383" t="s">
        <v>4192</v>
      </c>
      <c r="D78" s="384" t="s">
        <v>4193</v>
      </c>
      <c r="E78" s="385" t="s">
        <v>2896</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4194</v>
      </c>
      <c r="E80" s="385"/>
      <c r="F80" s="385"/>
      <c r="G80" s="386"/>
      <c r="H80" s="387"/>
      <c r="I80" s="387"/>
      <c r="J80" s="387"/>
      <c r="K80" s="387"/>
      <c r="L80" s="388"/>
    </row>
    <row r="81" spans="2:12" ht="63.75">
      <c r="B81" s="377">
        <v>70</v>
      </c>
      <c r="C81" s="383"/>
      <c r="D81" s="384" t="s">
        <v>4195</v>
      </c>
      <c r="E81" s="385"/>
      <c r="F81" s="385"/>
      <c r="G81" s="386"/>
      <c r="H81" s="387"/>
      <c r="I81" s="387"/>
      <c r="J81" s="387"/>
      <c r="K81" s="387"/>
      <c r="L81" s="388"/>
    </row>
    <row r="82" spans="2:12">
      <c r="B82" s="382">
        <v>71</v>
      </c>
      <c r="C82" s="383" t="s">
        <v>4196</v>
      </c>
      <c r="D82" s="384" t="s">
        <v>4197</v>
      </c>
      <c r="E82" s="385" t="s">
        <v>887</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4198</v>
      </c>
      <c r="D83" s="384" t="s">
        <v>4199</v>
      </c>
      <c r="E83" s="385" t="s">
        <v>887</v>
      </c>
      <c r="F83" s="385">
        <v>60</v>
      </c>
      <c r="G83" s="801"/>
      <c r="H83" s="387">
        <f t="shared" si="4"/>
        <v>0</v>
      </c>
      <c r="I83" s="802"/>
      <c r="J83" s="387">
        <f t="shared" si="5"/>
        <v>0</v>
      </c>
      <c r="K83" s="387">
        <f t="shared" si="6"/>
        <v>0</v>
      </c>
      <c r="L83" s="388">
        <f t="shared" si="7"/>
        <v>0</v>
      </c>
    </row>
    <row r="84" spans="2:12">
      <c r="B84" s="382">
        <v>73</v>
      </c>
      <c r="C84" s="383" t="s">
        <v>4200</v>
      </c>
      <c r="D84" s="384" t="s">
        <v>4201</v>
      </c>
      <c r="E84" s="385" t="s">
        <v>887</v>
      </c>
      <c r="F84" s="385">
        <v>120</v>
      </c>
      <c r="G84" s="801"/>
      <c r="H84" s="387">
        <f t="shared" si="4"/>
        <v>0</v>
      </c>
      <c r="I84" s="802"/>
      <c r="J84" s="387">
        <f t="shared" si="5"/>
        <v>0</v>
      </c>
      <c r="K84" s="387">
        <f t="shared" si="6"/>
        <v>0</v>
      </c>
      <c r="L84" s="388">
        <f t="shared" si="7"/>
        <v>0</v>
      </c>
    </row>
    <row r="85" spans="2:12">
      <c r="B85" s="377">
        <v>74</v>
      </c>
      <c r="C85" s="383" t="s">
        <v>4202</v>
      </c>
      <c r="D85" s="384" t="s">
        <v>4203</v>
      </c>
      <c r="E85" s="385" t="s">
        <v>887</v>
      </c>
      <c r="F85" s="385">
        <v>220</v>
      </c>
      <c r="G85" s="801"/>
      <c r="H85" s="387">
        <f t="shared" si="4"/>
        <v>0</v>
      </c>
      <c r="I85" s="802"/>
      <c r="J85" s="387">
        <f t="shared" si="5"/>
        <v>0</v>
      </c>
      <c r="K85" s="387">
        <f t="shared" si="6"/>
        <v>0</v>
      </c>
      <c r="L85" s="388">
        <f t="shared" si="7"/>
        <v>0</v>
      </c>
    </row>
    <row r="86" spans="2:12" ht="12.75" customHeight="1">
      <c r="B86" s="382">
        <v>75</v>
      </c>
      <c r="C86" s="383" t="s">
        <v>4204</v>
      </c>
      <c r="D86" s="384" t="s">
        <v>4205</v>
      </c>
      <c r="E86" s="385" t="s">
        <v>887</v>
      </c>
      <c r="F86" s="385">
        <v>300</v>
      </c>
      <c r="G86" s="801"/>
      <c r="H86" s="387">
        <f t="shared" si="4"/>
        <v>0</v>
      </c>
      <c r="I86" s="802"/>
      <c r="J86" s="387">
        <f t="shared" si="5"/>
        <v>0</v>
      </c>
      <c r="K86" s="387">
        <f t="shared" si="6"/>
        <v>0</v>
      </c>
      <c r="L86" s="388">
        <f t="shared" si="7"/>
        <v>0</v>
      </c>
    </row>
    <row r="87" spans="2:12">
      <c r="B87" s="377">
        <v>76</v>
      </c>
      <c r="C87" s="383" t="s">
        <v>4206</v>
      </c>
      <c r="D87" s="384" t="s">
        <v>4207</v>
      </c>
      <c r="E87" s="385" t="s">
        <v>887</v>
      </c>
      <c r="F87" s="385">
        <v>180</v>
      </c>
      <c r="G87" s="801"/>
      <c r="H87" s="387">
        <f t="shared" si="4"/>
        <v>0</v>
      </c>
      <c r="I87" s="802"/>
      <c r="J87" s="387">
        <f t="shared" si="5"/>
        <v>0</v>
      </c>
      <c r="K87" s="387">
        <f t="shared" si="6"/>
        <v>0</v>
      </c>
      <c r="L87" s="388">
        <f t="shared" si="7"/>
        <v>0</v>
      </c>
    </row>
    <row r="88" spans="2:12">
      <c r="B88" s="382">
        <v>77</v>
      </c>
      <c r="C88" s="383" t="s">
        <v>4208</v>
      </c>
      <c r="D88" s="384" t="s">
        <v>4209</v>
      </c>
      <c r="E88" s="385" t="s">
        <v>887</v>
      </c>
      <c r="F88" s="385">
        <v>200</v>
      </c>
      <c r="G88" s="801"/>
      <c r="H88" s="387">
        <f t="shared" si="4"/>
        <v>0</v>
      </c>
      <c r="I88" s="802"/>
      <c r="J88" s="387">
        <f t="shared" si="5"/>
        <v>0</v>
      </c>
      <c r="K88" s="387">
        <f t="shared" si="6"/>
        <v>0</v>
      </c>
      <c r="L88" s="388">
        <f t="shared" si="7"/>
        <v>0</v>
      </c>
    </row>
    <row r="89" spans="2:12">
      <c r="B89" s="377">
        <v>78</v>
      </c>
      <c r="C89" s="383" t="s">
        <v>4210</v>
      </c>
      <c r="D89" s="384" t="s">
        <v>4211</v>
      </c>
      <c r="E89" s="385" t="s">
        <v>887</v>
      </c>
      <c r="F89" s="385">
        <v>400</v>
      </c>
      <c r="G89" s="801"/>
      <c r="H89" s="387">
        <f t="shared" si="4"/>
        <v>0</v>
      </c>
      <c r="I89" s="802"/>
      <c r="J89" s="387">
        <f t="shared" si="5"/>
        <v>0</v>
      </c>
      <c r="K89" s="387">
        <f t="shared" si="6"/>
        <v>0</v>
      </c>
      <c r="L89" s="388">
        <f t="shared" si="7"/>
        <v>0</v>
      </c>
    </row>
    <row r="90" spans="2:12">
      <c r="B90" s="382">
        <v>79</v>
      </c>
      <c r="C90" s="383" t="s">
        <v>4212</v>
      </c>
      <c r="D90" s="384" t="s">
        <v>4213</v>
      </c>
      <c r="E90" s="385" t="s">
        <v>887</v>
      </c>
      <c r="F90" s="385">
        <v>550</v>
      </c>
      <c r="G90" s="801"/>
      <c r="H90" s="387">
        <f t="shared" si="4"/>
        <v>0</v>
      </c>
      <c r="I90" s="802"/>
      <c r="J90" s="387">
        <f t="shared" si="5"/>
        <v>0</v>
      </c>
      <c r="K90" s="387">
        <f t="shared" si="6"/>
        <v>0</v>
      </c>
      <c r="L90" s="388">
        <f t="shared" si="7"/>
        <v>0</v>
      </c>
    </row>
    <row r="91" spans="2:12">
      <c r="B91" s="377">
        <v>80</v>
      </c>
      <c r="C91" s="383" t="s">
        <v>4214</v>
      </c>
      <c r="D91" s="384" t="s">
        <v>4215</v>
      </c>
      <c r="E91" s="385" t="s">
        <v>887</v>
      </c>
      <c r="F91" s="385">
        <v>60</v>
      </c>
      <c r="G91" s="801"/>
      <c r="H91" s="387">
        <f t="shared" si="4"/>
        <v>0</v>
      </c>
      <c r="I91" s="802"/>
      <c r="J91" s="387">
        <f t="shared" si="5"/>
        <v>0</v>
      </c>
      <c r="K91" s="387">
        <f t="shared" si="6"/>
        <v>0</v>
      </c>
      <c r="L91" s="388">
        <f t="shared" si="7"/>
        <v>0</v>
      </c>
    </row>
    <row r="92" spans="2:12">
      <c r="B92" s="382">
        <v>81</v>
      </c>
      <c r="C92" s="383" t="s">
        <v>4216</v>
      </c>
      <c r="D92" s="384" t="s">
        <v>4217</v>
      </c>
      <c r="E92" s="385" t="s">
        <v>887</v>
      </c>
      <c r="F92" s="385">
        <v>4500</v>
      </c>
      <c r="G92" s="801"/>
      <c r="H92" s="387">
        <f t="shared" si="4"/>
        <v>0</v>
      </c>
      <c r="I92" s="802"/>
      <c r="J92" s="387">
        <f t="shared" si="5"/>
        <v>0</v>
      </c>
      <c r="K92" s="387">
        <f t="shared" si="6"/>
        <v>0</v>
      </c>
      <c r="L92" s="388">
        <f t="shared" si="7"/>
        <v>0</v>
      </c>
    </row>
    <row r="93" spans="2:12">
      <c r="B93" s="377">
        <v>82</v>
      </c>
      <c r="C93" s="383" t="s">
        <v>4218</v>
      </c>
      <c r="D93" s="384" t="s">
        <v>4219</v>
      </c>
      <c r="E93" s="385" t="s">
        <v>887</v>
      </c>
      <c r="F93" s="385">
        <v>3500</v>
      </c>
      <c r="G93" s="801"/>
      <c r="H93" s="387">
        <f t="shared" si="4"/>
        <v>0</v>
      </c>
      <c r="I93" s="802"/>
      <c r="J93" s="387">
        <f t="shared" si="5"/>
        <v>0</v>
      </c>
      <c r="K93" s="387">
        <f t="shared" si="6"/>
        <v>0</v>
      </c>
      <c r="L93" s="388">
        <f t="shared" si="7"/>
        <v>0</v>
      </c>
    </row>
    <row r="94" spans="2:12">
      <c r="B94" s="382">
        <v>83</v>
      </c>
      <c r="C94" s="383" t="s">
        <v>4220</v>
      </c>
      <c r="D94" s="384" t="s">
        <v>4221</v>
      </c>
      <c r="E94" s="385" t="s">
        <v>887</v>
      </c>
      <c r="F94" s="385">
        <v>350</v>
      </c>
      <c r="G94" s="801"/>
      <c r="H94" s="387">
        <f t="shared" si="4"/>
        <v>0</v>
      </c>
      <c r="I94" s="802"/>
      <c r="J94" s="387">
        <f t="shared" si="5"/>
        <v>0</v>
      </c>
      <c r="K94" s="387">
        <f t="shared" si="6"/>
        <v>0</v>
      </c>
      <c r="L94" s="388">
        <f t="shared" si="7"/>
        <v>0</v>
      </c>
    </row>
    <row r="95" spans="2:12" ht="12.75" customHeight="1">
      <c r="B95" s="377">
        <v>84</v>
      </c>
      <c r="C95" s="383" t="s">
        <v>4222</v>
      </c>
      <c r="D95" s="384" t="s">
        <v>4223</v>
      </c>
      <c r="E95" s="385" t="s">
        <v>887</v>
      </c>
      <c r="F95" s="385">
        <v>220</v>
      </c>
      <c r="G95" s="801"/>
      <c r="H95" s="387">
        <f t="shared" si="4"/>
        <v>0</v>
      </c>
      <c r="I95" s="802"/>
      <c r="J95" s="387">
        <f t="shared" si="5"/>
        <v>0</v>
      </c>
      <c r="K95" s="387">
        <f t="shared" si="6"/>
        <v>0</v>
      </c>
      <c r="L95" s="388">
        <f t="shared" si="7"/>
        <v>0</v>
      </c>
    </row>
    <row r="96" spans="2:12">
      <c r="B96" s="382">
        <v>85</v>
      </c>
      <c r="C96" s="383" t="s">
        <v>4224</v>
      </c>
      <c r="D96" s="384" t="s">
        <v>4225</v>
      </c>
      <c r="E96" s="385" t="s">
        <v>887</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4226</v>
      </c>
      <c r="E98" s="385"/>
      <c r="F98" s="385"/>
      <c r="G98" s="386"/>
      <c r="H98" s="387"/>
      <c r="I98" s="387"/>
      <c r="J98" s="387"/>
      <c r="K98" s="387"/>
      <c r="L98" s="388"/>
    </row>
    <row r="99" spans="2:12">
      <c r="B99" s="377">
        <v>88</v>
      </c>
      <c r="C99" s="383" t="s">
        <v>4227</v>
      </c>
      <c r="D99" s="384" t="s">
        <v>4228</v>
      </c>
      <c r="E99" s="385" t="s">
        <v>887</v>
      </c>
      <c r="F99" s="385">
        <v>120</v>
      </c>
      <c r="G99" s="801"/>
      <c r="H99" s="387">
        <f t="shared" si="4"/>
        <v>0</v>
      </c>
      <c r="I99" s="802"/>
      <c r="J99" s="387">
        <f t="shared" si="5"/>
        <v>0</v>
      </c>
      <c r="K99" s="387">
        <f t="shared" si="6"/>
        <v>0</v>
      </c>
      <c r="L99" s="388">
        <f t="shared" si="7"/>
        <v>0</v>
      </c>
    </row>
    <row r="100" spans="2:12">
      <c r="B100" s="382">
        <v>89</v>
      </c>
      <c r="C100" s="383" t="s">
        <v>4229</v>
      </c>
      <c r="D100" s="384" t="s">
        <v>4230</v>
      </c>
      <c r="E100" s="385" t="s">
        <v>887</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4231</v>
      </c>
      <c r="E102" s="385"/>
      <c r="F102" s="385"/>
      <c r="G102" s="386"/>
      <c r="H102" s="387"/>
      <c r="I102" s="387"/>
      <c r="J102" s="387"/>
      <c r="K102" s="387"/>
      <c r="L102" s="388"/>
    </row>
    <row r="103" spans="2:12" ht="12.75" customHeight="1">
      <c r="B103" s="382">
        <v>92</v>
      </c>
      <c r="C103" s="383" t="s">
        <v>4232</v>
      </c>
      <c r="D103" s="384" t="s">
        <v>4233</v>
      </c>
      <c r="E103" s="385" t="s">
        <v>887</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4234</v>
      </c>
      <c r="E105" s="385"/>
      <c r="F105" s="385"/>
      <c r="G105" s="386"/>
      <c r="H105" s="387"/>
      <c r="I105" s="387"/>
      <c r="J105" s="387"/>
      <c r="K105" s="387"/>
      <c r="L105" s="388"/>
    </row>
    <row r="106" spans="2:12">
      <c r="B106" s="377">
        <v>95</v>
      </c>
      <c r="C106" s="383" t="s">
        <v>4235</v>
      </c>
      <c r="D106" s="384" t="s">
        <v>4236</v>
      </c>
      <c r="E106" s="385" t="s">
        <v>887</v>
      </c>
      <c r="F106" s="385">
        <v>150</v>
      </c>
      <c r="G106" s="801"/>
      <c r="H106" s="387">
        <f t="shared" si="4"/>
        <v>0</v>
      </c>
      <c r="I106" s="802"/>
      <c r="J106" s="387">
        <f t="shared" si="5"/>
        <v>0</v>
      </c>
      <c r="K106" s="387">
        <f t="shared" si="6"/>
        <v>0</v>
      </c>
      <c r="L106" s="388">
        <f t="shared" si="7"/>
        <v>0</v>
      </c>
    </row>
    <row r="107" spans="2:12">
      <c r="B107" s="382">
        <v>96</v>
      </c>
      <c r="C107" s="383" t="s">
        <v>4237</v>
      </c>
      <c r="D107" s="384" t="s">
        <v>4238</v>
      </c>
      <c r="E107" s="385" t="s">
        <v>887</v>
      </c>
      <c r="F107" s="385">
        <v>20</v>
      </c>
      <c r="G107" s="801"/>
      <c r="H107" s="387">
        <f t="shared" si="4"/>
        <v>0</v>
      </c>
      <c r="I107" s="802"/>
      <c r="J107" s="387">
        <f t="shared" si="5"/>
        <v>0</v>
      </c>
      <c r="K107" s="387">
        <f t="shared" si="6"/>
        <v>0</v>
      </c>
      <c r="L107" s="388">
        <f t="shared" si="7"/>
        <v>0</v>
      </c>
    </row>
    <row r="108" spans="2:12">
      <c r="B108" s="377">
        <v>97</v>
      </c>
      <c r="C108" s="383" t="s">
        <v>4239</v>
      </c>
      <c r="D108" s="384" t="s">
        <v>4240</v>
      </c>
      <c r="E108" s="385" t="s">
        <v>887</v>
      </c>
      <c r="F108" s="385">
        <v>40</v>
      </c>
      <c r="G108" s="801"/>
      <c r="H108" s="387">
        <f t="shared" si="4"/>
        <v>0</v>
      </c>
      <c r="I108" s="802"/>
      <c r="J108" s="387">
        <f t="shared" si="5"/>
        <v>0</v>
      </c>
      <c r="K108" s="387">
        <f t="shared" si="6"/>
        <v>0</v>
      </c>
      <c r="L108" s="388">
        <f t="shared" si="7"/>
        <v>0</v>
      </c>
    </row>
    <row r="109" spans="2:12">
      <c r="B109" s="382">
        <v>98</v>
      </c>
      <c r="C109" s="383" t="s">
        <v>4241</v>
      </c>
      <c r="D109" s="384" t="s">
        <v>4242</v>
      </c>
      <c r="E109" s="385" t="s">
        <v>887</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4243</v>
      </c>
      <c r="E111" s="385"/>
      <c r="F111" s="385"/>
      <c r="G111" s="386"/>
      <c r="H111" s="387"/>
      <c r="I111" s="387"/>
      <c r="J111" s="387"/>
      <c r="K111" s="387"/>
      <c r="L111" s="388"/>
    </row>
    <row r="112" spans="2:12" ht="63.75">
      <c r="B112" s="377">
        <v>101</v>
      </c>
      <c r="C112" s="383"/>
      <c r="D112" s="384" t="s">
        <v>4244</v>
      </c>
      <c r="E112" s="385"/>
      <c r="F112" s="385"/>
      <c r="G112" s="386"/>
      <c r="H112" s="387"/>
      <c r="I112" s="387"/>
      <c r="J112" s="387"/>
      <c r="K112" s="387"/>
      <c r="L112" s="388"/>
    </row>
    <row r="113" spans="2:12" ht="51">
      <c r="B113" s="382">
        <v>102</v>
      </c>
      <c r="C113" s="383" t="s">
        <v>4245</v>
      </c>
      <c r="D113" s="384" t="s">
        <v>4246</v>
      </c>
      <c r="E113" s="385" t="s">
        <v>2896</v>
      </c>
      <c r="F113" s="385">
        <v>191</v>
      </c>
      <c r="G113" s="801"/>
      <c r="H113" s="387">
        <f t="shared" si="4"/>
        <v>0</v>
      </c>
      <c r="I113" s="802"/>
      <c r="J113" s="387">
        <f t="shared" si="5"/>
        <v>0</v>
      </c>
      <c r="K113" s="387">
        <f t="shared" si="6"/>
        <v>0</v>
      </c>
      <c r="L113" s="388">
        <f t="shared" si="7"/>
        <v>0</v>
      </c>
    </row>
    <row r="114" spans="2:12" ht="63.75">
      <c r="B114" s="377">
        <v>103</v>
      </c>
      <c r="C114" s="383" t="s">
        <v>4247</v>
      </c>
      <c r="D114" s="384" t="s">
        <v>4248</v>
      </c>
      <c r="E114" s="385" t="s">
        <v>2896</v>
      </c>
      <c r="F114" s="385">
        <v>74</v>
      </c>
      <c r="G114" s="801"/>
      <c r="H114" s="387">
        <f t="shared" si="4"/>
        <v>0</v>
      </c>
      <c r="I114" s="802"/>
      <c r="J114" s="387">
        <f t="shared" si="5"/>
        <v>0</v>
      </c>
      <c r="K114" s="387">
        <f t="shared" si="6"/>
        <v>0</v>
      </c>
      <c r="L114" s="388">
        <f t="shared" si="7"/>
        <v>0</v>
      </c>
    </row>
    <row r="115" spans="2:12" ht="51">
      <c r="B115" s="382">
        <v>104</v>
      </c>
      <c r="C115" s="383" t="s">
        <v>4249</v>
      </c>
      <c r="D115" s="384" t="s">
        <v>4250</v>
      </c>
      <c r="E115" s="385" t="s">
        <v>2896</v>
      </c>
      <c r="F115" s="385">
        <v>2</v>
      </c>
      <c r="G115" s="801"/>
      <c r="H115" s="387">
        <f t="shared" si="4"/>
        <v>0</v>
      </c>
      <c r="I115" s="802"/>
      <c r="J115" s="387">
        <f t="shared" si="5"/>
        <v>0</v>
      </c>
      <c r="K115" s="387">
        <f t="shared" si="6"/>
        <v>0</v>
      </c>
      <c r="L115" s="388">
        <f t="shared" si="7"/>
        <v>0</v>
      </c>
    </row>
    <row r="116" spans="2:12" ht="63.75">
      <c r="B116" s="377">
        <v>105</v>
      </c>
      <c r="C116" s="383" t="s">
        <v>4251</v>
      </c>
      <c r="D116" s="384" t="s">
        <v>4252</v>
      </c>
      <c r="E116" s="385" t="s">
        <v>2896</v>
      </c>
      <c r="F116" s="385">
        <v>22</v>
      </c>
      <c r="G116" s="801"/>
      <c r="H116" s="387">
        <f t="shared" si="4"/>
        <v>0</v>
      </c>
      <c r="I116" s="802"/>
      <c r="J116" s="387">
        <f t="shared" si="5"/>
        <v>0</v>
      </c>
      <c r="K116" s="387">
        <f t="shared" si="6"/>
        <v>0</v>
      </c>
      <c r="L116" s="388">
        <f t="shared" si="7"/>
        <v>0</v>
      </c>
    </row>
    <row r="117" spans="2:12" ht="63.75">
      <c r="B117" s="382">
        <v>106</v>
      </c>
      <c r="C117" s="383" t="s">
        <v>4253</v>
      </c>
      <c r="D117" s="384" t="s">
        <v>4254</v>
      </c>
      <c r="E117" s="385" t="s">
        <v>2896</v>
      </c>
      <c r="F117" s="385">
        <v>19</v>
      </c>
      <c r="G117" s="801"/>
      <c r="H117" s="387">
        <f t="shared" si="4"/>
        <v>0</v>
      </c>
      <c r="I117" s="802"/>
      <c r="J117" s="387">
        <f t="shared" si="5"/>
        <v>0</v>
      </c>
      <c r="K117" s="387">
        <f t="shared" si="6"/>
        <v>0</v>
      </c>
      <c r="L117" s="388">
        <f t="shared" si="7"/>
        <v>0</v>
      </c>
    </row>
    <row r="118" spans="2:12" ht="63.75">
      <c r="B118" s="377">
        <v>107</v>
      </c>
      <c r="C118" s="383" t="s">
        <v>4255</v>
      </c>
      <c r="D118" s="384" t="s">
        <v>4256</v>
      </c>
      <c r="E118" s="385" t="s">
        <v>2896</v>
      </c>
      <c r="F118" s="385">
        <v>58</v>
      </c>
      <c r="G118" s="801"/>
      <c r="H118" s="387">
        <f t="shared" si="4"/>
        <v>0</v>
      </c>
      <c r="I118" s="802"/>
      <c r="J118" s="387">
        <f t="shared" si="5"/>
        <v>0</v>
      </c>
      <c r="K118" s="387">
        <f t="shared" si="6"/>
        <v>0</v>
      </c>
      <c r="L118" s="388">
        <f t="shared" si="7"/>
        <v>0</v>
      </c>
    </row>
    <row r="119" spans="2:12" ht="38.25">
      <c r="B119" s="382">
        <v>108</v>
      </c>
      <c r="C119" s="383" t="s">
        <v>4257</v>
      </c>
      <c r="D119" s="384" t="s">
        <v>4258</v>
      </c>
      <c r="E119" s="385" t="s">
        <v>2896</v>
      </c>
      <c r="F119" s="385">
        <v>4</v>
      </c>
      <c r="G119" s="801"/>
      <c r="H119" s="387">
        <f t="shared" si="4"/>
        <v>0</v>
      </c>
      <c r="I119" s="802"/>
      <c r="J119" s="387">
        <f t="shared" si="5"/>
        <v>0</v>
      </c>
      <c r="K119" s="387">
        <f t="shared" si="6"/>
        <v>0</v>
      </c>
      <c r="L119" s="388">
        <f t="shared" si="7"/>
        <v>0</v>
      </c>
    </row>
    <row r="120" spans="2:12" ht="38.25">
      <c r="B120" s="377">
        <v>109</v>
      </c>
      <c r="C120" s="383" t="s">
        <v>4259</v>
      </c>
      <c r="D120" s="384" t="s">
        <v>4260</v>
      </c>
      <c r="E120" s="385" t="s">
        <v>2896</v>
      </c>
      <c r="F120" s="385">
        <v>5</v>
      </c>
      <c r="G120" s="801"/>
      <c r="H120" s="387">
        <f t="shared" si="4"/>
        <v>0</v>
      </c>
      <c r="I120" s="802"/>
      <c r="J120" s="387">
        <f t="shared" si="5"/>
        <v>0</v>
      </c>
      <c r="K120" s="387">
        <f t="shared" si="6"/>
        <v>0</v>
      </c>
      <c r="L120" s="388">
        <f t="shared" si="7"/>
        <v>0</v>
      </c>
    </row>
    <row r="121" spans="2:12" ht="51">
      <c r="B121" s="382">
        <v>110</v>
      </c>
      <c r="C121" s="383" t="s">
        <v>4261</v>
      </c>
      <c r="D121" s="384" t="s">
        <v>4262</v>
      </c>
      <c r="E121" s="385" t="s">
        <v>2896</v>
      </c>
      <c r="F121" s="385">
        <v>2</v>
      </c>
      <c r="G121" s="801"/>
      <c r="H121" s="387">
        <f t="shared" si="4"/>
        <v>0</v>
      </c>
      <c r="I121" s="802"/>
      <c r="J121" s="387">
        <f t="shared" si="5"/>
        <v>0</v>
      </c>
      <c r="K121" s="387">
        <f t="shared" si="6"/>
        <v>0</v>
      </c>
      <c r="L121" s="388">
        <f t="shared" si="7"/>
        <v>0</v>
      </c>
    </row>
    <row r="122" spans="2:12" ht="51">
      <c r="B122" s="377">
        <v>111</v>
      </c>
      <c r="C122" s="383" t="s">
        <v>4263</v>
      </c>
      <c r="D122" s="384" t="s">
        <v>4264</v>
      </c>
      <c r="E122" s="385" t="s">
        <v>2896</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4265</v>
      </c>
      <c r="E124" s="385"/>
      <c r="F124" s="385"/>
      <c r="G124" s="386"/>
      <c r="H124" s="387"/>
      <c r="I124" s="387"/>
      <c r="J124" s="387"/>
      <c r="K124" s="387"/>
      <c r="L124" s="388"/>
    </row>
    <row r="125" spans="2:12" ht="89.25">
      <c r="B125" s="382">
        <v>114</v>
      </c>
      <c r="C125" s="383"/>
      <c r="D125" s="384" t="s">
        <v>4266</v>
      </c>
      <c r="E125" s="385"/>
      <c r="F125" s="385"/>
      <c r="G125" s="386"/>
      <c r="H125" s="387"/>
      <c r="I125" s="387"/>
      <c r="J125" s="387"/>
      <c r="K125" s="387"/>
      <c r="L125" s="388"/>
    </row>
    <row r="126" spans="2:12" ht="63.75">
      <c r="B126" s="377">
        <v>115</v>
      </c>
      <c r="C126" s="383" t="s">
        <v>4267</v>
      </c>
      <c r="D126" s="384" t="s">
        <v>4268</v>
      </c>
      <c r="E126" s="385" t="s">
        <v>2896</v>
      </c>
      <c r="F126" s="385">
        <v>19</v>
      </c>
      <c r="G126" s="801"/>
      <c r="H126" s="387">
        <f t="shared" si="4"/>
        <v>0</v>
      </c>
      <c r="I126" s="802"/>
      <c r="J126" s="387">
        <f t="shared" si="5"/>
        <v>0</v>
      </c>
      <c r="K126" s="387">
        <f t="shared" si="6"/>
        <v>0</v>
      </c>
      <c r="L126" s="388">
        <f t="shared" si="7"/>
        <v>0</v>
      </c>
    </row>
    <row r="127" spans="2:12" ht="63.75">
      <c r="B127" s="382">
        <v>116</v>
      </c>
      <c r="C127" s="383" t="s">
        <v>4269</v>
      </c>
      <c r="D127" s="384" t="s">
        <v>4270</v>
      </c>
      <c r="E127" s="385" t="s">
        <v>2896</v>
      </c>
      <c r="F127" s="385">
        <v>21</v>
      </c>
      <c r="G127" s="801"/>
      <c r="H127" s="387">
        <f t="shared" si="4"/>
        <v>0</v>
      </c>
      <c r="I127" s="802"/>
      <c r="J127" s="387">
        <f t="shared" si="5"/>
        <v>0</v>
      </c>
      <c r="K127" s="387">
        <f t="shared" si="6"/>
        <v>0</v>
      </c>
      <c r="L127" s="388">
        <f t="shared" si="7"/>
        <v>0</v>
      </c>
    </row>
    <row r="128" spans="2:12" ht="63.75">
      <c r="B128" s="377">
        <v>117</v>
      </c>
      <c r="C128" s="383" t="s">
        <v>4271</v>
      </c>
      <c r="D128" s="384" t="s">
        <v>4272</v>
      </c>
      <c r="E128" s="385" t="s">
        <v>2896</v>
      </c>
      <c r="F128" s="385">
        <v>2</v>
      </c>
      <c r="G128" s="801"/>
      <c r="H128" s="387">
        <f t="shared" si="4"/>
        <v>0</v>
      </c>
      <c r="I128" s="802"/>
      <c r="J128" s="387">
        <f t="shared" si="5"/>
        <v>0</v>
      </c>
      <c r="K128" s="387">
        <f t="shared" si="6"/>
        <v>0</v>
      </c>
      <c r="L128" s="388">
        <f t="shared" si="7"/>
        <v>0</v>
      </c>
    </row>
    <row r="129" spans="2:12" ht="63.75">
      <c r="B129" s="382">
        <v>118</v>
      </c>
      <c r="C129" s="383" t="s">
        <v>4273</v>
      </c>
      <c r="D129" s="384" t="s">
        <v>4274</v>
      </c>
      <c r="E129" s="385" t="s">
        <v>2896</v>
      </c>
      <c r="F129" s="385">
        <v>2</v>
      </c>
      <c r="G129" s="801"/>
      <c r="H129" s="387">
        <f t="shared" si="4"/>
        <v>0</v>
      </c>
      <c r="I129" s="802"/>
      <c r="J129" s="387">
        <f t="shared" si="5"/>
        <v>0</v>
      </c>
      <c r="K129" s="387">
        <f t="shared" si="6"/>
        <v>0</v>
      </c>
      <c r="L129" s="388">
        <f t="shared" si="7"/>
        <v>0</v>
      </c>
    </row>
    <row r="130" spans="2:12" ht="63.75">
      <c r="B130" s="377">
        <v>119</v>
      </c>
      <c r="C130" s="383" t="s">
        <v>4275</v>
      </c>
      <c r="D130" s="384" t="s">
        <v>4276</v>
      </c>
      <c r="E130" s="385" t="s">
        <v>2896</v>
      </c>
      <c r="F130" s="385">
        <v>16</v>
      </c>
      <c r="G130" s="801"/>
      <c r="H130" s="387">
        <f t="shared" si="4"/>
        <v>0</v>
      </c>
      <c r="I130" s="802"/>
      <c r="J130" s="387">
        <f t="shared" si="5"/>
        <v>0</v>
      </c>
      <c r="K130" s="387">
        <f t="shared" si="6"/>
        <v>0</v>
      </c>
      <c r="L130" s="388">
        <f t="shared" si="7"/>
        <v>0</v>
      </c>
    </row>
    <row r="131" spans="2:12" ht="63.75">
      <c r="B131" s="382">
        <v>120</v>
      </c>
      <c r="C131" s="383" t="s">
        <v>4277</v>
      </c>
      <c r="D131" s="384" t="s">
        <v>4278</v>
      </c>
      <c r="E131" s="385" t="s">
        <v>2896</v>
      </c>
      <c r="F131" s="385">
        <v>3</v>
      </c>
      <c r="G131" s="801"/>
      <c r="H131" s="387">
        <f t="shared" si="4"/>
        <v>0</v>
      </c>
      <c r="I131" s="802"/>
      <c r="J131" s="387">
        <f t="shared" si="5"/>
        <v>0</v>
      </c>
      <c r="K131" s="387">
        <f t="shared" si="6"/>
        <v>0</v>
      </c>
      <c r="L131" s="388">
        <f t="shared" si="7"/>
        <v>0</v>
      </c>
    </row>
    <row r="132" spans="2:12" ht="76.5">
      <c r="B132" s="377">
        <v>121</v>
      </c>
      <c r="C132" s="383" t="s">
        <v>4279</v>
      </c>
      <c r="D132" s="384" t="s">
        <v>4280</v>
      </c>
      <c r="E132" s="385" t="s">
        <v>2896</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4281</v>
      </c>
      <c r="E134" s="385"/>
      <c r="F134" s="385"/>
      <c r="G134" s="386"/>
      <c r="H134" s="387"/>
      <c r="I134" s="387"/>
      <c r="J134" s="387"/>
      <c r="K134" s="387"/>
      <c r="L134" s="388"/>
    </row>
    <row r="135" spans="2:12" s="397" customFormat="1" ht="89.25">
      <c r="B135" s="393">
        <v>124</v>
      </c>
      <c r="C135" s="390"/>
      <c r="D135" s="391" t="s">
        <v>4282</v>
      </c>
      <c r="E135" s="394"/>
      <c r="F135" s="394"/>
      <c r="G135" s="395"/>
      <c r="H135" s="387"/>
      <c r="I135" s="396"/>
      <c r="J135" s="387"/>
      <c r="K135" s="396"/>
      <c r="L135" s="388"/>
    </row>
    <row r="136" spans="2:12" ht="63.75">
      <c r="B136" s="377">
        <v>125</v>
      </c>
      <c r="C136" s="383" t="s">
        <v>4283</v>
      </c>
      <c r="D136" s="384" t="s">
        <v>4284</v>
      </c>
      <c r="E136" s="385" t="s">
        <v>2896</v>
      </c>
      <c r="F136" s="385">
        <v>1</v>
      </c>
      <c r="G136" s="801"/>
      <c r="H136" s="387">
        <f t="shared" si="4"/>
        <v>0</v>
      </c>
      <c r="I136" s="802"/>
      <c r="J136" s="387">
        <f t="shared" si="5"/>
        <v>0</v>
      </c>
      <c r="K136" s="387">
        <f t="shared" si="6"/>
        <v>0</v>
      </c>
      <c r="L136" s="388">
        <f t="shared" si="7"/>
        <v>0</v>
      </c>
    </row>
    <row r="137" spans="2:12" ht="51">
      <c r="B137" s="382">
        <v>126</v>
      </c>
      <c r="C137" s="383" t="s">
        <v>4285</v>
      </c>
      <c r="D137" s="384" t="s">
        <v>4286</v>
      </c>
      <c r="E137" s="385" t="s">
        <v>2896</v>
      </c>
      <c r="F137" s="385">
        <v>1</v>
      </c>
      <c r="G137" s="801"/>
      <c r="H137" s="387">
        <f t="shared" si="4"/>
        <v>0</v>
      </c>
      <c r="I137" s="802"/>
      <c r="J137" s="387">
        <f t="shared" si="5"/>
        <v>0</v>
      </c>
      <c r="K137" s="387">
        <f t="shared" si="6"/>
        <v>0</v>
      </c>
      <c r="L137" s="388">
        <f t="shared" si="7"/>
        <v>0</v>
      </c>
    </row>
    <row r="138" spans="2:12" ht="54.75">
      <c r="B138" s="382">
        <v>127</v>
      </c>
      <c r="C138" s="383" t="s">
        <v>4287</v>
      </c>
      <c r="D138" s="398" t="s">
        <v>4288</v>
      </c>
      <c r="E138" s="385" t="s">
        <v>2896</v>
      </c>
      <c r="F138" s="385">
        <v>1</v>
      </c>
      <c r="G138" s="801"/>
      <c r="H138" s="387">
        <f t="shared" si="4"/>
        <v>0</v>
      </c>
      <c r="I138" s="802"/>
      <c r="J138" s="387">
        <f t="shared" si="5"/>
        <v>0</v>
      </c>
      <c r="K138" s="387">
        <f t="shared" si="6"/>
        <v>0</v>
      </c>
      <c r="L138" s="388">
        <f t="shared" si="7"/>
        <v>0</v>
      </c>
    </row>
    <row r="139" spans="2:12" ht="54.75">
      <c r="B139" s="377">
        <v>128</v>
      </c>
      <c r="C139" s="383" t="s">
        <v>4289</v>
      </c>
      <c r="D139" s="398" t="s">
        <v>4290</v>
      </c>
      <c r="E139" s="385" t="s">
        <v>2896</v>
      </c>
      <c r="F139" s="385">
        <v>1</v>
      </c>
      <c r="G139" s="801"/>
      <c r="H139" s="387">
        <f t="shared" si="4"/>
        <v>0</v>
      </c>
      <c r="I139" s="802"/>
      <c r="J139" s="387">
        <f t="shared" si="5"/>
        <v>0</v>
      </c>
      <c r="K139" s="387">
        <f t="shared" si="6"/>
        <v>0</v>
      </c>
      <c r="L139" s="388">
        <f t="shared" si="7"/>
        <v>0</v>
      </c>
    </row>
    <row r="140" spans="2:12" ht="54.75">
      <c r="B140" s="382">
        <v>129</v>
      </c>
      <c r="C140" s="383" t="s">
        <v>4291</v>
      </c>
      <c r="D140" s="398" t="s">
        <v>4292</v>
      </c>
      <c r="E140" s="385" t="s">
        <v>2896</v>
      </c>
      <c r="F140" s="385">
        <v>1</v>
      </c>
      <c r="G140" s="801"/>
      <c r="H140" s="387">
        <f t="shared" si="4"/>
        <v>0</v>
      </c>
      <c r="I140" s="802"/>
      <c r="J140" s="387">
        <f t="shared" si="5"/>
        <v>0</v>
      </c>
      <c r="K140" s="387">
        <f t="shared" si="6"/>
        <v>0</v>
      </c>
      <c r="L140" s="388">
        <f t="shared" si="7"/>
        <v>0</v>
      </c>
    </row>
    <row r="141" spans="2:12" ht="56.25">
      <c r="B141" s="377">
        <v>130</v>
      </c>
      <c r="C141" s="383" t="s">
        <v>4293</v>
      </c>
      <c r="D141" s="398" t="s">
        <v>4294</v>
      </c>
      <c r="E141" s="385" t="s">
        <v>2896</v>
      </c>
      <c r="F141" s="385">
        <v>1</v>
      </c>
      <c r="G141" s="801"/>
      <c r="H141" s="387">
        <f t="shared" si="4"/>
        <v>0</v>
      </c>
      <c r="I141" s="802"/>
      <c r="J141" s="387">
        <f t="shared" si="5"/>
        <v>0</v>
      </c>
      <c r="K141" s="387">
        <f t="shared" si="6"/>
        <v>0</v>
      </c>
      <c r="L141" s="388">
        <f t="shared" si="7"/>
        <v>0</v>
      </c>
    </row>
    <row r="142" spans="2:12" ht="56.25">
      <c r="B142" s="382">
        <v>131</v>
      </c>
      <c r="C142" s="383" t="s">
        <v>4295</v>
      </c>
      <c r="D142" s="398" t="s">
        <v>4296</v>
      </c>
      <c r="E142" s="385" t="s">
        <v>2896</v>
      </c>
      <c r="F142" s="385">
        <v>1</v>
      </c>
      <c r="G142" s="801"/>
      <c r="H142" s="387">
        <f t="shared" si="4"/>
        <v>0</v>
      </c>
      <c r="I142" s="802"/>
      <c r="J142" s="387">
        <f t="shared" si="5"/>
        <v>0</v>
      </c>
      <c r="K142" s="387">
        <f t="shared" si="6"/>
        <v>0</v>
      </c>
      <c r="L142" s="388">
        <f t="shared" si="7"/>
        <v>0</v>
      </c>
    </row>
    <row r="143" spans="2:12" ht="56.25">
      <c r="B143" s="377">
        <v>132</v>
      </c>
      <c r="C143" s="383" t="s">
        <v>4297</v>
      </c>
      <c r="D143" s="398" t="s">
        <v>4298</v>
      </c>
      <c r="E143" s="385" t="s">
        <v>2896</v>
      </c>
      <c r="F143" s="385">
        <v>1</v>
      </c>
      <c r="G143" s="801"/>
      <c r="H143" s="387">
        <f t="shared" si="4"/>
        <v>0</v>
      </c>
      <c r="I143" s="802"/>
      <c r="J143" s="387">
        <f t="shared" si="5"/>
        <v>0</v>
      </c>
      <c r="K143" s="387">
        <f t="shared" si="6"/>
        <v>0</v>
      </c>
      <c r="L143" s="388">
        <f t="shared" si="7"/>
        <v>0</v>
      </c>
    </row>
    <row r="144" spans="2:12" ht="56.25">
      <c r="B144" s="382">
        <v>133</v>
      </c>
      <c r="C144" s="383" t="s">
        <v>4299</v>
      </c>
      <c r="D144" s="398" t="s">
        <v>4300</v>
      </c>
      <c r="E144" s="385" t="s">
        <v>2896</v>
      </c>
      <c r="F144" s="385">
        <v>1</v>
      </c>
      <c r="G144" s="801"/>
      <c r="H144" s="387">
        <f t="shared" si="4"/>
        <v>0</v>
      </c>
      <c r="I144" s="802"/>
      <c r="J144" s="387">
        <f t="shared" si="5"/>
        <v>0</v>
      </c>
      <c r="K144" s="387">
        <f t="shared" si="6"/>
        <v>0</v>
      </c>
      <c r="L144" s="388">
        <f t="shared" si="7"/>
        <v>0</v>
      </c>
    </row>
    <row r="145" spans="2:12" ht="56.25">
      <c r="B145" s="377">
        <v>134</v>
      </c>
      <c r="C145" s="383" t="s">
        <v>4301</v>
      </c>
      <c r="D145" s="398" t="s">
        <v>4302</v>
      </c>
      <c r="E145" s="385" t="s">
        <v>2896</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4303</v>
      </c>
      <c r="D146" s="398" t="s">
        <v>4304</v>
      </c>
      <c r="E146" s="385" t="s">
        <v>2896</v>
      </c>
      <c r="F146" s="385">
        <v>1</v>
      </c>
      <c r="G146" s="801"/>
      <c r="H146" s="387">
        <f t="shared" si="8"/>
        <v>0</v>
      </c>
      <c r="I146" s="802"/>
      <c r="J146" s="387">
        <f t="shared" si="9"/>
        <v>0</v>
      </c>
      <c r="K146" s="387">
        <f t="shared" ref="K146:K219" si="11">G146+I146</f>
        <v>0</v>
      </c>
      <c r="L146" s="388">
        <f t="shared" si="10"/>
        <v>0</v>
      </c>
    </row>
    <row r="147" spans="2:12" ht="54.75">
      <c r="B147" s="377">
        <v>136</v>
      </c>
      <c r="C147" s="383" t="s">
        <v>4305</v>
      </c>
      <c r="D147" s="398" t="s">
        <v>4306</v>
      </c>
      <c r="E147" s="385" t="s">
        <v>2896</v>
      </c>
      <c r="F147" s="385">
        <v>1</v>
      </c>
      <c r="G147" s="801"/>
      <c r="H147" s="387">
        <f t="shared" si="8"/>
        <v>0</v>
      </c>
      <c r="I147" s="802"/>
      <c r="J147" s="387">
        <f t="shared" si="9"/>
        <v>0</v>
      </c>
      <c r="K147" s="387">
        <f t="shared" si="11"/>
        <v>0</v>
      </c>
      <c r="L147" s="388">
        <f t="shared" si="10"/>
        <v>0</v>
      </c>
    </row>
    <row r="148" spans="2:12" ht="54.75">
      <c r="B148" s="382">
        <v>137</v>
      </c>
      <c r="C148" s="383" t="s">
        <v>4307</v>
      </c>
      <c r="D148" s="398" t="s">
        <v>4308</v>
      </c>
      <c r="E148" s="385" t="s">
        <v>2896</v>
      </c>
      <c r="F148" s="385">
        <v>1</v>
      </c>
      <c r="G148" s="801"/>
      <c r="H148" s="387">
        <f t="shared" si="8"/>
        <v>0</v>
      </c>
      <c r="I148" s="802"/>
      <c r="J148" s="387">
        <f t="shared" si="9"/>
        <v>0</v>
      </c>
      <c r="K148" s="387">
        <f t="shared" si="11"/>
        <v>0</v>
      </c>
      <c r="L148" s="388">
        <f t="shared" si="10"/>
        <v>0</v>
      </c>
    </row>
    <row r="149" spans="2:12" ht="54.75">
      <c r="B149" s="377">
        <v>138</v>
      </c>
      <c r="C149" s="383" t="s">
        <v>4309</v>
      </c>
      <c r="D149" s="398" t="s">
        <v>4310</v>
      </c>
      <c r="E149" s="385" t="s">
        <v>2896</v>
      </c>
      <c r="F149" s="385">
        <v>1</v>
      </c>
      <c r="G149" s="801"/>
      <c r="H149" s="387">
        <f t="shared" si="8"/>
        <v>0</v>
      </c>
      <c r="I149" s="802"/>
      <c r="J149" s="387">
        <f t="shared" si="9"/>
        <v>0</v>
      </c>
      <c r="K149" s="387">
        <f t="shared" si="11"/>
        <v>0</v>
      </c>
      <c r="L149" s="388">
        <f t="shared" si="10"/>
        <v>0</v>
      </c>
    </row>
    <row r="150" spans="2:12" ht="54.75">
      <c r="B150" s="382">
        <v>139</v>
      </c>
      <c r="C150" s="383" t="s">
        <v>4311</v>
      </c>
      <c r="D150" s="398" t="s">
        <v>4312</v>
      </c>
      <c r="E150" s="385" t="s">
        <v>2896</v>
      </c>
      <c r="F150" s="385">
        <v>1</v>
      </c>
      <c r="G150" s="801"/>
      <c r="H150" s="387">
        <f t="shared" si="8"/>
        <v>0</v>
      </c>
      <c r="I150" s="802"/>
      <c r="J150" s="387">
        <f t="shared" si="9"/>
        <v>0</v>
      </c>
      <c r="K150" s="387">
        <f t="shared" si="11"/>
        <v>0</v>
      </c>
      <c r="L150" s="388">
        <f t="shared" si="10"/>
        <v>0</v>
      </c>
    </row>
    <row r="151" spans="2:12" ht="51">
      <c r="B151" s="377">
        <v>140</v>
      </c>
      <c r="C151" s="383" t="s">
        <v>4313</v>
      </c>
      <c r="D151" s="398" t="s">
        <v>4314</v>
      </c>
      <c r="E151" s="385" t="s">
        <v>2896</v>
      </c>
      <c r="F151" s="385">
        <v>1</v>
      </c>
      <c r="G151" s="801"/>
      <c r="H151" s="387">
        <f t="shared" si="8"/>
        <v>0</v>
      </c>
      <c r="I151" s="802"/>
      <c r="J151" s="387">
        <f t="shared" si="9"/>
        <v>0</v>
      </c>
      <c r="K151" s="387">
        <f t="shared" si="11"/>
        <v>0</v>
      </c>
      <c r="L151" s="388">
        <f t="shared" si="10"/>
        <v>0</v>
      </c>
    </row>
    <row r="152" spans="2:12" ht="38.25">
      <c r="B152" s="382">
        <v>141</v>
      </c>
      <c r="C152" s="383" t="s">
        <v>4315</v>
      </c>
      <c r="D152" s="384" t="s">
        <v>4316</v>
      </c>
      <c r="E152" s="385" t="s">
        <v>2896</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4317</v>
      </c>
      <c r="E154" s="385"/>
      <c r="F154" s="385"/>
      <c r="G154" s="386"/>
      <c r="H154" s="387"/>
      <c r="I154" s="387"/>
      <c r="J154" s="387"/>
      <c r="K154" s="387"/>
      <c r="L154" s="388"/>
    </row>
    <row r="155" spans="2:12" ht="63.75">
      <c r="B155" s="377">
        <v>144</v>
      </c>
      <c r="C155" s="383"/>
      <c r="D155" s="384" t="s">
        <v>4318</v>
      </c>
      <c r="E155" s="385"/>
      <c r="F155" s="385"/>
      <c r="G155" s="386"/>
      <c r="H155" s="387"/>
      <c r="I155" s="387"/>
      <c r="J155" s="387"/>
      <c r="K155" s="387"/>
      <c r="L155" s="388"/>
    </row>
    <row r="156" spans="2:12">
      <c r="B156" s="382">
        <v>145</v>
      </c>
      <c r="C156" s="383" t="s">
        <v>4319</v>
      </c>
      <c r="D156" s="384" t="s">
        <v>4320</v>
      </c>
      <c r="E156" s="385" t="s">
        <v>887</v>
      </c>
      <c r="F156" s="385">
        <v>350</v>
      </c>
      <c r="G156" s="801"/>
      <c r="H156" s="387">
        <f t="shared" si="8"/>
        <v>0</v>
      </c>
      <c r="I156" s="802"/>
      <c r="J156" s="387">
        <f t="shared" si="9"/>
        <v>0</v>
      </c>
      <c r="K156" s="387">
        <f t="shared" si="11"/>
        <v>0</v>
      </c>
      <c r="L156" s="388">
        <f t="shared" si="10"/>
        <v>0</v>
      </c>
    </row>
    <row r="157" spans="2:12" ht="25.5">
      <c r="B157" s="377">
        <v>146</v>
      </c>
      <c r="C157" s="383" t="s">
        <v>4321</v>
      </c>
      <c r="D157" s="384" t="s">
        <v>4322</v>
      </c>
      <c r="E157" s="385" t="s">
        <v>2896</v>
      </c>
      <c r="F157" s="385">
        <v>4</v>
      </c>
      <c r="G157" s="801"/>
      <c r="H157" s="387">
        <f t="shared" si="8"/>
        <v>0</v>
      </c>
      <c r="I157" s="802"/>
      <c r="J157" s="387">
        <f t="shared" si="9"/>
        <v>0</v>
      </c>
      <c r="K157" s="387">
        <f t="shared" si="11"/>
        <v>0</v>
      </c>
      <c r="L157" s="388">
        <f t="shared" si="10"/>
        <v>0</v>
      </c>
    </row>
    <row r="158" spans="2:12" ht="25.5">
      <c r="B158" s="382">
        <v>147</v>
      </c>
      <c r="C158" s="383" t="s">
        <v>4323</v>
      </c>
      <c r="D158" s="384" t="s">
        <v>4324</v>
      </c>
      <c r="E158" s="385" t="s">
        <v>2896</v>
      </c>
      <c r="F158" s="385">
        <v>1</v>
      </c>
      <c r="G158" s="801"/>
      <c r="H158" s="387">
        <f t="shared" si="8"/>
        <v>0</v>
      </c>
      <c r="I158" s="802"/>
      <c r="J158" s="387">
        <f t="shared" si="9"/>
        <v>0</v>
      </c>
      <c r="K158" s="387">
        <f t="shared" si="11"/>
        <v>0</v>
      </c>
      <c r="L158" s="388">
        <f t="shared" si="10"/>
        <v>0</v>
      </c>
    </row>
    <row r="159" spans="2:12" ht="25.5">
      <c r="B159" s="377">
        <v>148</v>
      </c>
      <c r="C159" s="383" t="s">
        <v>4325</v>
      </c>
      <c r="D159" s="384" t="s">
        <v>4326</v>
      </c>
      <c r="E159" s="385" t="s">
        <v>2896</v>
      </c>
      <c r="F159" s="385">
        <v>230</v>
      </c>
      <c r="G159" s="801"/>
      <c r="H159" s="387">
        <f t="shared" si="8"/>
        <v>0</v>
      </c>
      <c r="I159" s="802"/>
      <c r="J159" s="387">
        <f t="shared" si="9"/>
        <v>0</v>
      </c>
      <c r="K159" s="387">
        <f t="shared" si="11"/>
        <v>0</v>
      </c>
      <c r="L159" s="388">
        <f t="shared" si="10"/>
        <v>0</v>
      </c>
    </row>
    <row r="160" spans="2:12" ht="25.5">
      <c r="B160" s="382">
        <v>149</v>
      </c>
      <c r="C160" s="383" t="s">
        <v>4327</v>
      </c>
      <c r="D160" s="384" t="s">
        <v>4328</v>
      </c>
      <c r="E160" s="385" t="s">
        <v>2896</v>
      </c>
      <c r="F160" s="385">
        <v>20</v>
      </c>
      <c r="G160" s="801"/>
      <c r="H160" s="387">
        <f t="shared" si="8"/>
        <v>0</v>
      </c>
      <c r="I160" s="802"/>
      <c r="J160" s="387">
        <f t="shared" si="9"/>
        <v>0</v>
      </c>
      <c r="K160" s="387">
        <f t="shared" si="11"/>
        <v>0</v>
      </c>
      <c r="L160" s="388">
        <f t="shared" si="10"/>
        <v>0</v>
      </c>
    </row>
    <row r="161" spans="2:12">
      <c r="B161" s="377">
        <v>150</v>
      </c>
      <c r="C161" s="383" t="s">
        <v>4329</v>
      </c>
      <c r="D161" s="384" t="s">
        <v>4330</v>
      </c>
      <c r="E161" s="385" t="s">
        <v>2896</v>
      </c>
      <c r="F161" s="385">
        <v>16</v>
      </c>
      <c r="G161" s="801"/>
      <c r="H161" s="387">
        <f t="shared" si="8"/>
        <v>0</v>
      </c>
      <c r="I161" s="802"/>
      <c r="J161" s="387">
        <f t="shared" si="9"/>
        <v>0</v>
      </c>
      <c r="K161" s="387">
        <f t="shared" si="11"/>
        <v>0</v>
      </c>
      <c r="L161" s="388">
        <f t="shared" si="10"/>
        <v>0</v>
      </c>
    </row>
    <row r="162" spans="2:12" ht="12.75" customHeight="1">
      <c r="B162" s="382">
        <v>151</v>
      </c>
      <c r="C162" s="383" t="s">
        <v>4331</v>
      </c>
      <c r="D162" s="384" t="s">
        <v>4332</v>
      </c>
      <c r="E162" s="385" t="s">
        <v>2896</v>
      </c>
      <c r="F162" s="385">
        <v>16</v>
      </c>
      <c r="G162" s="801"/>
      <c r="H162" s="387">
        <f t="shared" si="8"/>
        <v>0</v>
      </c>
      <c r="I162" s="802"/>
      <c r="J162" s="387">
        <f t="shared" si="9"/>
        <v>0</v>
      </c>
      <c r="K162" s="387">
        <f t="shared" si="11"/>
        <v>0</v>
      </c>
      <c r="L162" s="388">
        <f t="shared" si="10"/>
        <v>0</v>
      </c>
    </row>
    <row r="163" spans="2:12">
      <c r="B163" s="382">
        <v>152</v>
      </c>
      <c r="C163" s="383" t="s">
        <v>4333</v>
      </c>
      <c r="D163" s="384" t="s">
        <v>4334</v>
      </c>
      <c r="E163" s="385" t="s">
        <v>2896</v>
      </c>
      <c r="F163" s="385">
        <v>16</v>
      </c>
      <c r="G163" s="801"/>
      <c r="H163" s="387">
        <f t="shared" si="8"/>
        <v>0</v>
      </c>
      <c r="I163" s="802"/>
      <c r="J163" s="387">
        <f t="shared" si="9"/>
        <v>0</v>
      </c>
      <c r="K163" s="387">
        <f t="shared" si="11"/>
        <v>0</v>
      </c>
      <c r="L163" s="388">
        <f t="shared" si="10"/>
        <v>0</v>
      </c>
    </row>
    <row r="164" spans="2:12">
      <c r="B164" s="377">
        <v>153</v>
      </c>
      <c r="C164" s="383" t="s">
        <v>4335</v>
      </c>
      <c r="D164" s="384" t="s">
        <v>4336</v>
      </c>
      <c r="E164" s="385" t="s">
        <v>2896</v>
      </c>
      <c r="F164" s="385">
        <v>35</v>
      </c>
      <c r="G164" s="801"/>
      <c r="H164" s="387">
        <f t="shared" si="8"/>
        <v>0</v>
      </c>
      <c r="I164" s="802"/>
      <c r="J164" s="387">
        <f t="shared" si="9"/>
        <v>0</v>
      </c>
      <c r="K164" s="387">
        <f t="shared" si="11"/>
        <v>0</v>
      </c>
      <c r="L164" s="388">
        <f t="shared" si="10"/>
        <v>0</v>
      </c>
    </row>
    <row r="165" spans="2:12">
      <c r="B165" s="382">
        <v>154</v>
      </c>
      <c r="C165" s="383" t="s">
        <v>4337</v>
      </c>
      <c r="D165" s="384" t="s">
        <v>4338</v>
      </c>
      <c r="E165" s="385" t="s">
        <v>2896</v>
      </c>
      <c r="F165" s="385">
        <v>35</v>
      </c>
      <c r="G165" s="801"/>
      <c r="H165" s="387">
        <f t="shared" si="8"/>
        <v>0</v>
      </c>
      <c r="I165" s="802"/>
      <c r="J165" s="387">
        <f t="shared" si="9"/>
        <v>0</v>
      </c>
      <c r="K165" s="387">
        <f t="shared" si="11"/>
        <v>0</v>
      </c>
      <c r="L165" s="388">
        <f t="shared" si="10"/>
        <v>0</v>
      </c>
    </row>
    <row r="166" spans="2:12">
      <c r="B166" s="377">
        <v>155</v>
      </c>
      <c r="C166" s="383" t="s">
        <v>4339</v>
      </c>
      <c r="D166" s="384" t="s">
        <v>4340</v>
      </c>
      <c r="E166" s="385" t="s">
        <v>2896</v>
      </c>
      <c r="F166" s="385">
        <v>250</v>
      </c>
      <c r="G166" s="801"/>
      <c r="H166" s="387">
        <f t="shared" si="8"/>
        <v>0</v>
      </c>
      <c r="I166" s="802"/>
      <c r="J166" s="387">
        <f t="shared" si="9"/>
        <v>0</v>
      </c>
      <c r="K166" s="387">
        <f t="shared" si="11"/>
        <v>0</v>
      </c>
      <c r="L166" s="388">
        <f t="shared" si="10"/>
        <v>0</v>
      </c>
    </row>
    <row r="167" spans="2:12">
      <c r="B167" s="382">
        <v>156</v>
      </c>
      <c r="C167" s="383" t="s">
        <v>4341</v>
      </c>
      <c r="D167" s="384" t="s">
        <v>4342</v>
      </c>
      <c r="E167" s="385" t="s">
        <v>2896</v>
      </c>
      <c r="F167" s="385">
        <v>1</v>
      </c>
      <c r="G167" s="801"/>
      <c r="H167" s="387">
        <f t="shared" si="8"/>
        <v>0</v>
      </c>
      <c r="I167" s="802"/>
      <c r="J167" s="387">
        <f t="shared" si="9"/>
        <v>0</v>
      </c>
      <c r="K167" s="387">
        <f t="shared" si="11"/>
        <v>0</v>
      </c>
      <c r="L167" s="388">
        <f t="shared" si="10"/>
        <v>0</v>
      </c>
    </row>
    <row r="168" spans="2:12">
      <c r="B168" s="377">
        <v>157</v>
      </c>
      <c r="C168" s="383" t="s">
        <v>4343</v>
      </c>
      <c r="D168" s="384" t="s">
        <v>4344</v>
      </c>
      <c r="E168" s="385" t="s">
        <v>2896</v>
      </c>
      <c r="F168" s="385">
        <v>1</v>
      </c>
      <c r="G168" s="801"/>
      <c r="H168" s="387">
        <f t="shared" si="8"/>
        <v>0</v>
      </c>
      <c r="I168" s="802"/>
      <c r="J168" s="387">
        <f t="shared" si="9"/>
        <v>0</v>
      </c>
      <c r="K168" s="387">
        <f t="shared" si="11"/>
        <v>0</v>
      </c>
      <c r="L168" s="388">
        <f t="shared" si="10"/>
        <v>0</v>
      </c>
    </row>
    <row r="169" spans="2:12" ht="12.75" customHeight="1">
      <c r="B169" s="382">
        <v>158</v>
      </c>
      <c r="C169" s="383" t="s">
        <v>4345</v>
      </c>
      <c r="D169" s="384" t="s">
        <v>4346</v>
      </c>
      <c r="E169" s="385" t="s">
        <v>2964</v>
      </c>
      <c r="F169" s="385">
        <v>20</v>
      </c>
      <c r="G169" s="386"/>
      <c r="H169" s="387"/>
      <c r="I169" s="802"/>
      <c r="J169" s="387">
        <f t="shared" si="9"/>
        <v>0</v>
      </c>
      <c r="K169" s="387">
        <f t="shared" si="11"/>
        <v>0</v>
      </c>
      <c r="L169" s="388">
        <f t="shared" si="10"/>
        <v>0</v>
      </c>
    </row>
    <row r="170" spans="2:12" ht="12.75" customHeight="1">
      <c r="B170" s="377">
        <v>159</v>
      </c>
      <c r="C170" s="383" t="s">
        <v>4347</v>
      </c>
      <c r="D170" s="384" t="s">
        <v>4348</v>
      </c>
      <c r="E170" s="385" t="s">
        <v>2964</v>
      </c>
      <c r="F170" s="385">
        <v>20</v>
      </c>
      <c r="G170" s="386"/>
      <c r="H170" s="387"/>
      <c r="I170" s="802"/>
      <c r="J170" s="387">
        <f t="shared" si="9"/>
        <v>0</v>
      </c>
      <c r="K170" s="387">
        <f t="shared" si="11"/>
        <v>0</v>
      </c>
      <c r="L170" s="388">
        <f t="shared" si="10"/>
        <v>0</v>
      </c>
    </row>
    <row r="171" spans="2:12">
      <c r="B171" s="382">
        <v>160</v>
      </c>
      <c r="C171" s="383" t="s">
        <v>4349</v>
      </c>
      <c r="D171" s="384" t="s">
        <v>4350</v>
      </c>
      <c r="E171" s="385" t="s">
        <v>2896</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4351</v>
      </c>
      <c r="E173" s="385"/>
      <c r="F173" s="385"/>
      <c r="G173" s="386"/>
      <c r="H173" s="387"/>
      <c r="I173" s="387"/>
      <c r="J173" s="387"/>
      <c r="K173" s="387"/>
      <c r="L173" s="388"/>
    </row>
    <row r="174" spans="2:12" ht="51">
      <c r="B174" s="377">
        <v>163</v>
      </c>
      <c r="C174" s="383"/>
      <c r="D174" s="384" t="s">
        <v>4352</v>
      </c>
      <c r="E174" s="385"/>
      <c r="F174" s="385"/>
      <c r="G174" s="386"/>
      <c r="H174" s="387"/>
      <c r="I174" s="387"/>
      <c r="J174" s="387"/>
      <c r="K174" s="387"/>
      <c r="L174" s="388"/>
    </row>
    <row r="175" spans="2:12">
      <c r="B175" s="382">
        <v>164</v>
      </c>
      <c r="C175" s="383" t="s">
        <v>4353</v>
      </c>
      <c r="D175" s="384" t="s">
        <v>4354</v>
      </c>
      <c r="E175" s="385" t="s">
        <v>887</v>
      </c>
      <c r="F175" s="385">
        <v>550</v>
      </c>
      <c r="G175" s="801"/>
      <c r="H175" s="387">
        <f t="shared" si="8"/>
        <v>0</v>
      </c>
      <c r="I175" s="802"/>
      <c r="J175" s="387">
        <f t="shared" si="9"/>
        <v>0</v>
      </c>
      <c r="K175" s="387">
        <f t="shared" si="11"/>
        <v>0</v>
      </c>
      <c r="L175" s="388">
        <f t="shared" si="10"/>
        <v>0</v>
      </c>
    </row>
    <row r="176" spans="2:12">
      <c r="B176" s="377">
        <v>165</v>
      </c>
      <c r="C176" s="383" t="s">
        <v>4355</v>
      </c>
      <c r="D176" s="384" t="s">
        <v>4356</v>
      </c>
      <c r="E176" s="385" t="s">
        <v>887</v>
      </c>
      <c r="F176" s="385">
        <v>720</v>
      </c>
      <c r="G176" s="801"/>
      <c r="H176" s="387">
        <f t="shared" si="8"/>
        <v>0</v>
      </c>
      <c r="I176" s="802"/>
      <c r="J176" s="387">
        <f t="shared" si="9"/>
        <v>0</v>
      </c>
      <c r="K176" s="387">
        <f t="shared" si="11"/>
        <v>0</v>
      </c>
      <c r="L176" s="388">
        <f t="shared" si="10"/>
        <v>0</v>
      </c>
    </row>
    <row r="177" spans="2:12">
      <c r="B177" s="382">
        <v>166</v>
      </c>
      <c r="C177" s="383" t="s">
        <v>4357</v>
      </c>
      <c r="D177" s="384" t="s">
        <v>4358</v>
      </c>
      <c r="E177" s="385" t="s">
        <v>2896</v>
      </c>
      <c r="F177" s="385">
        <v>1</v>
      </c>
      <c r="G177" s="801"/>
      <c r="H177" s="387">
        <f t="shared" si="8"/>
        <v>0</v>
      </c>
      <c r="I177" s="802"/>
      <c r="J177" s="387">
        <f t="shared" si="9"/>
        <v>0</v>
      </c>
      <c r="K177" s="387">
        <f t="shared" si="11"/>
        <v>0</v>
      </c>
      <c r="L177" s="388">
        <f t="shared" si="10"/>
        <v>0</v>
      </c>
    </row>
    <row r="178" spans="2:12">
      <c r="B178" s="377">
        <v>167</v>
      </c>
      <c r="C178" s="383" t="s">
        <v>4359</v>
      </c>
      <c r="D178" s="384" t="s">
        <v>4360</v>
      </c>
      <c r="E178" s="385" t="s">
        <v>2896</v>
      </c>
      <c r="F178" s="385">
        <v>12</v>
      </c>
      <c r="G178" s="801"/>
      <c r="H178" s="387">
        <f t="shared" si="8"/>
        <v>0</v>
      </c>
      <c r="I178" s="802"/>
      <c r="J178" s="387">
        <f t="shared" si="9"/>
        <v>0</v>
      </c>
      <c r="K178" s="387">
        <f t="shared" si="11"/>
        <v>0</v>
      </c>
      <c r="L178" s="388">
        <f t="shared" si="10"/>
        <v>0</v>
      </c>
    </row>
    <row r="179" spans="2:12" ht="12.75" customHeight="1">
      <c r="B179" s="382">
        <v>168</v>
      </c>
      <c r="C179" s="383" t="s">
        <v>4361</v>
      </c>
      <c r="D179" s="384" t="s">
        <v>4362</v>
      </c>
      <c r="E179" s="385" t="s">
        <v>2896</v>
      </c>
      <c r="F179" s="385">
        <v>30</v>
      </c>
      <c r="G179" s="801"/>
      <c r="H179" s="387">
        <f t="shared" si="8"/>
        <v>0</v>
      </c>
      <c r="I179" s="802"/>
      <c r="J179" s="387">
        <f t="shared" si="9"/>
        <v>0</v>
      </c>
      <c r="K179" s="387">
        <f t="shared" si="11"/>
        <v>0</v>
      </c>
      <c r="L179" s="388">
        <f t="shared" si="10"/>
        <v>0</v>
      </c>
    </row>
    <row r="180" spans="2:12">
      <c r="B180" s="377">
        <v>169</v>
      </c>
      <c r="C180" s="383" t="s">
        <v>4363</v>
      </c>
      <c r="D180" s="384" t="s">
        <v>4364</v>
      </c>
      <c r="E180" s="385" t="s">
        <v>2896</v>
      </c>
      <c r="F180" s="385">
        <v>200</v>
      </c>
      <c r="G180" s="801"/>
      <c r="H180" s="387">
        <f t="shared" si="8"/>
        <v>0</v>
      </c>
      <c r="I180" s="802"/>
      <c r="J180" s="387">
        <f t="shared" si="9"/>
        <v>0</v>
      </c>
      <c r="K180" s="387">
        <f t="shared" si="11"/>
        <v>0</v>
      </c>
      <c r="L180" s="388">
        <f t="shared" si="10"/>
        <v>0</v>
      </c>
    </row>
    <row r="181" spans="2:12">
      <c r="B181" s="382">
        <v>170</v>
      </c>
      <c r="C181" s="383" t="s">
        <v>4365</v>
      </c>
      <c r="D181" s="384" t="s">
        <v>4366</v>
      </c>
      <c r="E181" s="385" t="s">
        <v>2896</v>
      </c>
      <c r="F181" s="385">
        <v>1</v>
      </c>
      <c r="G181" s="801"/>
      <c r="H181" s="387">
        <f t="shared" si="8"/>
        <v>0</v>
      </c>
      <c r="I181" s="802"/>
      <c r="J181" s="387">
        <f t="shared" si="9"/>
        <v>0</v>
      </c>
      <c r="K181" s="387">
        <f t="shared" si="11"/>
        <v>0</v>
      </c>
      <c r="L181" s="388">
        <f t="shared" si="10"/>
        <v>0</v>
      </c>
    </row>
    <row r="182" spans="2:12">
      <c r="B182" s="377">
        <v>171</v>
      </c>
      <c r="C182" s="383" t="s">
        <v>4367</v>
      </c>
      <c r="D182" s="384" t="s">
        <v>4368</v>
      </c>
      <c r="E182" s="385" t="s">
        <v>2896</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4369</v>
      </c>
      <c r="E184" s="392"/>
      <c r="F184" s="392"/>
      <c r="G184" s="395"/>
      <c r="H184" s="387"/>
      <c r="I184" s="396"/>
      <c r="J184" s="387"/>
      <c r="K184" s="396"/>
      <c r="L184" s="388"/>
    </row>
    <row r="185" spans="2:12" ht="25.5">
      <c r="B185" s="382">
        <v>174</v>
      </c>
      <c r="C185" s="383" t="s">
        <v>4370</v>
      </c>
      <c r="D185" s="400" t="s">
        <v>4371</v>
      </c>
      <c r="E185" s="401" t="s">
        <v>2896</v>
      </c>
      <c r="F185" s="401">
        <v>7</v>
      </c>
      <c r="G185" s="801"/>
      <c r="H185" s="387">
        <f t="shared" si="8"/>
        <v>0</v>
      </c>
      <c r="I185" s="802"/>
      <c r="J185" s="387">
        <f t="shared" si="9"/>
        <v>0</v>
      </c>
      <c r="K185" s="396">
        <f t="shared" ref="K185:K189" si="12">G185+I185</f>
        <v>0</v>
      </c>
      <c r="L185" s="388">
        <f t="shared" si="10"/>
        <v>0</v>
      </c>
    </row>
    <row r="186" spans="2:12" ht="25.5">
      <c r="B186" s="377">
        <v>175</v>
      </c>
      <c r="C186" s="383" t="s">
        <v>4372</v>
      </c>
      <c r="D186" s="391" t="s">
        <v>4373</v>
      </c>
      <c r="E186" s="401" t="s">
        <v>2896</v>
      </c>
      <c r="F186" s="401">
        <v>49</v>
      </c>
      <c r="G186" s="801"/>
      <c r="H186" s="387">
        <f t="shared" si="8"/>
        <v>0</v>
      </c>
      <c r="I186" s="802"/>
      <c r="J186" s="387">
        <f t="shared" si="9"/>
        <v>0</v>
      </c>
      <c r="K186" s="396">
        <f t="shared" si="12"/>
        <v>0</v>
      </c>
      <c r="L186" s="388">
        <f t="shared" si="10"/>
        <v>0</v>
      </c>
    </row>
    <row r="187" spans="2:12" ht="25.5">
      <c r="B187" s="382">
        <v>176</v>
      </c>
      <c r="C187" s="383" t="s">
        <v>4374</v>
      </c>
      <c r="D187" s="391" t="s">
        <v>4375</v>
      </c>
      <c r="E187" s="401" t="s">
        <v>2896</v>
      </c>
      <c r="F187" s="401">
        <v>1</v>
      </c>
      <c r="G187" s="801"/>
      <c r="H187" s="387">
        <f t="shared" si="8"/>
        <v>0</v>
      </c>
      <c r="I187" s="802"/>
      <c r="J187" s="387">
        <f t="shared" si="9"/>
        <v>0</v>
      </c>
      <c r="K187" s="396">
        <f t="shared" si="12"/>
        <v>0</v>
      </c>
      <c r="L187" s="388">
        <f t="shared" si="10"/>
        <v>0</v>
      </c>
    </row>
    <row r="188" spans="2:12">
      <c r="B188" s="377">
        <v>177</v>
      </c>
      <c r="C188" s="383" t="s">
        <v>4376</v>
      </c>
      <c r="D188" s="391" t="s">
        <v>4377</v>
      </c>
      <c r="E188" s="401" t="s">
        <v>2896</v>
      </c>
      <c r="F188" s="401">
        <v>2</v>
      </c>
      <c r="G188" s="801"/>
      <c r="H188" s="387">
        <f t="shared" si="8"/>
        <v>0</v>
      </c>
      <c r="I188" s="802"/>
      <c r="J188" s="387">
        <f t="shared" si="9"/>
        <v>0</v>
      </c>
      <c r="K188" s="396">
        <f t="shared" si="12"/>
        <v>0</v>
      </c>
      <c r="L188" s="388">
        <f t="shared" si="10"/>
        <v>0</v>
      </c>
    </row>
    <row r="189" spans="2:12">
      <c r="B189" s="382">
        <v>178</v>
      </c>
      <c r="C189" s="383" t="s">
        <v>4378</v>
      </c>
      <c r="D189" s="391" t="s">
        <v>4379</v>
      </c>
      <c r="E189" s="401" t="s">
        <v>887</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4380</v>
      </c>
      <c r="E191" s="392"/>
      <c r="F191" s="392"/>
      <c r="G191" s="395"/>
      <c r="H191" s="387"/>
      <c r="I191" s="396"/>
      <c r="J191" s="387"/>
      <c r="K191" s="396"/>
      <c r="L191" s="388"/>
    </row>
    <row r="192" spans="2:12">
      <c r="B192" s="377">
        <v>181</v>
      </c>
      <c r="C192" s="383" t="s">
        <v>4381</v>
      </c>
      <c r="D192" s="391" t="s">
        <v>4382</v>
      </c>
      <c r="E192" s="392" t="s">
        <v>2896</v>
      </c>
      <c r="F192" s="392">
        <v>1</v>
      </c>
      <c r="G192" s="395"/>
      <c r="H192" s="387"/>
      <c r="I192" s="802"/>
      <c r="J192" s="387">
        <f t="shared" si="9"/>
        <v>0</v>
      </c>
      <c r="K192" s="396">
        <f t="shared" si="11"/>
        <v>0</v>
      </c>
      <c r="L192" s="388">
        <f t="shared" si="10"/>
        <v>0</v>
      </c>
    </row>
    <row r="193" spans="2:13">
      <c r="B193" s="382">
        <v>182</v>
      </c>
      <c r="C193" s="383" t="s">
        <v>4383</v>
      </c>
      <c r="D193" s="391" t="s">
        <v>4384</v>
      </c>
      <c r="E193" s="392" t="s">
        <v>2896</v>
      </c>
      <c r="F193" s="392">
        <v>1</v>
      </c>
      <c r="G193" s="395"/>
      <c r="H193" s="387"/>
      <c r="I193" s="802"/>
      <c r="J193" s="387">
        <f t="shared" si="9"/>
        <v>0</v>
      </c>
      <c r="K193" s="396">
        <f t="shared" si="11"/>
        <v>0</v>
      </c>
      <c r="L193" s="388">
        <f t="shared" si="10"/>
        <v>0</v>
      </c>
    </row>
    <row r="194" spans="2:13">
      <c r="B194" s="377">
        <v>183</v>
      </c>
      <c r="C194" s="383" t="s">
        <v>4385</v>
      </c>
      <c r="D194" s="391" t="s">
        <v>4386</v>
      </c>
      <c r="E194" s="392" t="s">
        <v>2896</v>
      </c>
      <c r="F194" s="392">
        <v>1</v>
      </c>
      <c r="G194" s="395"/>
      <c r="H194" s="387"/>
      <c r="I194" s="802"/>
      <c r="J194" s="387">
        <f t="shared" si="9"/>
        <v>0</v>
      </c>
      <c r="K194" s="396">
        <f t="shared" si="11"/>
        <v>0</v>
      </c>
      <c r="L194" s="388">
        <f t="shared" si="10"/>
        <v>0</v>
      </c>
    </row>
    <row r="195" spans="2:13">
      <c r="B195" s="382">
        <v>184</v>
      </c>
      <c r="C195" s="383" t="s">
        <v>4387</v>
      </c>
      <c r="D195" s="391" t="s">
        <v>4388</v>
      </c>
      <c r="E195" s="392" t="s">
        <v>2896</v>
      </c>
      <c r="F195" s="392">
        <v>2</v>
      </c>
      <c r="G195" s="395"/>
      <c r="H195" s="387"/>
      <c r="I195" s="802"/>
      <c r="J195" s="387">
        <f t="shared" si="9"/>
        <v>0</v>
      </c>
      <c r="K195" s="396">
        <f t="shared" si="11"/>
        <v>0</v>
      </c>
      <c r="L195" s="388">
        <f t="shared" si="10"/>
        <v>0</v>
      </c>
    </row>
    <row r="196" spans="2:13">
      <c r="B196" s="377">
        <v>185</v>
      </c>
      <c r="C196" s="383" t="s">
        <v>4389</v>
      </c>
      <c r="D196" s="391" t="s">
        <v>4390</v>
      </c>
      <c r="E196" s="392" t="s">
        <v>2896</v>
      </c>
      <c r="F196" s="392">
        <v>4</v>
      </c>
      <c r="G196" s="395"/>
      <c r="H196" s="387"/>
      <c r="I196" s="802"/>
      <c r="J196" s="387">
        <f t="shared" si="9"/>
        <v>0</v>
      </c>
      <c r="K196" s="396">
        <f t="shared" si="11"/>
        <v>0</v>
      </c>
      <c r="L196" s="388">
        <f t="shared" si="10"/>
        <v>0</v>
      </c>
    </row>
    <row r="197" spans="2:13">
      <c r="B197" s="382">
        <v>186</v>
      </c>
      <c r="C197" s="383" t="s">
        <v>4391</v>
      </c>
      <c r="D197" s="391" t="s">
        <v>4392</v>
      </c>
      <c r="E197" s="392" t="s">
        <v>2896</v>
      </c>
      <c r="F197" s="392">
        <v>1</v>
      </c>
      <c r="G197" s="395"/>
      <c r="H197" s="387"/>
      <c r="I197" s="802"/>
      <c r="J197" s="387">
        <f t="shared" si="9"/>
        <v>0</v>
      </c>
      <c r="K197" s="396">
        <f t="shared" si="11"/>
        <v>0</v>
      </c>
      <c r="L197" s="388">
        <f t="shared" si="10"/>
        <v>0</v>
      </c>
    </row>
    <row r="198" spans="2:13">
      <c r="B198" s="377">
        <v>187</v>
      </c>
      <c r="C198" s="383" t="s">
        <v>4393</v>
      </c>
      <c r="D198" s="391" t="s">
        <v>4394</v>
      </c>
      <c r="E198" s="392" t="s">
        <v>2896</v>
      </c>
      <c r="F198" s="392">
        <v>1</v>
      </c>
      <c r="G198" s="395"/>
      <c r="H198" s="387"/>
      <c r="I198" s="802"/>
      <c r="J198" s="387">
        <f t="shared" si="9"/>
        <v>0</v>
      </c>
      <c r="K198" s="396">
        <f t="shared" si="11"/>
        <v>0</v>
      </c>
      <c r="L198" s="388">
        <f t="shared" si="10"/>
        <v>0</v>
      </c>
    </row>
    <row r="199" spans="2:13" ht="12.75" customHeight="1">
      <c r="B199" s="382">
        <v>188</v>
      </c>
      <c r="C199" s="383" t="s">
        <v>4395</v>
      </c>
      <c r="D199" s="391" t="s">
        <v>4396</v>
      </c>
      <c r="E199" s="392" t="s">
        <v>2896</v>
      </c>
      <c r="F199" s="392">
        <v>4</v>
      </c>
      <c r="G199" s="395"/>
      <c r="H199" s="387"/>
      <c r="I199" s="802"/>
      <c r="J199" s="387">
        <f t="shared" si="9"/>
        <v>0</v>
      </c>
      <c r="K199" s="396">
        <f t="shared" si="11"/>
        <v>0</v>
      </c>
      <c r="L199" s="388">
        <f t="shared" si="10"/>
        <v>0</v>
      </c>
    </row>
    <row r="200" spans="2:13" ht="12.75" customHeight="1">
      <c r="B200" s="377">
        <v>189</v>
      </c>
      <c r="C200" s="383" t="s">
        <v>4397</v>
      </c>
      <c r="D200" s="391" t="s">
        <v>4398</v>
      </c>
      <c r="E200" s="392" t="s">
        <v>2896</v>
      </c>
      <c r="F200" s="392">
        <v>1</v>
      </c>
      <c r="G200" s="395"/>
      <c r="H200" s="387"/>
      <c r="I200" s="802"/>
      <c r="J200" s="387">
        <f t="shared" si="9"/>
        <v>0</v>
      </c>
      <c r="K200" s="396">
        <f t="shared" si="11"/>
        <v>0</v>
      </c>
      <c r="L200" s="388">
        <f t="shared" si="10"/>
        <v>0</v>
      </c>
    </row>
    <row r="201" spans="2:13" s="397" customFormat="1">
      <c r="B201" s="382">
        <v>190</v>
      </c>
      <c r="C201" s="383" t="s">
        <v>4399</v>
      </c>
      <c r="D201" s="391" t="s">
        <v>4400</v>
      </c>
      <c r="E201" s="392" t="s">
        <v>2896</v>
      </c>
      <c r="F201" s="392">
        <v>4</v>
      </c>
      <c r="G201" s="801"/>
      <c r="H201" s="387">
        <f t="shared" si="8"/>
        <v>0</v>
      </c>
      <c r="I201" s="802"/>
      <c r="J201" s="387">
        <f t="shared" si="9"/>
        <v>0</v>
      </c>
      <c r="K201" s="396">
        <f t="shared" si="11"/>
        <v>0</v>
      </c>
      <c r="L201" s="388">
        <f t="shared" si="10"/>
        <v>0</v>
      </c>
    </row>
    <row r="202" spans="2:13">
      <c r="B202" s="377">
        <v>191</v>
      </c>
      <c r="C202" s="383" t="s">
        <v>4401</v>
      </c>
      <c r="D202" s="391" t="s">
        <v>4402</v>
      </c>
      <c r="E202" s="392" t="s">
        <v>2896</v>
      </c>
      <c r="F202" s="392">
        <v>2</v>
      </c>
      <c r="G202" s="801"/>
      <c r="H202" s="387">
        <f t="shared" si="8"/>
        <v>0</v>
      </c>
      <c r="I202" s="802"/>
      <c r="J202" s="387">
        <f t="shared" si="9"/>
        <v>0</v>
      </c>
      <c r="K202" s="396">
        <f t="shared" si="11"/>
        <v>0</v>
      </c>
      <c r="L202" s="388">
        <f t="shared" si="10"/>
        <v>0</v>
      </c>
    </row>
    <row r="203" spans="2:13">
      <c r="B203" s="382">
        <v>192</v>
      </c>
      <c r="C203" s="383" t="s">
        <v>4403</v>
      </c>
      <c r="D203" s="391" t="s">
        <v>4404</v>
      </c>
      <c r="E203" s="385" t="s">
        <v>2896</v>
      </c>
      <c r="F203" s="385">
        <v>6</v>
      </c>
      <c r="G203" s="801"/>
      <c r="H203" s="387">
        <f t="shared" si="8"/>
        <v>0</v>
      </c>
      <c r="I203" s="802"/>
      <c r="J203" s="387">
        <f t="shared" si="9"/>
        <v>0</v>
      </c>
      <c r="K203" s="387">
        <f t="shared" si="11"/>
        <v>0</v>
      </c>
      <c r="L203" s="388">
        <f t="shared" si="10"/>
        <v>0</v>
      </c>
    </row>
    <row r="204" spans="2:13">
      <c r="B204" s="377">
        <v>193</v>
      </c>
      <c r="C204" s="383" t="s">
        <v>4405</v>
      </c>
      <c r="D204" s="391" t="s">
        <v>4406</v>
      </c>
      <c r="E204" s="385" t="s">
        <v>2896</v>
      </c>
      <c r="F204" s="385">
        <v>30</v>
      </c>
      <c r="G204" s="801"/>
      <c r="H204" s="387">
        <f t="shared" si="8"/>
        <v>0</v>
      </c>
      <c r="I204" s="802"/>
      <c r="J204" s="387">
        <f t="shared" si="9"/>
        <v>0</v>
      </c>
      <c r="K204" s="387">
        <f t="shared" si="11"/>
        <v>0</v>
      </c>
      <c r="L204" s="388">
        <f t="shared" si="10"/>
        <v>0</v>
      </c>
    </row>
    <row r="205" spans="2:13">
      <c r="B205" s="382">
        <v>194</v>
      </c>
      <c r="C205" s="383" t="s">
        <v>4407</v>
      </c>
      <c r="D205" s="391" t="s">
        <v>4408</v>
      </c>
      <c r="E205" s="385" t="s">
        <v>2896</v>
      </c>
      <c r="F205" s="385">
        <v>50</v>
      </c>
      <c r="G205" s="801"/>
      <c r="H205" s="387">
        <f t="shared" si="8"/>
        <v>0</v>
      </c>
      <c r="I205" s="802"/>
      <c r="J205" s="387">
        <f t="shared" si="9"/>
        <v>0</v>
      </c>
      <c r="K205" s="387">
        <f t="shared" si="11"/>
        <v>0</v>
      </c>
      <c r="L205" s="388">
        <f t="shared" si="10"/>
        <v>0</v>
      </c>
    </row>
    <row r="206" spans="2:13">
      <c r="B206" s="377">
        <v>195</v>
      </c>
      <c r="C206" s="383" t="s">
        <v>4409</v>
      </c>
      <c r="D206" s="391" t="s">
        <v>4410</v>
      </c>
      <c r="E206" s="385" t="s">
        <v>2896</v>
      </c>
      <c r="F206" s="385">
        <v>300</v>
      </c>
      <c r="G206" s="801"/>
      <c r="H206" s="387">
        <f t="shared" si="8"/>
        <v>0</v>
      </c>
      <c r="I206" s="802"/>
      <c r="J206" s="387">
        <f t="shared" si="9"/>
        <v>0</v>
      </c>
      <c r="K206" s="387">
        <f t="shared" si="11"/>
        <v>0</v>
      </c>
      <c r="L206" s="388">
        <f t="shared" si="10"/>
        <v>0</v>
      </c>
    </row>
    <row r="207" spans="2:13">
      <c r="B207" s="382">
        <v>196</v>
      </c>
      <c r="C207" s="383" t="s">
        <v>4411</v>
      </c>
      <c r="D207" s="391" t="s">
        <v>4412</v>
      </c>
      <c r="E207" s="392" t="s">
        <v>2896</v>
      </c>
      <c r="F207" s="392">
        <v>49</v>
      </c>
      <c r="G207" s="801"/>
      <c r="H207" s="387">
        <f t="shared" si="8"/>
        <v>0</v>
      </c>
      <c r="I207" s="802"/>
      <c r="J207" s="387">
        <f t="shared" si="9"/>
        <v>0</v>
      </c>
      <c r="K207" s="396">
        <f t="shared" si="11"/>
        <v>0</v>
      </c>
      <c r="L207" s="388">
        <f t="shared" si="10"/>
        <v>0</v>
      </c>
      <c r="M207" s="397"/>
    </row>
    <row r="208" spans="2:13">
      <c r="B208" s="377">
        <v>197</v>
      </c>
      <c r="C208" s="383" t="s">
        <v>4413</v>
      </c>
      <c r="D208" s="391" t="s">
        <v>4414</v>
      </c>
      <c r="E208" s="392" t="s">
        <v>2896</v>
      </c>
      <c r="F208" s="392">
        <v>1</v>
      </c>
      <c r="G208" s="386"/>
      <c r="H208" s="387"/>
      <c r="I208" s="802"/>
      <c r="J208" s="387">
        <f t="shared" si="9"/>
        <v>0</v>
      </c>
      <c r="K208" s="387">
        <f t="shared" si="11"/>
        <v>0</v>
      </c>
      <c r="L208" s="388">
        <f t="shared" si="10"/>
        <v>0</v>
      </c>
    </row>
    <row r="209" spans="2:12">
      <c r="B209" s="382">
        <v>198</v>
      </c>
      <c r="C209" s="383" t="s">
        <v>4415</v>
      </c>
      <c r="D209" s="391" t="s">
        <v>4416</v>
      </c>
      <c r="E209" s="392" t="s">
        <v>2896</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4417</v>
      </c>
      <c r="D210" s="391" t="s">
        <v>4418</v>
      </c>
      <c r="E210" s="392" t="s">
        <v>2896</v>
      </c>
      <c r="F210" s="392">
        <v>4</v>
      </c>
      <c r="G210" s="386"/>
      <c r="H210" s="387"/>
      <c r="I210" s="802"/>
      <c r="J210" s="387">
        <f t="shared" si="13"/>
        <v>0</v>
      </c>
      <c r="K210" s="387">
        <f t="shared" si="11"/>
        <v>0</v>
      </c>
      <c r="L210" s="388">
        <f t="shared" si="14"/>
        <v>0</v>
      </c>
    </row>
    <row r="211" spans="2:12" ht="25.5">
      <c r="B211" s="382">
        <v>200</v>
      </c>
      <c r="C211" s="383" t="s">
        <v>4419</v>
      </c>
      <c r="D211" s="384" t="s">
        <v>4420</v>
      </c>
      <c r="E211" s="385" t="s">
        <v>2896</v>
      </c>
      <c r="F211" s="385">
        <v>4</v>
      </c>
      <c r="G211" s="386"/>
      <c r="H211" s="387"/>
      <c r="I211" s="802"/>
      <c r="J211" s="387">
        <f t="shared" si="13"/>
        <v>0</v>
      </c>
      <c r="K211" s="387">
        <f t="shared" si="11"/>
        <v>0</v>
      </c>
      <c r="L211" s="388">
        <f t="shared" si="14"/>
        <v>0</v>
      </c>
    </row>
    <row r="212" spans="2:12" ht="25.5">
      <c r="B212" s="377">
        <v>201</v>
      </c>
      <c r="C212" s="383" t="s">
        <v>4421</v>
      </c>
      <c r="D212" s="384" t="s">
        <v>4422</v>
      </c>
      <c r="E212" s="385" t="s">
        <v>2896</v>
      </c>
      <c r="F212" s="385">
        <v>8</v>
      </c>
      <c r="G212" s="386"/>
      <c r="H212" s="387"/>
      <c r="I212" s="802"/>
      <c r="J212" s="387">
        <f t="shared" si="13"/>
        <v>0</v>
      </c>
      <c r="K212" s="387">
        <f t="shared" si="11"/>
        <v>0</v>
      </c>
      <c r="L212" s="388">
        <f t="shared" si="14"/>
        <v>0</v>
      </c>
    </row>
    <row r="213" spans="2:12" ht="25.5">
      <c r="B213" s="382">
        <v>202</v>
      </c>
      <c r="C213" s="383" t="s">
        <v>4423</v>
      </c>
      <c r="D213" s="384" t="s">
        <v>4424</v>
      </c>
      <c r="E213" s="385" t="s">
        <v>2896</v>
      </c>
      <c r="F213" s="385">
        <v>20</v>
      </c>
      <c r="G213" s="386"/>
      <c r="H213" s="387"/>
      <c r="I213" s="802"/>
      <c r="J213" s="387">
        <f t="shared" si="13"/>
        <v>0</v>
      </c>
      <c r="K213" s="387">
        <f t="shared" si="11"/>
        <v>0</v>
      </c>
      <c r="L213" s="388">
        <f t="shared" si="14"/>
        <v>0</v>
      </c>
    </row>
    <row r="214" spans="2:12" ht="38.25">
      <c r="B214" s="377">
        <v>203</v>
      </c>
      <c r="C214" s="383" t="s">
        <v>4425</v>
      </c>
      <c r="D214" s="384" t="s">
        <v>4426</v>
      </c>
      <c r="E214" s="385" t="s">
        <v>2896</v>
      </c>
      <c r="F214" s="385">
        <v>2</v>
      </c>
      <c r="G214" s="386"/>
      <c r="H214" s="387"/>
      <c r="I214" s="802"/>
      <c r="J214" s="387">
        <f t="shared" si="13"/>
        <v>0</v>
      </c>
      <c r="K214" s="387">
        <f t="shared" si="11"/>
        <v>0</v>
      </c>
      <c r="L214" s="388">
        <f t="shared" si="14"/>
        <v>0</v>
      </c>
    </row>
    <row r="215" spans="2:12" ht="25.5">
      <c r="B215" s="382">
        <v>204</v>
      </c>
      <c r="C215" s="383" t="s">
        <v>4427</v>
      </c>
      <c r="D215" s="384" t="s">
        <v>4428</v>
      </c>
      <c r="E215" s="385" t="s">
        <v>2896</v>
      </c>
      <c r="F215" s="385">
        <v>12</v>
      </c>
      <c r="G215" s="386"/>
      <c r="H215" s="387"/>
      <c r="I215" s="802"/>
      <c r="J215" s="387">
        <f t="shared" si="13"/>
        <v>0</v>
      </c>
      <c r="K215" s="387">
        <f t="shared" si="11"/>
        <v>0</v>
      </c>
      <c r="L215" s="388">
        <f t="shared" si="14"/>
        <v>0</v>
      </c>
    </row>
    <row r="216" spans="2:12" ht="38.25">
      <c r="B216" s="377">
        <v>205</v>
      </c>
      <c r="C216" s="383" t="s">
        <v>4429</v>
      </c>
      <c r="D216" s="384" t="s">
        <v>4430</v>
      </c>
      <c r="E216" s="385" t="s">
        <v>2896</v>
      </c>
      <c r="F216" s="385">
        <v>2</v>
      </c>
      <c r="G216" s="801"/>
      <c r="H216" s="387">
        <f t="shared" ref="H216:H237" si="15">ROUND(F216*G216,2)</f>
        <v>0</v>
      </c>
      <c r="I216" s="802"/>
      <c r="J216" s="387">
        <f t="shared" si="13"/>
        <v>0</v>
      </c>
      <c r="K216" s="387">
        <f t="shared" si="11"/>
        <v>0</v>
      </c>
      <c r="L216" s="388">
        <f t="shared" si="14"/>
        <v>0</v>
      </c>
    </row>
    <row r="217" spans="2:12">
      <c r="B217" s="382">
        <v>206</v>
      </c>
      <c r="C217" s="383" t="s">
        <v>4431</v>
      </c>
      <c r="D217" s="384" t="s">
        <v>4432</v>
      </c>
      <c r="E217" s="385" t="s">
        <v>2896</v>
      </c>
      <c r="F217" s="385">
        <v>1</v>
      </c>
      <c r="G217" s="801"/>
      <c r="H217" s="387">
        <f t="shared" si="15"/>
        <v>0</v>
      </c>
      <c r="I217" s="802"/>
      <c r="J217" s="387">
        <f t="shared" si="13"/>
        <v>0</v>
      </c>
      <c r="K217" s="387">
        <f t="shared" si="11"/>
        <v>0</v>
      </c>
      <c r="L217" s="388">
        <f t="shared" si="14"/>
        <v>0</v>
      </c>
    </row>
    <row r="218" spans="2:12" ht="12.75" customHeight="1">
      <c r="B218" s="377">
        <v>207</v>
      </c>
      <c r="C218" s="383" t="s">
        <v>4433</v>
      </c>
      <c r="D218" s="384" t="s">
        <v>4434</v>
      </c>
      <c r="E218" s="385" t="s">
        <v>2896</v>
      </c>
      <c r="F218" s="385">
        <v>8</v>
      </c>
      <c r="G218" s="801"/>
      <c r="H218" s="387">
        <f t="shared" si="15"/>
        <v>0</v>
      </c>
      <c r="I218" s="802"/>
      <c r="J218" s="387">
        <f t="shared" si="13"/>
        <v>0</v>
      </c>
      <c r="K218" s="387">
        <f t="shared" si="11"/>
        <v>0</v>
      </c>
      <c r="L218" s="388">
        <f t="shared" si="14"/>
        <v>0</v>
      </c>
    </row>
    <row r="219" spans="2:12" ht="12.75" customHeight="1">
      <c r="B219" s="382">
        <v>208</v>
      </c>
      <c r="C219" s="383" t="s">
        <v>4435</v>
      </c>
      <c r="D219" s="384" t="s">
        <v>4436</v>
      </c>
      <c r="E219" s="385" t="s">
        <v>887</v>
      </c>
      <c r="F219" s="385">
        <v>50</v>
      </c>
      <c r="G219" s="801"/>
      <c r="H219" s="387">
        <f t="shared" si="15"/>
        <v>0</v>
      </c>
      <c r="I219" s="802"/>
      <c r="J219" s="387">
        <f t="shared" si="13"/>
        <v>0</v>
      </c>
      <c r="K219" s="387">
        <f t="shared" si="11"/>
        <v>0</v>
      </c>
      <c r="L219" s="388">
        <f t="shared" si="14"/>
        <v>0</v>
      </c>
    </row>
    <row r="220" spans="2:12">
      <c r="B220" s="377">
        <v>209</v>
      </c>
      <c r="C220" s="383" t="s">
        <v>4437</v>
      </c>
      <c r="D220" s="384" t="s">
        <v>4438</v>
      </c>
      <c r="E220" s="385" t="s">
        <v>2896</v>
      </c>
      <c r="F220" s="385">
        <v>1</v>
      </c>
      <c r="G220" s="801"/>
      <c r="H220" s="387">
        <f t="shared" si="15"/>
        <v>0</v>
      </c>
      <c r="I220" s="802"/>
      <c r="J220" s="387">
        <f t="shared" si="13"/>
        <v>0</v>
      </c>
      <c r="K220" s="387">
        <f t="shared" ref="K220:K237" si="16">G220+I220</f>
        <v>0</v>
      </c>
      <c r="L220" s="388">
        <f t="shared" si="14"/>
        <v>0</v>
      </c>
    </row>
    <row r="221" spans="2:12">
      <c r="B221" s="382">
        <v>210</v>
      </c>
      <c r="C221" s="383" t="s">
        <v>4439</v>
      </c>
      <c r="D221" s="384" t="s">
        <v>4440</v>
      </c>
      <c r="E221" s="385" t="s">
        <v>2179</v>
      </c>
      <c r="F221" s="385">
        <v>30</v>
      </c>
      <c r="G221" s="801"/>
      <c r="H221" s="387">
        <f t="shared" si="15"/>
        <v>0</v>
      </c>
      <c r="I221" s="802"/>
      <c r="J221" s="387">
        <f t="shared" si="13"/>
        <v>0</v>
      </c>
      <c r="K221" s="387">
        <f t="shared" si="16"/>
        <v>0</v>
      </c>
      <c r="L221" s="388">
        <f t="shared" si="14"/>
        <v>0</v>
      </c>
    </row>
    <row r="222" spans="2:12">
      <c r="B222" s="377">
        <v>211</v>
      </c>
      <c r="C222" s="383" t="s">
        <v>4441</v>
      </c>
      <c r="D222" s="384" t="s">
        <v>4442</v>
      </c>
      <c r="E222" s="385" t="s">
        <v>2896</v>
      </c>
      <c r="F222" s="385">
        <v>1</v>
      </c>
      <c r="G222" s="801"/>
      <c r="H222" s="387">
        <f t="shared" si="15"/>
        <v>0</v>
      </c>
      <c r="I222" s="802"/>
      <c r="J222" s="387">
        <f t="shared" si="13"/>
        <v>0</v>
      </c>
      <c r="K222" s="387">
        <f t="shared" si="16"/>
        <v>0</v>
      </c>
      <c r="L222" s="388">
        <f t="shared" si="14"/>
        <v>0</v>
      </c>
    </row>
    <row r="223" spans="2:12">
      <c r="B223" s="382">
        <v>212</v>
      </c>
      <c r="C223" s="383" t="s">
        <v>4443</v>
      </c>
      <c r="D223" s="384" t="s">
        <v>4444</v>
      </c>
      <c r="E223" s="385" t="s">
        <v>2896</v>
      </c>
      <c r="F223" s="385">
        <v>1</v>
      </c>
      <c r="G223" s="801"/>
      <c r="H223" s="387">
        <f t="shared" si="15"/>
        <v>0</v>
      </c>
      <c r="I223" s="387"/>
      <c r="J223" s="387">
        <f t="shared" si="13"/>
        <v>0</v>
      </c>
      <c r="K223" s="387">
        <f t="shared" si="16"/>
        <v>0</v>
      </c>
      <c r="L223" s="388">
        <f t="shared" si="14"/>
        <v>0</v>
      </c>
    </row>
    <row r="224" spans="2:12">
      <c r="B224" s="377">
        <v>213</v>
      </c>
      <c r="C224" s="383" t="s">
        <v>4445</v>
      </c>
      <c r="D224" s="384" t="s">
        <v>4446</v>
      </c>
      <c r="E224" s="385" t="s">
        <v>2896</v>
      </c>
      <c r="F224" s="385">
        <v>1</v>
      </c>
      <c r="G224" s="801"/>
      <c r="H224" s="387">
        <f t="shared" si="15"/>
        <v>0</v>
      </c>
      <c r="I224" s="802"/>
      <c r="J224" s="387">
        <f t="shared" si="13"/>
        <v>0</v>
      </c>
      <c r="K224" s="387">
        <f t="shared" si="16"/>
        <v>0</v>
      </c>
      <c r="L224" s="388">
        <f t="shared" si="14"/>
        <v>0</v>
      </c>
    </row>
    <row r="225" spans="2:12">
      <c r="B225" s="382">
        <v>214</v>
      </c>
      <c r="C225" s="383" t="s">
        <v>4447</v>
      </c>
      <c r="D225" s="384" t="s">
        <v>4448</v>
      </c>
      <c r="E225" s="385" t="s">
        <v>2964</v>
      </c>
      <c r="F225" s="385">
        <v>50</v>
      </c>
      <c r="G225" s="386"/>
      <c r="H225" s="387"/>
      <c r="I225" s="802"/>
      <c r="J225" s="387">
        <f t="shared" si="13"/>
        <v>0</v>
      </c>
      <c r="K225" s="387">
        <f t="shared" si="16"/>
        <v>0</v>
      </c>
      <c r="L225" s="388">
        <f t="shared" si="14"/>
        <v>0</v>
      </c>
    </row>
    <row r="226" spans="2:12">
      <c r="B226" s="377">
        <v>215</v>
      </c>
      <c r="C226" s="383" t="s">
        <v>4449</v>
      </c>
      <c r="D226" s="384" t="s">
        <v>4450</v>
      </c>
      <c r="E226" s="385" t="s">
        <v>2964</v>
      </c>
      <c r="F226" s="385">
        <v>30</v>
      </c>
      <c r="G226" s="386"/>
      <c r="H226" s="387"/>
      <c r="I226" s="802"/>
      <c r="J226" s="387">
        <f t="shared" si="13"/>
        <v>0</v>
      </c>
      <c r="K226" s="387">
        <f t="shared" si="16"/>
        <v>0</v>
      </c>
      <c r="L226" s="388">
        <f t="shared" si="14"/>
        <v>0</v>
      </c>
    </row>
    <row r="227" spans="2:12" ht="12.75" customHeight="1">
      <c r="B227" s="382">
        <v>216</v>
      </c>
      <c r="C227" s="383" t="s">
        <v>4451</v>
      </c>
      <c r="D227" s="384" t="s">
        <v>4452</v>
      </c>
      <c r="E227" s="385" t="s">
        <v>2964</v>
      </c>
      <c r="F227" s="385">
        <v>10</v>
      </c>
      <c r="G227" s="386"/>
      <c r="H227" s="387"/>
      <c r="I227" s="802"/>
      <c r="J227" s="387">
        <f t="shared" si="13"/>
        <v>0</v>
      </c>
      <c r="K227" s="387">
        <f t="shared" si="16"/>
        <v>0</v>
      </c>
      <c r="L227" s="388">
        <f t="shared" si="14"/>
        <v>0</v>
      </c>
    </row>
    <row r="228" spans="2:12">
      <c r="B228" s="377">
        <v>217</v>
      </c>
      <c r="C228" s="383" t="s">
        <v>4453</v>
      </c>
      <c r="D228" s="384" t="s">
        <v>4454</v>
      </c>
      <c r="E228" s="385" t="s">
        <v>2964</v>
      </c>
      <c r="F228" s="385">
        <v>20</v>
      </c>
      <c r="G228" s="386"/>
      <c r="H228" s="387"/>
      <c r="I228" s="802"/>
      <c r="J228" s="387">
        <f t="shared" si="13"/>
        <v>0</v>
      </c>
      <c r="K228" s="387">
        <f t="shared" si="16"/>
        <v>0</v>
      </c>
      <c r="L228" s="388">
        <f t="shared" si="14"/>
        <v>0</v>
      </c>
    </row>
    <row r="229" spans="2:12">
      <c r="B229" s="382">
        <v>218</v>
      </c>
      <c r="C229" s="383" t="s">
        <v>4455</v>
      </c>
      <c r="D229" s="384" t="s">
        <v>4456</v>
      </c>
      <c r="E229" s="385" t="s">
        <v>2964</v>
      </c>
      <c r="F229" s="385">
        <v>10</v>
      </c>
      <c r="G229" s="386"/>
      <c r="H229" s="387"/>
      <c r="I229" s="802"/>
      <c r="J229" s="387">
        <f t="shared" si="13"/>
        <v>0</v>
      </c>
      <c r="K229" s="387">
        <f t="shared" si="16"/>
        <v>0</v>
      </c>
      <c r="L229" s="388">
        <f t="shared" si="14"/>
        <v>0</v>
      </c>
    </row>
    <row r="230" spans="2:12">
      <c r="B230" s="377">
        <v>219</v>
      </c>
      <c r="C230" s="383" t="s">
        <v>4457</v>
      </c>
      <c r="D230" s="384" t="s">
        <v>4458</v>
      </c>
      <c r="E230" s="385" t="s">
        <v>2964</v>
      </c>
      <c r="F230" s="385">
        <v>10</v>
      </c>
      <c r="G230" s="386"/>
      <c r="H230" s="387"/>
      <c r="I230" s="802"/>
      <c r="J230" s="387">
        <f t="shared" si="13"/>
        <v>0</v>
      </c>
      <c r="K230" s="387">
        <f t="shared" si="16"/>
        <v>0</v>
      </c>
      <c r="L230" s="388">
        <f t="shared" si="14"/>
        <v>0</v>
      </c>
    </row>
    <row r="231" spans="2:12">
      <c r="B231" s="382">
        <v>220</v>
      </c>
      <c r="C231" s="383" t="s">
        <v>4459</v>
      </c>
      <c r="D231" s="384" t="s">
        <v>4460</v>
      </c>
      <c r="E231" s="385" t="s">
        <v>2964</v>
      </c>
      <c r="F231" s="385">
        <v>20</v>
      </c>
      <c r="G231" s="386"/>
      <c r="H231" s="387"/>
      <c r="I231" s="802"/>
      <c r="J231" s="387">
        <f t="shared" si="13"/>
        <v>0</v>
      </c>
      <c r="K231" s="387">
        <f t="shared" si="16"/>
        <v>0</v>
      </c>
      <c r="L231" s="388">
        <f t="shared" si="14"/>
        <v>0</v>
      </c>
    </row>
    <row r="232" spans="2:12">
      <c r="B232" s="377">
        <v>221</v>
      </c>
      <c r="C232" s="383" t="s">
        <v>4461</v>
      </c>
      <c r="D232" s="384" t="s">
        <v>4462</v>
      </c>
      <c r="E232" s="385" t="s">
        <v>2896</v>
      </c>
      <c r="F232" s="385">
        <v>1</v>
      </c>
      <c r="G232" s="801"/>
      <c r="H232" s="387">
        <f t="shared" si="15"/>
        <v>0</v>
      </c>
      <c r="I232" s="387"/>
      <c r="J232" s="387"/>
      <c r="K232" s="387">
        <f t="shared" si="16"/>
        <v>0</v>
      </c>
      <c r="L232" s="388">
        <f t="shared" si="14"/>
        <v>0</v>
      </c>
    </row>
    <row r="233" spans="2:12">
      <c r="B233" s="382">
        <v>222</v>
      </c>
      <c r="C233" s="383" t="s">
        <v>4463</v>
      </c>
      <c r="D233" s="384" t="s">
        <v>4464</v>
      </c>
      <c r="E233" s="385" t="s">
        <v>2896</v>
      </c>
      <c r="F233" s="385">
        <v>1</v>
      </c>
      <c r="G233" s="801"/>
      <c r="H233" s="387">
        <f t="shared" si="15"/>
        <v>0</v>
      </c>
      <c r="I233" s="387"/>
      <c r="J233" s="387"/>
      <c r="K233" s="387">
        <f t="shared" si="16"/>
        <v>0</v>
      </c>
      <c r="L233" s="388">
        <f t="shared" si="14"/>
        <v>0</v>
      </c>
    </row>
    <row r="234" spans="2:12">
      <c r="B234" s="382">
        <v>224</v>
      </c>
      <c r="C234" s="383" t="s">
        <v>4465</v>
      </c>
      <c r="D234" s="384" t="s">
        <v>4466</v>
      </c>
      <c r="E234" s="385" t="s">
        <v>2896</v>
      </c>
      <c r="F234" s="385">
        <v>1</v>
      </c>
      <c r="G234" s="801"/>
      <c r="H234" s="387">
        <f t="shared" si="15"/>
        <v>0</v>
      </c>
      <c r="I234" s="387"/>
      <c r="J234" s="387"/>
      <c r="K234" s="387">
        <f t="shared" si="16"/>
        <v>0</v>
      </c>
      <c r="L234" s="388">
        <f t="shared" si="14"/>
        <v>0</v>
      </c>
    </row>
    <row r="235" spans="2:12" ht="12.75" customHeight="1">
      <c r="B235" s="377">
        <v>225</v>
      </c>
      <c r="C235" s="383" t="s">
        <v>4467</v>
      </c>
      <c r="D235" s="384" t="s">
        <v>4468</v>
      </c>
      <c r="E235" s="385" t="s">
        <v>2896</v>
      </c>
      <c r="F235" s="385">
        <v>1</v>
      </c>
      <c r="G235" s="801"/>
      <c r="H235" s="387">
        <f t="shared" si="15"/>
        <v>0</v>
      </c>
      <c r="I235" s="387"/>
      <c r="J235" s="387"/>
      <c r="K235" s="387">
        <f t="shared" si="16"/>
        <v>0</v>
      </c>
      <c r="L235" s="388">
        <f t="shared" si="14"/>
        <v>0</v>
      </c>
    </row>
    <row r="236" spans="2:12">
      <c r="B236" s="382">
        <v>226</v>
      </c>
      <c r="C236" s="383" t="s">
        <v>4469</v>
      </c>
      <c r="D236" s="384" t="s">
        <v>4470</v>
      </c>
      <c r="E236" s="385" t="s">
        <v>2896</v>
      </c>
      <c r="F236" s="385">
        <v>1</v>
      </c>
      <c r="G236" s="801"/>
      <c r="H236" s="387">
        <f t="shared" si="15"/>
        <v>0</v>
      </c>
      <c r="I236" s="387"/>
      <c r="J236" s="387"/>
      <c r="K236" s="387">
        <f t="shared" si="16"/>
        <v>0</v>
      </c>
      <c r="L236" s="388">
        <f t="shared" si="14"/>
        <v>0</v>
      </c>
    </row>
    <row r="237" spans="2:12">
      <c r="B237" s="377">
        <v>227</v>
      </c>
      <c r="C237" s="383" t="s">
        <v>4471</v>
      </c>
      <c r="D237" s="384" t="s">
        <v>4472</v>
      </c>
      <c r="E237" s="385" t="s">
        <v>2896</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1005" t="s">
        <v>4473</v>
      </c>
      <c r="D239" s="1006"/>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4474</v>
      </c>
      <c r="C241" s="410"/>
      <c r="D241" s="410"/>
      <c r="E241" s="411"/>
      <c r="F241" s="411"/>
      <c r="G241" s="412"/>
      <c r="H241" s="412">
        <f>H239</f>
        <v>0</v>
      </c>
      <c r="I241" s="412"/>
      <c r="J241" s="412">
        <f>J239</f>
        <v>0</v>
      </c>
      <c r="K241" s="412"/>
      <c r="L241" s="412">
        <f>L239</f>
        <v>0</v>
      </c>
    </row>
    <row r="243" spans="1:12" s="794" customFormat="1">
      <c r="A243" s="793"/>
      <c r="B243" s="1007" t="s">
        <v>4074</v>
      </c>
      <c r="C243" s="1007"/>
      <c r="D243" s="413">
        <f>L241</f>
        <v>0</v>
      </c>
      <c r="E243" s="414"/>
      <c r="F243" s="414"/>
      <c r="G243" s="414"/>
    </row>
    <row r="244" spans="1:12" s="794" customFormat="1" ht="6" customHeight="1">
      <c r="A244" s="793"/>
      <c r="B244" s="1003"/>
      <c r="C244" s="1003"/>
      <c r="D244" s="415"/>
      <c r="E244" s="414"/>
      <c r="F244" s="414"/>
      <c r="G244" s="414"/>
    </row>
    <row r="245" spans="1:12" s="794" customFormat="1">
      <c r="B245" s="793" t="s">
        <v>4475</v>
      </c>
      <c r="C245" s="416">
        <v>0.21</v>
      </c>
      <c r="D245" s="417"/>
      <c r="E245" s="418"/>
      <c r="F245" s="418"/>
      <c r="G245" s="418"/>
      <c r="H245" s="418"/>
    </row>
    <row r="246" spans="1:12" s="794" customFormat="1" ht="6.75" customHeight="1">
      <c r="B246" s="1008"/>
      <c r="C246" s="1008"/>
      <c r="D246" s="420"/>
      <c r="E246" s="418"/>
      <c r="F246" s="418"/>
      <c r="G246" s="418"/>
      <c r="H246" s="418"/>
    </row>
    <row r="247" spans="1:12" s="794" customFormat="1">
      <c r="B247" s="1003" t="s">
        <v>4476</v>
      </c>
      <c r="C247" s="1003"/>
      <c r="D247" s="417"/>
      <c r="E247" s="418"/>
      <c r="F247" s="418"/>
      <c r="G247" s="418"/>
      <c r="H247" s="418"/>
    </row>
    <row r="248" spans="1:12" s="794" customFormat="1" ht="5.25" customHeight="1"/>
    <row r="249" spans="1:12" s="794" customFormat="1">
      <c r="B249" s="421" t="s">
        <v>4075</v>
      </c>
      <c r="D249" s="422">
        <v>43112</v>
      </c>
    </row>
    <row r="250" spans="1:12" s="794" customFormat="1">
      <c r="B250" s="421" t="s">
        <v>4076</v>
      </c>
      <c r="D250" s="376" t="s">
        <v>4077</v>
      </c>
    </row>
    <row r="251" spans="1:12" s="794" customFormat="1">
      <c r="B251" s="794" t="s">
        <v>4078</v>
      </c>
      <c r="D251" s="376" t="s">
        <v>4079</v>
      </c>
    </row>
  </sheetData>
  <sheetProtection algorithmName="SHA-512" hashValue="XMcG2DBrGClidxY2ASHRlL4cWEkQXMLQELx709DZ161cYaVWFba31qNh/qAeKIm6qaDiigyo+zmUSfiY7PRGIw==" saltValue="hqfprhSCALdOaQHsCoJQUg==" spinCount="100000" sheet="1" objects="1" scenarios="1"/>
  <mergeCells count="20">
    <mergeCell ref="B247:C247"/>
    <mergeCell ref="E10:E11"/>
    <mergeCell ref="F10:F11"/>
    <mergeCell ref="G10:H10"/>
    <mergeCell ref="I10:J10"/>
    <mergeCell ref="C12:D12"/>
    <mergeCell ref="C239:D239"/>
    <mergeCell ref="B243:C243"/>
    <mergeCell ref="B244:C244"/>
    <mergeCell ref="B246:C246"/>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4"/>
  <sheetViews>
    <sheetView showGridLines="0" zoomScaleNormal="100" workbookViewId="0">
      <pane ySplit="1" topLeftCell="A65" activePane="bottomLeft" state="frozen"/>
      <selection pane="bottomLeft" activeCell="F81" sqref="F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983" t="s">
        <v>121</v>
      </c>
      <c r="H1" s="983"/>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4" t="s">
        <v>8</v>
      </c>
      <c r="M2" s="985"/>
      <c r="N2" s="985"/>
      <c r="O2" s="985"/>
      <c r="P2" s="985"/>
      <c r="Q2" s="985"/>
      <c r="R2" s="985"/>
      <c r="S2" s="985"/>
      <c r="T2" s="985"/>
      <c r="U2" s="985"/>
      <c r="V2" s="985"/>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6" t="str">
        <f>'Rekapitulace stavby'!K6</f>
        <v>Výstavba poloprovozního objektu H2</v>
      </c>
      <c r="F7" s="987"/>
      <c r="G7" s="987"/>
      <c r="H7" s="987"/>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8" t="s">
        <v>2584</v>
      </c>
      <c r="F9" s="989"/>
      <c r="G9" s="989"/>
      <c r="H9" s="989"/>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7" t="s">
        <v>5</v>
      </c>
      <c r="F24" s="977"/>
      <c r="G24" s="977"/>
      <c r="H24" s="977"/>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6" t="str">
        <f>E7</f>
        <v>Výstavba poloprovozního objektu H2</v>
      </c>
      <c r="F45" s="987"/>
      <c r="G45" s="987"/>
      <c r="H45" s="987"/>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8" t="str">
        <f>E9</f>
        <v>RAV8604 - Zdravotně technické instalace</v>
      </c>
      <c r="F47" s="989"/>
      <c r="G47" s="989"/>
      <c r="H47" s="989"/>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7" t="str">
        <f>E21</f>
        <v>RAVAL projekt v.o.s.</v>
      </c>
      <c r="K51" s="209"/>
    </row>
    <row r="52" spans="2:47" s="206" customFormat="1" ht="14.45" customHeight="1">
      <c r="B52" s="207"/>
      <c r="C52" s="205" t="s">
        <v>28</v>
      </c>
      <c r="D52" s="208"/>
      <c r="E52" s="208"/>
      <c r="F52" s="210" t="str">
        <f>IF(E18="","",E18)</f>
        <v/>
      </c>
      <c r="G52" s="208"/>
      <c r="H52" s="208"/>
      <c r="I52" s="208"/>
      <c r="J52" s="978"/>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2585</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79" t="str">
        <f>E7</f>
        <v>Výstavba poloprovozního objektu H2</v>
      </c>
      <c r="F68" s="980"/>
      <c r="G68" s="980"/>
      <c r="H68" s="980"/>
      <c r="L68" s="207"/>
    </row>
    <row r="69" spans="2:63" s="206" customFormat="1" ht="14.45" customHeight="1">
      <c r="B69" s="207"/>
      <c r="C69" s="256" t="s">
        <v>126</v>
      </c>
      <c r="L69" s="207"/>
    </row>
    <row r="70" spans="2:63" s="206" customFormat="1" ht="17.25" customHeight="1">
      <c r="B70" s="207"/>
      <c r="E70" s="981" t="str">
        <f>E9</f>
        <v>RAV8604 - Zdravotně technické instalace</v>
      </c>
      <c r="F70" s="982"/>
      <c r="G70" s="982"/>
      <c r="H70" s="982"/>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1470</v>
      </c>
      <c r="F80" s="284" t="s">
        <v>2586</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2587</v>
      </c>
      <c r="F82" s="288" t="s">
        <v>2968</v>
      </c>
      <c r="G82" s="289" t="s">
        <v>2589</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2590</v>
      </c>
    </row>
    <row r="83" spans="2:65" s="206" customFormat="1" ht="16.5" customHeight="1">
      <c r="B83" s="207"/>
      <c r="C83" s="286" t="s">
        <v>75</v>
      </c>
      <c r="D83" s="286" t="s">
        <v>179</v>
      </c>
      <c r="E83" s="287" t="s">
        <v>2587</v>
      </c>
      <c r="F83" s="288" t="s">
        <v>2588</v>
      </c>
      <c r="G83" s="289" t="s">
        <v>2589</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2590</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zoomScaleNormal="100" workbookViewId="0">
      <pane ySplit="3" topLeftCell="A4" activePane="bottomLeft" state="frozen"/>
      <selection activeCell="C24" sqref="C24"/>
      <selection pane="bottomLeft" activeCell="B26" sqref="B26"/>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2969</v>
      </c>
      <c r="D3" s="91" t="s">
        <v>2858</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2970</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J20" sqref="J20"/>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2971</v>
      </c>
      <c r="G3" s="117" t="s">
        <v>53</v>
      </c>
      <c r="H3" s="118" t="s">
        <v>49</v>
      </c>
      <c r="I3" s="118" t="s">
        <v>2972</v>
      </c>
      <c r="J3" s="119" t="s">
        <v>163</v>
      </c>
      <c r="K3" s="117" t="s">
        <v>164</v>
      </c>
      <c r="L3" s="116" t="s">
        <v>2973</v>
      </c>
      <c r="M3" s="116" t="s">
        <v>2974</v>
      </c>
      <c r="N3" s="116" t="s">
        <v>2975</v>
      </c>
      <c r="O3" s="116" t="s">
        <v>2976</v>
      </c>
      <c r="P3" s="116" t="s">
        <v>2969</v>
      </c>
      <c r="Q3" s="116" t="s">
        <v>2977</v>
      </c>
      <c r="R3" s="116" t="s">
        <v>2858</v>
      </c>
      <c r="S3" s="116" t="s">
        <v>2978</v>
      </c>
      <c r="T3" s="116" t="s">
        <v>2860</v>
      </c>
      <c r="U3" s="116" t="s">
        <v>2796</v>
      </c>
      <c r="V3" s="116" t="s">
        <v>38</v>
      </c>
      <c r="W3" s="116" t="s">
        <v>44</v>
      </c>
      <c r="X3" s="119" t="s">
        <v>2979</v>
      </c>
      <c r="Y3" s="118" t="s">
        <v>2815</v>
      </c>
      <c r="Z3" s="118" t="s">
        <v>2980</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3285</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3286</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2983</v>
      </c>
      <c r="B7" s="145" t="s">
        <v>2984</v>
      </c>
      <c r="C7" s="145" t="s">
        <v>2985</v>
      </c>
      <c r="D7" s="145" t="s">
        <v>2986</v>
      </c>
      <c r="E7" s="145" t="s">
        <v>2987</v>
      </c>
      <c r="F7" s="146">
        <v>1</v>
      </c>
      <c r="G7" s="147" t="s">
        <v>3004</v>
      </c>
      <c r="H7" s="148" t="s">
        <v>3287</v>
      </c>
      <c r="I7" s="148" t="s">
        <v>3288</v>
      </c>
      <c r="J7" s="149" t="s">
        <v>3289</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2991</v>
      </c>
      <c r="Z7" s="148" t="s">
        <v>3290</v>
      </c>
    </row>
    <row r="8" spans="1:26" s="145" customFormat="1" ht="24" outlineLevel="2">
      <c r="F8" s="146">
        <v>2</v>
      </c>
      <c r="G8" s="147" t="s">
        <v>3004</v>
      </c>
      <c r="H8" s="148" t="s">
        <v>3291</v>
      </c>
      <c r="I8" s="148" t="s">
        <v>3292</v>
      </c>
      <c r="J8" s="149" t="s">
        <v>3293</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2991</v>
      </c>
      <c r="Z8" s="148" t="s">
        <v>3290</v>
      </c>
    </row>
    <row r="9" spans="1:26" s="145" customFormat="1" ht="24" outlineLevel="2">
      <c r="F9" s="146">
        <v>3</v>
      </c>
      <c r="G9" s="147" t="s">
        <v>3004</v>
      </c>
      <c r="H9" s="148" t="s">
        <v>3294</v>
      </c>
      <c r="I9" s="148" t="s">
        <v>242</v>
      </c>
      <c r="J9" s="149" t="s">
        <v>3295</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2991</v>
      </c>
      <c r="Z9" s="148" t="s">
        <v>3290</v>
      </c>
    </row>
    <row r="10" spans="1:26" s="145" customFormat="1" ht="24" outlineLevel="2">
      <c r="F10" s="146">
        <v>4</v>
      </c>
      <c r="G10" s="147" t="s">
        <v>3004</v>
      </c>
      <c r="H10" s="148" t="s">
        <v>3296</v>
      </c>
      <c r="I10" s="148" t="s">
        <v>259</v>
      </c>
      <c r="J10" s="149" t="s">
        <v>3297</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2991</v>
      </c>
      <c r="Z10" s="148" t="s">
        <v>3290</v>
      </c>
    </row>
    <row r="11" spans="1:26" s="145" customFormat="1" ht="24" outlineLevel="2">
      <c r="F11" s="146">
        <v>5</v>
      </c>
      <c r="G11" s="147" t="s">
        <v>3004</v>
      </c>
      <c r="H11" s="148" t="s">
        <v>3296</v>
      </c>
      <c r="I11" s="148" t="s">
        <v>259</v>
      </c>
      <c r="J11" s="149" t="s">
        <v>3298</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2991</v>
      </c>
      <c r="Z11" s="148" t="s">
        <v>3290</v>
      </c>
    </row>
    <row r="12" spans="1:26" s="145" customFormat="1" ht="24" outlineLevel="2">
      <c r="F12" s="146">
        <v>6</v>
      </c>
      <c r="G12" s="147" t="s">
        <v>3004</v>
      </c>
      <c r="H12" s="148" t="s">
        <v>3299</v>
      </c>
      <c r="I12" s="148" t="s">
        <v>264</v>
      </c>
      <c r="J12" s="149" t="s">
        <v>3300</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2991</v>
      </c>
      <c r="Z12" s="148" t="s">
        <v>3290</v>
      </c>
    </row>
    <row r="13" spans="1:26" s="145" customFormat="1" ht="24" outlineLevel="2">
      <c r="F13" s="146">
        <v>7</v>
      </c>
      <c r="G13" s="147" t="s">
        <v>3004</v>
      </c>
      <c r="H13" s="148" t="s">
        <v>3299</v>
      </c>
      <c r="I13" s="148" t="s">
        <v>264</v>
      </c>
      <c r="J13" s="149" t="s">
        <v>3301</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2991</v>
      </c>
      <c r="Z13" s="148" t="s">
        <v>3290</v>
      </c>
    </row>
    <row r="14" spans="1:26" s="145" customFormat="1" ht="24" outlineLevel="2">
      <c r="F14" s="146">
        <v>8</v>
      </c>
      <c r="G14" s="147" t="s">
        <v>3004</v>
      </c>
      <c r="H14" s="148" t="s">
        <v>3302</v>
      </c>
      <c r="I14" s="148" t="s">
        <v>3303</v>
      </c>
      <c r="J14" s="149" t="s">
        <v>3304</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2991</v>
      </c>
      <c r="Z14" s="148" t="s">
        <v>3290</v>
      </c>
    </row>
    <row r="15" spans="1:26" s="145" customFormat="1" ht="12" outlineLevel="2">
      <c r="F15" s="146">
        <v>9</v>
      </c>
      <c r="G15" s="147" t="s">
        <v>3004</v>
      </c>
      <c r="H15" s="148" t="s">
        <v>3305</v>
      </c>
      <c r="I15" s="148" t="s">
        <v>3306</v>
      </c>
      <c r="J15" s="149" t="s">
        <v>3307</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2991</v>
      </c>
      <c r="Z15" s="148" t="s">
        <v>3290</v>
      </c>
    </row>
    <row r="16" spans="1:26" s="145" customFormat="1" ht="24" outlineLevel="2">
      <c r="F16" s="146">
        <v>10</v>
      </c>
      <c r="G16" s="147" t="s">
        <v>3004</v>
      </c>
      <c r="H16" s="148" t="s">
        <v>3308</v>
      </c>
      <c r="I16" s="148" t="s">
        <v>3309</v>
      </c>
      <c r="J16" s="149" t="s">
        <v>3310</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2991</v>
      </c>
      <c r="Z16" s="148" t="s">
        <v>3290</v>
      </c>
    </row>
    <row r="17" spans="6:26" s="145" customFormat="1" ht="24" outlineLevel="2">
      <c r="F17" s="146">
        <v>11</v>
      </c>
      <c r="G17" s="147" t="s">
        <v>3004</v>
      </c>
      <c r="H17" s="148" t="s">
        <v>3308</v>
      </c>
      <c r="I17" s="148" t="s">
        <v>3309</v>
      </c>
      <c r="J17" s="149" t="s">
        <v>3311</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2991</v>
      </c>
      <c r="Z17" s="148" t="s">
        <v>3290</v>
      </c>
    </row>
    <row r="18" spans="6:26" s="145" customFormat="1" ht="24" outlineLevel="2">
      <c r="F18" s="146">
        <v>12</v>
      </c>
      <c r="G18" s="147" t="s">
        <v>3004</v>
      </c>
      <c r="H18" s="148" t="s">
        <v>3312</v>
      </c>
      <c r="I18" s="148" t="s">
        <v>3313</v>
      </c>
      <c r="J18" s="149" t="s">
        <v>3314</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2991</v>
      </c>
      <c r="Z18" s="148" t="s">
        <v>3290</v>
      </c>
    </row>
    <row r="19" spans="6:26" s="145" customFormat="1" ht="24" outlineLevel="2">
      <c r="F19" s="146">
        <v>13</v>
      </c>
      <c r="G19" s="147" t="s">
        <v>3004</v>
      </c>
      <c r="H19" s="148" t="s">
        <v>3312</v>
      </c>
      <c r="I19" s="148" t="s">
        <v>3313</v>
      </c>
      <c r="J19" s="149" t="s">
        <v>3315</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2991</v>
      </c>
      <c r="Z19" s="148" t="s">
        <v>3290</v>
      </c>
    </row>
    <row r="20" spans="6:26" s="145" customFormat="1" ht="24" outlineLevel="2">
      <c r="F20" s="146">
        <v>14</v>
      </c>
      <c r="G20" s="147" t="s">
        <v>3004</v>
      </c>
      <c r="H20" s="148" t="s">
        <v>3316</v>
      </c>
      <c r="I20" s="148" t="s">
        <v>279</v>
      </c>
      <c r="J20" s="149" t="s">
        <v>3317</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2991</v>
      </c>
      <c r="Z20" s="148" t="s">
        <v>3290</v>
      </c>
    </row>
    <row r="21" spans="6:26" s="145" customFormat="1" ht="24" outlineLevel="2">
      <c r="F21" s="146">
        <v>15</v>
      </c>
      <c r="G21" s="147" t="s">
        <v>3004</v>
      </c>
      <c r="H21" s="148" t="s">
        <v>3316</v>
      </c>
      <c r="I21" s="148" t="s">
        <v>279</v>
      </c>
      <c r="J21" s="149" t="s">
        <v>3318</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2991</v>
      </c>
      <c r="Z21" s="148" t="s">
        <v>3290</v>
      </c>
    </row>
    <row r="22" spans="6:26" s="145" customFormat="1" ht="24" outlineLevel="2">
      <c r="F22" s="146">
        <v>16</v>
      </c>
      <c r="G22" s="147" t="s">
        <v>3004</v>
      </c>
      <c r="H22" s="148" t="s">
        <v>3319</v>
      </c>
      <c r="I22" s="148" t="s">
        <v>3320</v>
      </c>
      <c r="J22" s="149" t="s">
        <v>3321</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2991</v>
      </c>
      <c r="Z22" s="148" t="s">
        <v>3290</v>
      </c>
    </row>
    <row r="23" spans="6:26" s="145" customFormat="1" ht="24" outlineLevel="2">
      <c r="F23" s="146">
        <v>17</v>
      </c>
      <c r="G23" s="147" t="s">
        <v>3004</v>
      </c>
      <c r="H23" s="148" t="s">
        <v>3322</v>
      </c>
      <c r="I23" s="148" t="s">
        <v>3323</v>
      </c>
      <c r="J23" s="149" t="s">
        <v>3324</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2991</v>
      </c>
      <c r="Z23" s="148" t="s">
        <v>3290</v>
      </c>
    </row>
    <row r="24" spans="6:26" s="145" customFormat="1" ht="24" outlineLevel="2">
      <c r="F24" s="146">
        <v>18</v>
      </c>
      <c r="G24" s="147" t="s">
        <v>3004</v>
      </c>
      <c r="H24" s="148" t="s">
        <v>3322</v>
      </c>
      <c r="I24" s="148" t="s">
        <v>3323</v>
      </c>
      <c r="J24" s="149" t="s">
        <v>3325</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2991</v>
      </c>
      <c r="Z24" s="148" t="s">
        <v>3290</v>
      </c>
    </row>
    <row r="25" spans="6:26" s="145" customFormat="1" ht="24" outlineLevel="2">
      <c r="F25" s="146">
        <v>19</v>
      </c>
      <c r="G25" s="147" t="s">
        <v>3004</v>
      </c>
      <c r="H25" s="148" t="s">
        <v>3326</v>
      </c>
      <c r="I25" s="148" t="s">
        <v>394</v>
      </c>
      <c r="J25" s="149" t="s">
        <v>3327</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2991</v>
      </c>
      <c r="Z25" s="148" t="s">
        <v>3290</v>
      </c>
    </row>
    <row r="26" spans="6:26" s="145" customFormat="1" ht="12" outlineLevel="2">
      <c r="F26" s="146">
        <v>20</v>
      </c>
      <c r="G26" s="147" t="s">
        <v>3004</v>
      </c>
      <c r="H26" s="148" t="s">
        <v>3328</v>
      </c>
      <c r="I26" s="148" t="s">
        <v>399</v>
      </c>
      <c r="J26" s="149" t="s">
        <v>3329</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2991</v>
      </c>
      <c r="Z26" s="148" t="s">
        <v>3290</v>
      </c>
    </row>
    <row r="27" spans="6:26" s="145" customFormat="1" ht="24" outlineLevel="2">
      <c r="F27" s="146">
        <v>21</v>
      </c>
      <c r="G27" s="147" t="s">
        <v>3004</v>
      </c>
      <c r="H27" s="148" t="s">
        <v>3330</v>
      </c>
      <c r="I27" s="148" t="s">
        <v>411</v>
      </c>
      <c r="J27" s="149" t="s">
        <v>3331</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2991</v>
      </c>
      <c r="Z27" s="148" t="s">
        <v>3290</v>
      </c>
    </row>
    <row r="28" spans="6:26" s="145" customFormat="1" ht="24" outlineLevel="2">
      <c r="F28" s="146">
        <v>22</v>
      </c>
      <c r="G28" s="147" t="s">
        <v>3004</v>
      </c>
      <c r="H28" s="148" t="s">
        <v>3330</v>
      </c>
      <c r="I28" s="148" t="s">
        <v>411</v>
      </c>
      <c r="J28" s="149" t="s">
        <v>3332</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2991</v>
      </c>
      <c r="Z28" s="148" t="s">
        <v>3290</v>
      </c>
    </row>
    <row r="29" spans="6:26" s="145" customFormat="1" ht="24" outlineLevel="2">
      <c r="F29" s="146">
        <v>23</v>
      </c>
      <c r="G29" s="147" t="s">
        <v>3004</v>
      </c>
      <c r="H29" s="148" t="s">
        <v>3330</v>
      </c>
      <c r="I29" s="148" t="s">
        <v>411</v>
      </c>
      <c r="J29" s="149" t="s">
        <v>3333</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2991</v>
      </c>
      <c r="Z29" s="148" t="s">
        <v>3290</v>
      </c>
    </row>
    <row r="30" spans="6:26" s="145" customFormat="1" ht="12" outlineLevel="2">
      <c r="F30" s="146">
        <v>24</v>
      </c>
      <c r="G30" s="147" t="s">
        <v>3004</v>
      </c>
      <c r="H30" s="148" t="s">
        <v>3334</v>
      </c>
      <c r="I30" s="148" t="s">
        <v>3335</v>
      </c>
      <c r="J30" s="149" t="s">
        <v>3336</v>
      </c>
      <c r="K30" s="147" t="s">
        <v>887</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2991</v>
      </c>
      <c r="Z30" s="148" t="s">
        <v>3290</v>
      </c>
    </row>
    <row r="31" spans="6:26" s="145" customFormat="1" ht="24" outlineLevel="2">
      <c r="F31" s="146">
        <v>25</v>
      </c>
      <c r="G31" s="147" t="s">
        <v>3004</v>
      </c>
      <c r="H31" s="148" t="s">
        <v>3337</v>
      </c>
      <c r="I31" s="148" t="s">
        <v>3338</v>
      </c>
      <c r="J31" s="149" t="s">
        <v>3339</v>
      </c>
      <c r="K31" s="147" t="s">
        <v>887</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2991</v>
      </c>
      <c r="Z31" s="148" t="s">
        <v>3290</v>
      </c>
    </row>
    <row r="32" spans="6:26" outlineLevel="2">
      <c r="P32" s="804"/>
    </row>
    <row r="33" spans="6:26" s="136" customFormat="1" ht="16.5" customHeight="1" outlineLevel="1">
      <c r="F33" s="137"/>
      <c r="G33" s="121"/>
      <c r="H33" s="138"/>
      <c r="I33" s="138"/>
      <c r="J33" s="138" t="s">
        <v>3340</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3004</v>
      </c>
      <c r="H34" s="148" t="s">
        <v>3341</v>
      </c>
      <c r="I34" s="148" t="s">
        <v>3342</v>
      </c>
      <c r="J34" s="149" t="s">
        <v>3343</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2991</v>
      </c>
      <c r="Z34" s="148" t="s">
        <v>3344</v>
      </c>
    </row>
    <row r="35" spans="6:26" s="145" customFormat="1" ht="24" outlineLevel="2">
      <c r="F35" s="146">
        <v>27</v>
      </c>
      <c r="G35" s="147" t="s">
        <v>3004</v>
      </c>
      <c r="H35" s="148" t="s">
        <v>3341</v>
      </c>
      <c r="I35" s="148" t="s">
        <v>3342</v>
      </c>
      <c r="J35" s="149" t="s">
        <v>3345</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2991</v>
      </c>
      <c r="Z35" s="148" t="s">
        <v>3344</v>
      </c>
    </row>
    <row r="36" spans="6:26" outlineLevel="2">
      <c r="P36" s="804"/>
    </row>
    <row r="37" spans="6:26" s="136" customFormat="1" ht="16.5" customHeight="1" outlineLevel="1">
      <c r="F37" s="137"/>
      <c r="G37" s="121"/>
      <c r="H37" s="138"/>
      <c r="I37" s="138"/>
      <c r="J37" s="138" t="s">
        <v>3346</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2988</v>
      </c>
      <c r="H38" s="148" t="s">
        <v>3347</v>
      </c>
      <c r="I38" s="148"/>
      <c r="J38" s="149" t="s">
        <v>3348</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2991</v>
      </c>
      <c r="Z38" s="148" t="s">
        <v>3349</v>
      </c>
    </row>
    <row r="39" spans="6:26" s="145" customFormat="1" ht="24" outlineLevel="2">
      <c r="F39" s="146">
        <v>29</v>
      </c>
      <c r="G39" s="147" t="s">
        <v>3004</v>
      </c>
      <c r="H39" s="148" t="s">
        <v>3350</v>
      </c>
      <c r="I39" s="148" t="s">
        <v>3351</v>
      </c>
      <c r="J39" s="149" t="s">
        <v>3352</v>
      </c>
      <c r="K39" s="147" t="s">
        <v>887</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2991</v>
      </c>
      <c r="Z39" s="148" t="s">
        <v>3349</v>
      </c>
    </row>
    <row r="40" spans="6:26" s="145" customFormat="1" ht="24" outlineLevel="2">
      <c r="F40" s="146">
        <v>30</v>
      </c>
      <c r="G40" s="147" t="s">
        <v>2988</v>
      </c>
      <c r="H40" s="148" t="s">
        <v>3353</v>
      </c>
      <c r="I40" s="148"/>
      <c r="J40" s="149" t="s">
        <v>3354</v>
      </c>
      <c r="K40" s="147" t="s">
        <v>887</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2991</v>
      </c>
      <c r="Z40" s="148" t="s">
        <v>3349</v>
      </c>
    </row>
    <row r="41" spans="6:26" s="145" customFormat="1" ht="24" outlineLevel="2">
      <c r="F41" s="146">
        <v>31</v>
      </c>
      <c r="G41" s="147" t="s">
        <v>3004</v>
      </c>
      <c r="H41" s="148" t="s">
        <v>3355</v>
      </c>
      <c r="I41" s="148" t="s">
        <v>3356</v>
      </c>
      <c r="J41" s="149" t="s">
        <v>3357</v>
      </c>
      <c r="K41" s="147" t="s">
        <v>887</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2991</v>
      </c>
      <c r="Z41" s="148" t="s">
        <v>3349</v>
      </c>
    </row>
    <row r="42" spans="6:26" s="145" customFormat="1" ht="24" outlineLevel="2">
      <c r="F42" s="146">
        <v>32</v>
      </c>
      <c r="G42" s="147" t="s">
        <v>3004</v>
      </c>
      <c r="H42" s="148" t="s">
        <v>3358</v>
      </c>
      <c r="I42" s="148" t="s">
        <v>3359</v>
      </c>
      <c r="J42" s="149" t="s">
        <v>3360</v>
      </c>
      <c r="K42" s="147" t="s">
        <v>887</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2991</v>
      </c>
      <c r="Z42" s="148" t="s">
        <v>3349</v>
      </c>
    </row>
    <row r="43" spans="6:26" s="145" customFormat="1" ht="24" outlineLevel="2">
      <c r="F43" s="146">
        <v>33</v>
      </c>
      <c r="G43" s="147" t="s">
        <v>3004</v>
      </c>
      <c r="H43" s="148" t="s">
        <v>3361</v>
      </c>
      <c r="I43" s="148" t="s">
        <v>3362</v>
      </c>
      <c r="J43" s="149" t="s">
        <v>3363</v>
      </c>
      <c r="K43" s="147" t="s">
        <v>887</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2991</v>
      </c>
      <c r="Z43" s="148" t="s">
        <v>3349</v>
      </c>
    </row>
    <row r="44" spans="6:26" s="145" customFormat="1" ht="24" outlineLevel="2">
      <c r="F44" s="146">
        <v>34</v>
      </c>
      <c r="G44" s="147" t="s">
        <v>3004</v>
      </c>
      <c r="H44" s="148" t="s">
        <v>3364</v>
      </c>
      <c r="I44" s="148" t="s">
        <v>3365</v>
      </c>
      <c r="J44" s="149" t="s">
        <v>3366</v>
      </c>
      <c r="K44" s="147" t="s">
        <v>887</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2991</v>
      </c>
      <c r="Z44" s="148" t="s">
        <v>3349</v>
      </c>
    </row>
    <row r="45" spans="6:26" s="145" customFormat="1" ht="24" outlineLevel="2">
      <c r="F45" s="146">
        <v>35</v>
      </c>
      <c r="G45" s="147" t="s">
        <v>2988</v>
      </c>
      <c r="H45" s="148" t="s">
        <v>3367</v>
      </c>
      <c r="I45" s="148"/>
      <c r="J45" s="149" t="s">
        <v>3368</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2991</v>
      </c>
      <c r="Z45" s="148" t="s">
        <v>3349</v>
      </c>
    </row>
    <row r="46" spans="6:26" s="145" customFormat="1" ht="24" outlineLevel="2">
      <c r="F46" s="146">
        <v>36</v>
      </c>
      <c r="G46" s="147" t="s">
        <v>2988</v>
      </c>
      <c r="H46" s="148" t="s">
        <v>3369</v>
      </c>
      <c r="I46" s="148"/>
      <c r="J46" s="149" t="s">
        <v>3370</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2991</v>
      </c>
      <c r="Z46" s="148" t="s">
        <v>3349</v>
      </c>
    </row>
    <row r="47" spans="6:26" s="145" customFormat="1" ht="12" outlineLevel="2">
      <c r="F47" s="146">
        <v>37</v>
      </c>
      <c r="G47" s="147" t="s">
        <v>2988</v>
      </c>
      <c r="H47" s="148" t="s">
        <v>3371</v>
      </c>
      <c r="I47" s="148"/>
      <c r="J47" s="149" t="s">
        <v>3372</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2991</v>
      </c>
      <c r="Z47" s="148" t="s">
        <v>3349</v>
      </c>
    </row>
    <row r="48" spans="6:26" s="145" customFormat="1" ht="12" outlineLevel="2">
      <c r="F48" s="146">
        <v>38</v>
      </c>
      <c r="G48" s="147" t="s">
        <v>2988</v>
      </c>
      <c r="H48" s="148" t="s">
        <v>3373</v>
      </c>
      <c r="I48" s="148"/>
      <c r="J48" s="149" t="s">
        <v>3374</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2991</v>
      </c>
      <c r="Z48" s="148" t="s">
        <v>3349</v>
      </c>
    </row>
    <row r="49" spans="6:26" s="145" customFormat="1" ht="12" outlineLevel="2">
      <c r="F49" s="146">
        <v>39</v>
      </c>
      <c r="G49" s="147" t="s">
        <v>2988</v>
      </c>
      <c r="H49" s="148" t="s">
        <v>3375</v>
      </c>
      <c r="I49" s="148"/>
      <c r="J49" s="149" t="s">
        <v>3376</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2991</v>
      </c>
      <c r="Z49" s="148" t="s">
        <v>3349</v>
      </c>
    </row>
    <row r="50" spans="6:26" s="145" customFormat="1" ht="24" outlineLevel="2">
      <c r="F50" s="146">
        <v>40</v>
      </c>
      <c r="G50" s="147" t="s">
        <v>3004</v>
      </c>
      <c r="H50" s="148" t="s">
        <v>3377</v>
      </c>
      <c r="I50" s="148" t="s">
        <v>3378</v>
      </c>
      <c r="J50" s="149" t="s">
        <v>3379</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2991</v>
      </c>
      <c r="Z50" s="148" t="s">
        <v>3349</v>
      </c>
    </row>
    <row r="51" spans="6:26" s="145" customFormat="1" ht="12" outlineLevel="2">
      <c r="F51" s="146">
        <v>41</v>
      </c>
      <c r="G51" s="147" t="s">
        <v>2988</v>
      </c>
      <c r="H51" s="148" t="s">
        <v>3380</v>
      </c>
      <c r="I51" s="148"/>
      <c r="J51" s="149" t="s">
        <v>3381</v>
      </c>
      <c r="K51" s="147" t="s">
        <v>887</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2991</v>
      </c>
      <c r="Z51" s="148" t="s">
        <v>3349</v>
      </c>
    </row>
    <row r="52" spans="6:26" s="145" customFormat="1" ht="12" outlineLevel="2">
      <c r="F52" s="146">
        <v>42</v>
      </c>
      <c r="G52" s="147" t="s">
        <v>2988</v>
      </c>
      <c r="H52" s="148" t="s">
        <v>3382</v>
      </c>
      <c r="I52" s="148"/>
      <c r="J52" s="149" t="s">
        <v>3383</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2991</v>
      </c>
      <c r="Z52" s="148" t="s">
        <v>3349</v>
      </c>
    </row>
    <row r="53" spans="6:26" s="145" customFormat="1" ht="12" outlineLevel="2">
      <c r="F53" s="146">
        <v>43</v>
      </c>
      <c r="G53" s="147" t="s">
        <v>2988</v>
      </c>
      <c r="H53" s="148" t="s">
        <v>3384</v>
      </c>
      <c r="I53" s="148"/>
      <c r="J53" s="149" t="s">
        <v>3385</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2991</v>
      </c>
      <c r="Z53" s="148" t="s">
        <v>3349</v>
      </c>
    </row>
    <row r="54" spans="6:26" s="145" customFormat="1" ht="12" outlineLevel="2">
      <c r="F54" s="146">
        <v>44</v>
      </c>
      <c r="G54" s="147" t="s">
        <v>2988</v>
      </c>
      <c r="H54" s="148" t="s">
        <v>3386</v>
      </c>
      <c r="I54" s="148"/>
      <c r="J54" s="149" t="s">
        <v>3387</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2991</v>
      </c>
      <c r="Z54" s="148" t="s">
        <v>3349</v>
      </c>
    </row>
    <row r="55" spans="6:26" s="145" customFormat="1" ht="12" outlineLevel="2">
      <c r="F55" s="146">
        <v>45</v>
      </c>
      <c r="G55" s="147" t="s">
        <v>2988</v>
      </c>
      <c r="H55" s="148" t="s">
        <v>3388</v>
      </c>
      <c r="I55" s="148"/>
      <c r="J55" s="149" t="s">
        <v>3389</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2991</v>
      </c>
      <c r="Z55" s="148" t="s">
        <v>3349</v>
      </c>
    </row>
    <row r="56" spans="6:26" s="145" customFormat="1" ht="12" outlineLevel="2">
      <c r="F56" s="146">
        <v>46</v>
      </c>
      <c r="G56" s="147" t="s">
        <v>2988</v>
      </c>
      <c r="H56" s="148" t="s">
        <v>3390</v>
      </c>
      <c r="I56" s="148"/>
      <c r="J56" s="149" t="s">
        <v>3391</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2991</v>
      </c>
      <c r="Z56" s="148" t="s">
        <v>3349</v>
      </c>
    </row>
    <row r="57" spans="6:26" s="145" customFormat="1" ht="12" outlineLevel="2">
      <c r="F57" s="146">
        <v>47</v>
      </c>
      <c r="G57" s="147" t="s">
        <v>2988</v>
      </c>
      <c r="H57" s="148" t="s">
        <v>3392</v>
      </c>
      <c r="I57" s="148"/>
      <c r="J57" s="149" t="s">
        <v>3393</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2991</v>
      </c>
      <c r="Z57" s="148" t="s">
        <v>3349</v>
      </c>
    </row>
    <row r="58" spans="6:26" s="145" customFormat="1" ht="12" outlineLevel="2">
      <c r="F58" s="146">
        <v>48</v>
      </c>
      <c r="G58" s="147" t="s">
        <v>2988</v>
      </c>
      <c r="H58" s="148" t="s">
        <v>3394</v>
      </c>
      <c r="I58" s="148"/>
      <c r="J58" s="149" t="s">
        <v>3395</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2991</v>
      </c>
      <c r="Z58" s="148" t="s">
        <v>3349</v>
      </c>
    </row>
    <row r="59" spans="6:26" s="145" customFormat="1" ht="12" outlineLevel="2">
      <c r="F59" s="146">
        <v>49</v>
      </c>
      <c r="G59" s="147" t="s">
        <v>2988</v>
      </c>
      <c r="H59" s="148" t="s">
        <v>3396</v>
      </c>
      <c r="I59" s="148"/>
      <c r="J59" s="149" t="s">
        <v>3397</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2991</v>
      </c>
      <c r="Z59" s="148" t="s">
        <v>3349</v>
      </c>
    </row>
    <row r="60" spans="6:26" s="145" customFormat="1" ht="12" outlineLevel="2">
      <c r="F60" s="146">
        <v>50</v>
      </c>
      <c r="G60" s="147" t="s">
        <v>2988</v>
      </c>
      <c r="H60" s="148" t="s">
        <v>3398</v>
      </c>
      <c r="I60" s="148"/>
      <c r="J60" s="149" t="s">
        <v>3399</v>
      </c>
      <c r="K60" s="147" t="s">
        <v>1236</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2991</v>
      </c>
      <c r="Z60" s="148" t="s">
        <v>3349</v>
      </c>
    </row>
    <row r="61" spans="6:26" outlineLevel="2">
      <c r="P61" s="804"/>
    </row>
    <row r="62" spans="6:26" s="136" customFormat="1" ht="16.5" customHeight="1" outlineLevel="1">
      <c r="F62" s="137"/>
      <c r="G62" s="121"/>
      <c r="H62" s="138"/>
      <c r="I62" s="138"/>
      <c r="J62" s="138" t="s">
        <v>3400</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3004</v>
      </c>
      <c r="H63" s="148" t="s">
        <v>3401</v>
      </c>
      <c r="I63" s="148" t="s">
        <v>3402</v>
      </c>
      <c r="J63" s="149" t="s">
        <v>3403</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2991</v>
      </c>
      <c r="Z63" s="148" t="s">
        <v>3404</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AK</cp:lastModifiedBy>
  <cp:lastPrinted>2018-01-16T06:33:01Z</cp:lastPrinted>
  <dcterms:created xsi:type="dcterms:W3CDTF">2018-01-15T12:04:49Z</dcterms:created>
  <dcterms:modified xsi:type="dcterms:W3CDTF">2018-04-13T07:15:48Z</dcterms:modified>
</cp:coreProperties>
</file>