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stavebni_3\Desktop\Hoplíčková\OIMŽP\Veřejné zakázky\Střecha úřad\Zveřejnění\"/>
    </mc:Choice>
  </mc:AlternateContent>
  <xr:revisionPtr revIDLastSave="0" documentId="8_{449D246E-92C7-4AE6-95A5-3D0709EC785B}" xr6:coauthVersionLast="47" xr6:coauthVersionMax="47" xr10:uidLastSave="{00000000-0000-0000-0000-000000000000}"/>
  <bookViews>
    <workbookView xWindow="-120" yWindow="-120" windowWidth="38640" windowHeight="21240" activeTab="2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08F21C13_4762_4D33_8AE4_8E20A428EBE8_FIGURE__">Figury!#REF!</definedName>
    <definedName name="__08F21C13_4762_4D33_8AE4_8E20A428EBE8_ITEM__">Zakázka!$A$9:$Q$15</definedName>
    <definedName name="__08F21C13_4762_4D33_8AE4_8E20A428EBE8_ITEM_GROUP1__">Zakázka!$A$6:$Q$270</definedName>
    <definedName name="__08F21C13_4762_4D33_8AE4_8E20A428EBE8_ITEM_GROUP1_RECAP__">Rekapitulace!$A$6:$F$8</definedName>
    <definedName name="__08F21C13_4762_4D33_8AE4_8E20A428EBE8_ITEM_GROUP2__">Zakázka!$A$7:$Q$269</definedName>
    <definedName name="__08F21C13_4762_4D33_8AE4_8E20A428EBE8_ITEM_GROUP2_RECAP__">Rekapitulace!$A$7:$F$8</definedName>
    <definedName name="__08F21C13_4762_4D33_8AE4_8E20A428EBE8_ITEM_GROUP3__X">Zakázka!$A$8:$Q$16</definedName>
    <definedName name="__08F21C13_4762_4D33_8AE4_8E20A428EBE8_ITEM_GROUP3_RECAP__">Rekapitulace!$A$8:$F$8</definedName>
    <definedName name="__08F21C13_4762_4D33_8AE4_8E20A428EBE8_QBILL__">Zakázka!$F$10:$H$10</definedName>
    <definedName name="__08F21C13_4762_4D33_8AE4_8E20A428EBE8_QBILLFIG__">Figury!#REF!</definedName>
    <definedName name="__08F21C13_4762_4D33_8AE4_8E20A428EBE8_QINDEX__">Zakázka!#REF!</definedName>
    <definedName name="GROUP_ID">Zakázka!$B$6:$B$271</definedName>
    <definedName name="ITEM_PRICES">Zakázka!$J$6:$J$271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Rekapitulace!$B$1:$F$29</definedName>
    <definedName name="_xlnm.Print_Area" localSheetId="2">Zakázka!$C$1:$Q$271</definedName>
    <definedName name="VAT_RATES">Zakázka!$O$6:$O$271</definedName>
  </definedNames>
  <calcPr calcId="181029"/>
</workbook>
</file>

<file path=xl/calcChain.xml><?xml version="1.0" encoding="utf-8"?>
<calcChain xmlns="http://schemas.openxmlformats.org/spreadsheetml/2006/main">
  <c r="N268" i="4" l="1"/>
  <c r="L268" i="4"/>
  <c r="J268" i="4"/>
  <c r="N267" i="4"/>
  <c r="L267" i="4"/>
  <c r="J267" i="4"/>
  <c r="P266" i="4"/>
  <c r="Q266" i="4" s="1"/>
  <c r="N266" i="4"/>
  <c r="L266" i="4"/>
  <c r="J266" i="4"/>
  <c r="N265" i="4"/>
  <c r="L265" i="4"/>
  <c r="J265" i="4"/>
  <c r="C22" i="3" s="1"/>
  <c r="P263" i="4"/>
  <c r="Q263" i="4" s="1"/>
  <c r="Q262" i="4" s="1"/>
  <c r="F21" i="3" s="1"/>
  <c r="N263" i="4"/>
  <c r="L263" i="4"/>
  <c r="J263" i="4"/>
  <c r="P262" i="4"/>
  <c r="N262" i="4"/>
  <c r="L262" i="4"/>
  <c r="J262" i="4"/>
  <c r="P260" i="4"/>
  <c r="Q260" i="4" s="1"/>
  <c r="N260" i="4"/>
  <c r="L260" i="4"/>
  <c r="J260" i="4"/>
  <c r="N259" i="4"/>
  <c r="N258" i="4" s="1"/>
  <c r="L259" i="4"/>
  <c r="J259" i="4"/>
  <c r="P259" i="4" s="1"/>
  <c r="P258" i="4" s="1"/>
  <c r="E20" i="3" s="1"/>
  <c r="L258" i="4"/>
  <c r="D20" i="3" s="1"/>
  <c r="N256" i="4"/>
  <c r="L256" i="4"/>
  <c r="J256" i="4"/>
  <c r="J255" i="4" s="1"/>
  <c r="C19" i="3" s="1"/>
  <c r="N255" i="4"/>
  <c r="L255" i="4"/>
  <c r="D19" i="3" s="1"/>
  <c r="N253" i="4"/>
  <c r="L253" i="4"/>
  <c r="J253" i="4"/>
  <c r="P253" i="4" s="1"/>
  <c r="Q253" i="4" s="1"/>
  <c r="P252" i="4"/>
  <c r="N252" i="4"/>
  <c r="L252" i="4"/>
  <c r="J252" i="4"/>
  <c r="Q252" i="4" s="1"/>
  <c r="Q248" i="4"/>
  <c r="P248" i="4"/>
  <c r="N248" i="4"/>
  <c r="N243" i="4" s="1"/>
  <c r="L248" i="4"/>
  <c r="J248" i="4"/>
  <c r="N244" i="4"/>
  <c r="L244" i="4"/>
  <c r="L243" i="4" s="1"/>
  <c r="D18" i="3" s="1"/>
  <c r="J244" i="4"/>
  <c r="J243" i="4"/>
  <c r="Q241" i="4"/>
  <c r="P241" i="4"/>
  <c r="N241" i="4"/>
  <c r="L241" i="4"/>
  <c r="J241" i="4"/>
  <c r="N240" i="4"/>
  <c r="L240" i="4"/>
  <c r="L238" i="4" s="1"/>
  <c r="D17" i="3" s="1"/>
  <c r="J240" i="4"/>
  <c r="P239" i="4"/>
  <c r="N239" i="4"/>
  <c r="L239" i="4"/>
  <c r="J239" i="4"/>
  <c r="N238" i="4"/>
  <c r="P236" i="4"/>
  <c r="Q236" i="4" s="1"/>
  <c r="N236" i="4"/>
  <c r="L236" i="4"/>
  <c r="J236" i="4"/>
  <c r="N232" i="4"/>
  <c r="L232" i="4"/>
  <c r="J232" i="4"/>
  <c r="J226" i="4" s="1"/>
  <c r="C16" i="3" s="1"/>
  <c r="P231" i="4"/>
  <c r="Q231" i="4" s="1"/>
  <c r="N231" i="4"/>
  <c r="N226" i="4" s="1"/>
  <c r="L231" i="4"/>
  <c r="L226" i="4" s="1"/>
  <c r="D16" i="3" s="1"/>
  <c r="J231" i="4"/>
  <c r="N227" i="4"/>
  <c r="L227" i="4"/>
  <c r="J227" i="4"/>
  <c r="P227" i="4" s="1"/>
  <c r="Q224" i="4"/>
  <c r="P224" i="4"/>
  <c r="N224" i="4"/>
  <c r="L224" i="4"/>
  <c r="J224" i="4"/>
  <c r="N221" i="4"/>
  <c r="L221" i="4"/>
  <c r="J221" i="4"/>
  <c r="N216" i="4"/>
  <c r="L216" i="4"/>
  <c r="J216" i="4"/>
  <c r="N215" i="4"/>
  <c r="L215" i="4"/>
  <c r="J215" i="4"/>
  <c r="N211" i="4"/>
  <c r="N210" i="4" s="1"/>
  <c r="L211" i="4"/>
  <c r="L210" i="4" s="1"/>
  <c r="D15" i="3" s="1"/>
  <c r="J211" i="4"/>
  <c r="J210" i="4"/>
  <c r="C15" i="3" s="1"/>
  <c r="N205" i="4"/>
  <c r="N195" i="4" s="1"/>
  <c r="L205" i="4"/>
  <c r="J205" i="4"/>
  <c r="P205" i="4" s="1"/>
  <c r="P201" i="4"/>
  <c r="Q201" i="4" s="1"/>
  <c r="N201" i="4"/>
  <c r="L201" i="4"/>
  <c r="L195" i="4" s="1"/>
  <c r="D14" i="3" s="1"/>
  <c r="J201" i="4"/>
  <c r="P196" i="4"/>
  <c r="P195" i="4" s="1"/>
  <c r="E14" i="3" s="1"/>
  <c r="N196" i="4"/>
  <c r="L196" i="4"/>
  <c r="J196" i="4"/>
  <c r="J195" i="4" s="1"/>
  <c r="C14" i="3" s="1"/>
  <c r="N190" i="4"/>
  <c r="L190" i="4"/>
  <c r="J190" i="4"/>
  <c r="P190" i="4" s="1"/>
  <c r="Q190" i="4" s="1"/>
  <c r="P189" i="4"/>
  <c r="N189" i="4"/>
  <c r="L189" i="4"/>
  <c r="J189" i="4"/>
  <c r="Q189" i="4" s="1"/>
  <c r="Q185" i="4"/>
  <c r="P185" i="4"/>
  <c r="N185" i="4"/>
  <c r="L185" i="4"/>
  <c r="J185" i="4"/>
  <c r="N184" i="4"/>
  <c r="L184" i="4"/>
  <c r="J184" i="4"/>
  <c r="P184" i="4" s="1"/>
  <c r="Q184" i="4" s="1"/>
  <c r="N183" i="4"/>
  <c r="L183" i="4"/>
  <c r="J183" i="4"/>
  <c r="N182" i="4"/>
  <c r="L182" i="4"/>
  <c r="J182" i="4"/>
  <c r="N181" i="4"/>
  <c r="N180" i="4" s="1"/>
  <c r="L181" i="4"/>
  <c r="L180" i="4" s="1"/>
  <c r="D13" i="3" s="1"/>
  <c r="J181" i="4"/>
  <c r="N178" i="4"/>
  <c r="L178" i="4"/>
  <c r="J178" i="4"/>
  <c r="P178" i="4" s="1"/>
  <c r="P177" i="4"/>
  <c r="Q177" i="4" s="1"/>
  <c r="N177" i="4"/>
  <c r="L177" i="4"/>
  <c r="J177" i="4"/>
  <c r="P171" i="4"/>
  <c r="N171" i="4"/>
  <c r="L171" i="4"/>
  <c r="J171" i="4"/>
  <c r="Q171" i="4" s="1"/>
  <c r="P167" i="4"/>
  <c r="Q167" i="4" s="1"/>
  <c r="N167" i="4"/>
  <c r="L167" i="4"/>
  <c r="J167" i="4"/>
  <c r="N166" i="4"/>
  <c r="L166" i="4"/>
  <c r="J166" i="4"/>
  <c r="P166" i="4" s="1"/>
  <c r="Q166" i="4" s="1"/>
  <c r="P162" i="4"/>
  <c r="N162" i="4"/>
  <c r="L162" i="4"/>
  <c r="J162" i="4"/>
  <c r="Q162" i="4" s="1"/>
  <c r="Q156" i="4"/>
  <c r="P156" i="4"/>
  <c r="N156" i="4"/>
  <c r="L156" i="4"/>
  <c r="J156" i="4"/>
  <c r="N151" i="4"/>
  <c r="L151" i="4"/>
  <c r="J151" i="4"/>
  <c r="P151" i="4" s="1"/>
  <c r="Q151" i="4" s="1"/>
  <c r="N147" i="4"/>
  <c r="N146" i="4" s="1"/>
  <c r="L147" i="4"/>
  <c r="L146" i="4" s="1"/>
  <c r="D12" i="3" s="1"/>
  <c r="J147" i="4"/>
  <c r="J146" i="4" s="1"/>
  <c r="C12" i="3" s="1"/>
  <c r="N135" i="4"/>
  <c r="L135" i="4"/>
  <c r="J135" i="4"/>
  <c r="P134" i="4"/>
  <c r="N134" i="4"/>
  <c r="L134" i="4"/>
  <c r="J134" i="4"/>
  <c r="Q134" i="4" s="1"/>
  <c r="N130" i="4"/>
  <c r="L130" i="4"/>
  <c r="J130" i="4"/>
  <c r="P130" i="4" s="1"/>
  <c r="P124" i="4"/>
  <c r="Q124" i="4" s="1"/>
  <c r="N124" i="4"/>
  <c r="L124" i="4"/>
  <c r="J124" i="4"/>
  <c r="P118" i="4"/>
  <c r="N118" i="4"/>
  <c r="L118" i="4"/>
  <c r="J118" i="4"/>
  <c r="Q118" i="4" s="1"/>
  <c r="P114" i="4"/>
  <c r="Q114" i="4" s="1"/>
  <c r="N114" i="4"/>
  <c r="L114" i="4"/>
  <c r="J114" i="4"/>
  <c r="N108" i="4"/>
  <c r="L108" i="4"/>
  <c r="J108" i="4"/>
  <c r="P108" i="4" s="1"/>
  <c r="Q108" i="4" s="1"/>
  <c r="P101" i="4"/>
  <c r="N101" i="4"/>
  <c r="L101" i="4"/>
  <c r="J101" i="4"/>
  <c r="Q101" i="4" s="1"/>
  <c r="Q90" i="4"/>
  <c r="P90" i="4"/>
  <c r="N90" i="4"/>
  <c r="L90" i="4"/>
  <c r="J90" i="4"/>
  <c r="N83" i="4"/>
  <c r="L83" i="4"/>
  <c r="L65" i="4" s="1"/>
  <c r="D11" i="3" s="1"/>
  <c r="J83" i="4"/>
  <c r="P83" i="4" s="1"/>
  <c r="Q83" i="4" s="1"/>
  <c r="N79" i="4"/>
  <c r="L79" i="4"/>
  <c r="J79" i="4"/>
  <c r="N66" i="4"/>
  <c r="N65" i="4" s="1"/>
  <c r="L66" i="4"/>
  <c r="J66" i="4"/>
  <c r="P63" i="4"/>
  <c r="N63" i="4"/>
  <c r="L63" i="4"/>
  <c r="J63" i="4"/>
  <c r="Q63" i="4" s="1"/>
  <c r="N62" i="4"/>
  <c r="N59" i="4" s="1"/>
  <c r="L62" i="4"/>
  <c r="J62" i="4"/>
  <c r="P62" i="4" s="1"/>
  <c r="P61" i="4"/>
  <c r="Q61" i="4" s="1"/>
  <c r="N61" i="4"/>
  <c r="L61" i="4"/>
  <c r="L59" i="4" s="1"/>
  <c r="D10" i="3" s="1"/>
  <c r="J61" i="4"/>
  <c r="P60" i="4"/>
  <c r="N60" i="4"/>
  <c r="L60" i="4"/>
  <c r="J60" i="4"/>
  <c r="J59" i="4" s="1"/>
  <c r="C10" i="3" s="1"/>
  <c r="N57" i="4"/>
  <c r="L57" i="4"/>
  <c r="J57" i="4"/>
  <c r="P57" i="4" s="1"/>
  <c r="Q57" i="4" s="1"/>
  <c r="P56" i="4"/>
  <c r="N56" i="4"/>
  <c r="L56" i="4"/>
  <c r="J56" i="4"/>
  <c r="Q56" i="4" s="1"/>
  <c r="Q51" i="4"/>
  <c r="P51" i="4"/>
  <c r="N51" i="4"/>
  <c r="L51" i="4"/>
  <c r="J51" i="4"/>
  <c r="N47" i="4"/>
  <c r="L47" i="4"/>
  <c r="J47" i="4"/>
  <c r="P47" i="4" s="1"/>
  <c r="Q47" i="4" s="1"/>
  <c r="N40" i="4"/>
  <c r="L40" i="4"/>
  <c r="J40" i="4"/>
  <c r="N36" i="4"/>
  <c r="L36" i="4"/>
  <c r="J36" i="4"/>
  <c r="N32" i="4"/>
  <c r="L32" i="4"/>
  <c r="J32" i="4"/>
  <c r="P28" i="4"/>
  <c r="N28" i="4"/>
  <c r="L28" i="4"/>
  <c r="J28" i="4"/>
  <c r="Q28" i="4" s="1"/>
  <c r="N27" i="4"/>
  <c r="N17" i="4" s="1"/>
  <c r="L27" i="4"/>
  <c r="J27" i="4"/>
  <c r="P27" i="4" s="1"/>
  <c r="P22" i="4"/>
  <c r="Q22" i="4" s="1"/>
  <c r="N22" i="4"/>
  <c r="L22" i="4"/>
  <c r="L17" i="4" s="1"/>
  <c r="D9" i="3" s="1"/>
  <c r="J22" i="4"/>
  <c r="P18" i="4"/>
  <c r="N18" i="4"/>
  <c r="L18" i="4"/>
  <c r="J18" i="4"/>
  <c r="J17" i="4" s="1"/>
  <c r="C9" i="3" s="1"/>
  <c r="N9" i="4"/>
  <c r="L9" i="4"/>
  <c r="L8" i="4" s="1"/>
  <c r="J9" i="4"/>
  <c r="P9" i="4" s="1"/>
  <c r="N8" i="4"/>
  <c r="J8" i="4"/>
  <c r="C24" i="3"/>
  <c r="D22" i="3"/>
  <c r="E21" i="3"/>
  <c r="D21" i="3"/>
  <c r="C21" i="3"/>
  <c r="C18" i="3"/>
  <c r="C8" i="3"/>
  <c r="F28" i="1"/>
  <c r="F27" i="1"/>
  <c r="L11" i="1"/>
  <c r="L10" i="1"/>
  <c r="L9" i="1"/>
  <c r="L8" i="1"/>
  <c r="A3" i="1" a="1"/>
  <c r="A3" i="1"/>
  <c r="A7" i="1" s="1"/>
  <c r="N7" i="4" l="1"/>
  <c r="N6" i="4" s="1"/>
  <c r="Q215" i="4"/>
  <c r="A13" i="1"/>
  <c r="A10" i="1"/>
  <c r="Q183" i="4"/>
  <c r="Q216" i="4"/>
  <c r="P8" i="4"/>
  <c r="Q9" i="4"/>
  <c r="Q8" i="4" s="1"/>
  <c r="L7" i="4"/>
  <c r="D8" i="3"/>
  <c r="Q36" i="4"/>
  <c r="P59" i="4"/>
  <c r="E10" i="3" s="1"/>
  <c r="Q66" i="4"/>
  <c r="Q182" i="4"/>
  <c r="Q227" i="4"/>
  <c r="Q221" i="4"/>
  <c r="Q244" i="4"/>
  <c r="Q243" i="4" s="1"/>
  <c r="F18" i="3" s="1"/>
  <c r="Q27" i="4"/>
  <c r="Q62" i="4"/>
  <c r="Q130" i="4"/>
  <c r="Q178" i="4"/>
  <c r="Q205" i="4"/>
  <c r="P221" i="4"/>
  <c r="P244" i="4"/>
  <c r="P243" i="4" s="1"/>
  <c r="E18" i="3" s="1"/>
  <c r="Q259" i="4"/>
  <c r="Q258" i="4" s="1"/>
  <c r="F20" i="3" s="1"/>
  <c r="P232" i="4"/>
  <c r="P226" i="4" s="1"/>
  <c r="E16" i="3" s="1"/>
  <c r="P256" i="4"/>
  <c r="P255" i="4" s="1"/>
  <c r="E19" i="3" s="1"/>
  <c r="Q18" i="4"/>
  <c r="P36" i="4"/>
  <c r="Q60" i="4"/>
  <c r="P66" i="4"/>
  <c r="P182" i="4"/>
  <c r="Q196" i="4"/>
  <c r="Q195" i="4" s="1"/>
  <c r="F14" i="3" s="1"/>
  <c r="P215" i="4"/>
  <c r="J180" i="4"/>
  <c r="C13" i="3" s="1"/>
  <c r="J258" i="4"/>
  <c r="C20" i="3" s="1"/>
  <c r="Q239" i="4"/>
  <c r="P267" i="4"/>
  <c r="J65" i="4"/>
  <c r="C11" i="3" s="1"/>
  <c r="A4" i="1" a="1"/>
  <c r="A4" i="1" s="1"/>
  <c r="A8" i="1" s="1"/>
  <c r="P40" i="4"/>
  <c r="Q40" i="4" s="1"/>
  <c r="P79" i="4"/>
  <c r="Q79" i="4" s="1"/>
  <c r="P147" i="4"/>
  <c r="P146" i="4" s="1"/>
  <c r="E12" i="3" s="1"/>
  <c r="P183" i="4"/>
  <c r="P216" i="4"/>
  <c r="J238" i="4"/>
  <c r="C17" i="3" s="1"/>
  <c r="P32" i="4"/>
  <c r="Q32" i="4" s="1"/>
  <c r="P135" i="4"/>
  <c r="Q135" i="4" s="1"/>
  <c r="P181" i="4"/>
  <c r="Q181" i="4" s="1"/>
  <c r="Q180" i="4" s="1"/>
  <c r="F13" i="3" s="1"/>
  <c r="P211" i="4"/>
  <c r="P210" i="4" s="1"/>
  <c r="E15" i="3" s="1"/>
  <c r="P240" i="4"/>
  <c r="Q240" i="4" s="1"/>
  <c r="P268" i="4"/>
  <c r="Q268" i="4" s="1"/>
  <c r="A6" i="1"/>
  <c r="C26" i="3"/>
  <c r="E26" i="1"/>
  <c r="B26" i="3"/>
  <c r="A5" i="1" l="1" a="1"/>
  <c r="A5" i="1" s="1"/>
  <c r="A9" i="1" s="1"/>
  <c r="Q65" i="4"/>
  <c r="F11" i="3" s="1"/>
  <c r="P65" i="4"/>
  <c r="E11" i="3" s="1"/>
  <c r="J7" i="4"/>
  <c r="D7" i="3"/>
  <c r="L6" i="4"/>
  <c r="D6" i="3" s="1"/>
  <c r="F8" i="3"/>
  <c r="P238" i="4"/>
  <c r="E17" i="3" s="1"/>
  <c r="Q232" i="4"/>
  <c r="Q226" i="4" s="1"/>
  <c r="F16" i="3" s="1"/>
  <c r="P17" i="4"/>
  <c r="E9" i="3" s="1"/>
  <c r="E8" i="3"/>
  <c r="A14" i="1"/>
  <c r="A11" i="1"/>
  <c r="Q59" i="4"/>
  <c r="F10" i="3" s="1"/>
  <c r="P180" i="4"/>
  <c r="E13" i="3" s="1"/>
  <c r="P265" i="4"/>
  <c r="E22" i="3" s="1"/>
  <c r="Q17" i="4"/>
  <c r="F9" i="3" s="1"/>
  <c r="Q211" i="4"/>
  <c r="Q210" i="4" s="1"/>
  <c r="F15" i="3" s="1"/>
  <c r="Q238" i="4"/>
  <c r="F17" i="3" s="1"/>
  <c r="Q147" i="4"/>
  <c r="Q146" i="4" s="1"/>
  <c r="F12" i="3" s="1"/>
  <c r="Q256" i="4"/>
  <c r="Q255" i="4" s="1"/>
  <c r="F19" i="3" s="1"/>
  <c r="Q267" i="4"/>
  <c r="Q265" i="4" s="1"/>
  <c r="F22" i="3" s="1"/>
  <c r="C27" i="3"/>
  <c r="B27" i="3"/>
  <c r="C25" i="3" l="1"/>
  <c r="C28" i="3" s="1"/>
  <c r="A15" i="1"/>
  <c r="A16" i="1" s="1"/>
  <c r="A12" i="1"/>
  <c r="P7" i="4"/>
  <c r="Q7" i="4"/>
  <c r="C7" i="3"/>
  <c r="J6" i="4"/>
  <c r="C6" i="3" s="1"/>
  <c r="E27" i="1"/>
  <c r="E28" i="1" l="1"/>
  <c r="Q6" i="4"/>
  <c r="F6" i="3" s="1"/>
  <c r="F7" i="3"/>
  <c r="E7" i="3"/>
  <c r="P6" i="4"/>
  <c r="E6" i="3" s="1"/>
</calcChain>
</file>

<file path=xl/sharedStrings.xml><?xml version="1.0" encoding="utf-8"?>
<sst xmlns="http://schemas.openxmlformats.org/spreadsheetml/2006/main" count="577" uniqueCount="305">
  <si>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</si>
  <si>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</si>
  <si>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</si>
  <si>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</si>
  <si>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</si>
  <si>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</si>
  <si>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</si>
  <si>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</si>
  <si>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</si>
  <si>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</si>
  <si>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</si>
  <si>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</si>
  <si>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</si>
  <si>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</si>
  <si>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</si>
  <si>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</si>
  <si>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</si>
  <si>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</si>
  <si>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</si>
  <si>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</si>
  <si>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</si>
  <si>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CENOVÁ NABÍDKA</t>
  </si>
  <si>
    <t>ZAKÁZKA</t>
  </si>
  <si>
    <t>Set Column width to</t>
  </si>
  <si>
    <t>Číslo:</t>
  </si>
  <si>
    <t>11_2025</t>
  </si>
  <si>
    <t>Zakázka:</t>
  </si>
  <si>
    <t>Rek. střechy Veslařská 56 Brno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</si>
  <si>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</si>
  <si>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</si>
  <si>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</si>
  <si>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</si>
  <si>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</si>
  <si>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</si>
  <si>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</si>
  <si>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</si>
  <si>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</si>
  <si>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</si>
  <si>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</si>
  <si>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</si>
  <si>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</si>
  <si>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</si>
  <si>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01/006</t>
  </si>
  <si>
    <t>006: Úpravy povrchů, podlahy a osazovaní výplní</t>
  </si>
  <si>
    <t>S/SO 01/009</t>
  </si>
  <si>
    <t>009: Ostatní konstrukce a práce, bourání</t>
  </si>
  <si>
    <t>S/SO 01/099</t>
  </si>
  <si>
    <t>099: Přesun hmot a manipulace se sutí</t>
  </si>
  <si>
    <t>S/SO 01/712</t>
  </si>
  <si>
    <t>712: Povlakové krytiny</t>
  </si>
  <si>
    <t>S/SO 01/713</t>
  </si>
  <si>
    <t>713: Izolace tepelné</t>
  </si>
  <si>
    <t>S/SO 01/721</t>
  </si>
  <si>
    <t>721: Vnitřní kanalizace</t>
  </si>
  <si>
    <t>S/SO 01/751</t>
  </si>
  <si>
    <t>751: Vzduchotechnika</t>
  </si>
  <si>
    <t>S/SO 01/762</t>
  </si>
  <si>
    <t>762: Konstrukce tesařské</t>
  </si>
  <si>
    <t>S/SO 01/764</t>
  </si>
  <si>
    <t>764: Konstrukce klempířské</t>
  </si>
  <si>
    <t>S/SO 01/767</t>
  </si>
  <si>
    <t>767: Konstrukce zámečnické</t>
  </si>
  <si>
    <t>S/SO 01/D_001</t>
  </si>
  <si>
    <t>D_001: Hromosvod a uzemnění</t>
  </si>
  <si>
    <t>S/SO 01/V01</t>
  </si>
  <si>
    <t>V01: Průzkumné, geodetické a projektové práce</t>
  </si>
  <si>
    <t>S/SO 01/V03</t>
  </si>
  <si>
    <t>V03: Zařízení staveniště</t>
  </si>
  <si>
    <t>S/SO 01/V09</t>
  </si>
  <si>
    <t>V09: Ostatní náklady</t>
  </si>
  <si>
    <t>S/SO 01/VRN</t>
  </si>
  <si>
    <t>VRN: Vedlejší rozpočtové náklady</t>
  </si>
  <si>
    <t>Rek. střechy Veslařská 56 Brno - Nabídka</t>
  </si>
  <si>
    <t xml:space="preserve"> </t>
  </si>
  <si>
    <t>Stavba</t>
  </si>
  <si>
    <t>Objekt</t>
  </si>
  <si>
    <t>Oddíl</t>
  </si>
  <si>
    <t>SP</t>
  </si>
  <si>
    <t>622111121</t>
  </si>
  <si>
    <t>Vyspravení lokální cementovou maltou vnějších stěn betonových nebo železobetonových</t>
  </si>
  <si>
    <t>m2</t>
  </si>
  <si>
    <t>Uvolněné části omítek</t>
  </si>
  <si>
    <t>po demontáži klempířských prvků</t>
  </si>
  <si>
    <t>86*0,60</t>
  </si>
  <si>
    <t>Vyspravení po jádrovém vrtání</t>
  </si>
  <si>
    <t>1,00*2</t>
  </si>
  <si>
    <t>941211112</t>
  </si>
  <si>
    <t>Montáž lešení řadového rámového lehkého zatížení do 200 kg/m2 š od 0,6 do 0,9 m v přes 10 do 25 m</t>
  </si>
  <si>
    <t>Pro vstup na střechu</t>
  </si>
  <si>
    <t>2,00*8,00</t>
  </si>
  <si>
    <t>941211211</t>
  </si>
  <si>
    <t>Příplatek k lešení řadovému rámovému lehkému do 200 kg/m2 š od 0,6 do 0,9 m v do 10 m za každý den použití</t>
  </si>
  <si>
    <t>2,00*8,00*30</t>
  </si>
  <si>
    <t>30 dní</t>
  </si>
  <si>
    <t>941211322</t>
  </si>
  <si>
    <t>Odborná prohlídka lešení řadového rámového lehkého s podlahami zatížení do 200 kg/m2 š od 0,6 do 0,9 m v do 25 m pl přes 500 do 2000 m2 zakrytého sítí</t>
  </si>
  <si>
    <t>kus</t>
  </si>
  <si>
    <t>941211812</t>
  </si>
  <si>
    <t>Demontáž lešení řadového rámového lehkého zatížení do 200 kg/m2 š od 0,6 do 0,9 m v přes 10 do 25 m</t>
  </si>
  <si>
    <t>949101111</t>
  </si>
  <si>
    <t>Lešení pomocné pro objekty pozemních staveb s lešeňovou podlahou v do 1,9 m zatížení do 150 kg/m2</t>
  </si>
  <si>
    <t>952901111</t>
  </si>
  <si>
    <t>Vyčištění budov bytové a občanské výstavby při výšce podlaží do 4 m</t>
  </si>
  <si>
    <t>uvažuji 25%</t>
  </si>
  <si>
    <t>37,00*13,00*0,25</t>
  </si>
  <si>
    <t>952902501</t>
  </si>
  <si>
    <t>Čištění střešních nebo nadstřešních konstrukcí plochých střech budov</t>
  </si>
  <si>
    <t>očištění střechy</t>
  </si>
  <si>
    <t>37,20*13,20</t>
  </si>
  <si>
    <t>odpočet stáv. budovy</t>
  </si>
  <si>
    <t>-(12,477+13,50)/2*3,40</t>
  </si>
  <si>
    <t>=</t>
  </si>
  <si>
    <t>977151121</t>
  </si>
  <si>
    <t>Jádrové vrty diamantovými korunkami do stavebních materiálů D přes 110 do 120 mm</t>
  </si>
  <si>
    <t>m</t>
  </si>
  <si>
    <t>SO03</t>
  </si>
  <si>
    <t>0,20*2</t>
  </si>
  <si>
    <t>978013121</t>
  </si>
  <si>
    <t>Otlučení (osekání) vnitřní vápenné nebo vápenocementové omítky stěn v rozsahu přes 5 do 10 %</t>
  </si>
  <si>
    <t>SUB</t>
  </si>
  <si>
    <t>X30424</t>
  </si>
  <si>
    <t>Zajištění BOZP</t>
  </si>
  <si>
    <t>soubor</t>
  </si>
  <si>
    <t>X38215</t>
  </si>
  <si>
    <t>Vytyčení sítí, příp. ochrana</t>
  </si>
  <si>
    <t>997013152</t>
  </si>
  <si>
    <t>Vnitrostaveništní doprava suti a vybouraných hmot pro budovy v přes 6 do 9 m s omezením mechanizace</t>
  </si>
  <si>
    <t>t</t>
  </si>
  <si>
    <t>997013631</t>
  </si>
  <si>
    <t>Poplatek za uložení na skládce (skládkovné) stavebního odpadu směsného kód odpadu 17 09 04</t>
  </si>
  <si>
    <t>997241548</t>
  </si>
  <si>
    <t>Naložení a složení suti</t>
  </si>
  <si>
    <t>998011002</t>
  </si>
  <si>
    <t>Přesun hmot pro budovy zděné v přes 6 do 12 m</t>
  </si>
  <si>
    <t>H</t>
  </si>
  <si>
    <t>11162550</t>
  </si>
  <si>
    <t>emulze asfaltová spojovací</t>
  </si>
  <si>
    <t>kg</t>
  </si>
  <si>
    <t>S02</t>
  </si>
  <si>
    <t>Předpoklad 0,7 kg/m2</t>
  </si>
  <si>
    <t>37,20*13,20*0,7</t>
  </si>
  <si>
    <t>-(12,477+13,50)/2*3,40*0,7</t>
  </si>
  <si>
    <t>S01</t>
  </si>
  <si>
    <t>svislá část v. 600 mm</t>
  </si>
  <si>
    <t>(36,70+12,70+3,135)*2*0,60*0,7</t>
  </si>
  <si>
    <t>28342470</t>
  </si>
  <si>
    <t>chrlič atikový DN 110 s manžetou pro hydroizolaci z PVC-P</t>
  </si>
  <si>
    <t>2</t>
  </si>
  <si>
    <t>712311111</t>
  </si>
  <si>
    <t>Provedení povlakové krytiny střech do 10° za studena suspenzí asfaltovou</t>
  </si>
  <si>
    <t>712340833</t>
  </si>
  <si>
    <t>Odstranění povlakové krytiny střech do 10° z pásů NAIP přitavených v plné ploše třívrstvé</t>
  </si>
  <si>
    <t xml:space="preserve">Kolem výdechu TZB pro následnou montáž </t>
  </si>
  <si>
    <t>voděodolné překližky</t>
  </si>
  <si>
    <t>do rozměru 1*1 m</t>
  </si>
  <si>
    <t>1,00*1,00*2</t>
  </si>
  <si>
    <t>kolem vpustí</t>
  </si>
  <si>
    <t>det. B</t>
  </si>
  <si>
    <t>0,60*0,60*3</t>
  </si>
  <si>
    <t>712341559</t>
  </si>
  <si>
    <t>Provedení povlakové krytiny střech do 10° pásy NAIP přitavením v plné ploše</t>
  </si>
  <si>
    <t>712393001</t>
  </si>
  <si>
    <t>Opracování prostupu průměru do 200 mm dvojitého hydroizolačního systému plochých střech</t>
  </si>
  <si>
    <t>vpusti</t>
  </si>
  <si>
    <t>3</t>
  </si>
  <si>
    <t>odvětrání</t>
  </si>
  <si>
    <t>712741559</t>
  </si>
  <si>
    <t>Provedení povlakové krytiny střech zesílením pásy přitavením NAIP š 330 mm</t>
  </si>
  <si>
    <t>zvýšená pracnost při napojení na stávající světlíky</t>
  </si>
  <si>
    <t>0,80*4*4</t>
  </si>
  <si>
    <t>712811111</t>
  </si>
  <si>
    <t>Provedení povlakové krytiny vytažením na konstrukce za studena suspenzí asfaltovou</t>
  </si>
  <si>
    <t>(36,70+12,70+3,135)*2*0,60</t>
  </si>
  <si>
    <t>712841559</t>
  </si>
  <si>
    <t>Provedení povlakové krytiny vytažením na konstrukce pásy přitavením NAIP</t>
  </si>
  <si>
    <t>712998004</t>
  </si>
  <si>
    <t>Montáž atikového chrliče z PVC DN 110</t>
  </si>
  <si>
    <t>998712202</t>
  </si>
  <si>
    <t>Přesun hmot procentní pro krytiny povlakové v objektech v přes 6 do 12 m</t>
  </si>
  <si>
    <t>%</t>
  </si>
  <si>
    <t>DEK.1010201544</t>
  </si>
  <si>
    <t>ELASTEK 50 SPECIAL DEKOR modrozelený (role/5m2) BT   (Elastek 52 reko modrozelený)</t>
  </si>
  <si>
    <t>S02, 15% přesahy a prořez</t>
  </si>
  <si>
    <t>37,20*13,20*1,15</t>
  </si>
  <si>
    <t>-(12,477+13,50)/2*3,40*1,15</t>
  </si>
  <si>
    <t>(36,70+12,70+3,135)*2*0,60*1,20</t>
  </si>
  <si>
    <t>20% prořez u svislé izolace</t>
  </si>
  <si>
    <t>28376408</t>
  </si>
  <si>
    <t>deska XPS hrana polodrážková a hladký povrch 500kPA λ=0,035</t>
  </si>
  <si>
    <t>m3</t>
  </si>
  <si>
    <t>Detail B</t>
  </si>
  <si>
    <t>0,60*0,60*0,20*3</t>
  </si>
  <si>
    <t>63152005</t>
  </si>
  <si>
    <t>klín atikový přechodný minerální plochých střech tl 50x50mm</t>
  </si>
  <si>
    <t>detail C</t>
  </si>
  <si>
    <t>(36,70+12,70+3,135)*2*1,10</t>
  </si>
  <si>
    <t>10% prořez</t>
  </si>
  <si>
    <t>713140842</t>
  </si>
  <si>
    <t>Odstranění tepelné izolace střech nadstřešní připevněné z polystyrenu nasáklého vodou tl do 100 mm</t>
  </si>
  <si>
    <t>713141212</t>
  </si>
  <si>
    <t>Montáž izolace tepelné střech plochých lepené nízkoexpanzní (PUR) pěnou atikový klín</t>
  </si>
  <si>
    <t>(36,70+12,70+3,135)*2</t>
  </si>
  <si>
    <t>713191321</t>
  </si>
  <si>
    <t>Montáž izolace tepelné střech plochých osazení odvětrávacích komínků (OS02)</t>
  </si>
  <si>
    <t>713392612</t>
  </si>
  <si>
    <t>Montáž izolace tepelné těles vyplnění prostorů vyložením desek</t>
  </si>
  <si>
    <t>713492815</t>
  </si>
  <si>
    <t>Montáž tepelné izolace potrubí a ohybů vyplnění montážní pěnou</t>
  </si>
  <si>
    <t>u detailů OS01</t>
  </si>
  <si>
    <t>0,10*3</t>
  </si>
  <si>
    <t>OS02</t>
  </si>
  <si>
    <t>0,10*2</t>
  </si>
  <si>
    <t>998713202</t>
  </si>
  <si>
    <t>Přesun hmot procentní pro izolace tepelné v objektech v přes 6 do 12 m</t>
  </si>
  <si>
    <t>TWT.TWO110BIT</t>
  </si>
  <si>
    <t>Komínek střešní odvětrávací TOPWET TWO 110 BIT, DN 100  (110) (OS02)</t>
  </si>
  <si>
    <t>28349100</t>
  </si>
  <si>
    <t>koš perforovaný ochranný pro odvodnění ploché střechy s kačírkem 100mm (OS01)</t>
  </si>
  <si>
    <t>28656001</t>
  </si>
  <si>
    <t>nástavec střešní vpusti s integrovanou bitumenovou manžetou pro výšku TI do 300mm (OS01)</t>
  </si>
  <si>
    <t>721210823</t>
  </si>
  <si>
    <t>Demontáž vpustí střešních DN 125</t>
  </si>
  <si>
    <t>721233113</t>
  </si>
  <si>
    <t>Střešní vtok polypropylen PP pro ploché střechy svislý odtok DN 125 (OS01) (BIT - TW SAN)</t>
  </si>
  <si>
    <t>721279153</t>
  </si>
  <si>
    <t>Montáž hlavice ventilační polypropylen PP DN 110 ostatní typ</t>
  </si>
  <si>
    <t>VZT</t>
  </si>
  <si>
    <t>998721202</t>
  </si>
  <si>
    <t>Přesun hmot procentní pro vnitřní kanalizaci v objektech v přes 6 do 12 m</t>
  </si>
  <si>
    <t>HLE.HL810</t>
  </si>
  <si>
    <t>Souprava větrací hlavice DN110</t>
  </si>
  <si>
    <t>11163178</t>
  </si>
  <si>
    <t>lak hydroizolační asfaltový pro izolaci trub</t>
  </si>
  <si>
    <t>Kolem prostupů</t>
  </si>
  <si>
    <t>předpoklad 10 kg</t>
  </si>
  <si>
    <t>10/1000</t>
  </si>
  <si>
    <t>751525052</t>
  </si>
  <si>
    <t>Montáž potrubí plastového kruhového s přírubou D přes 100 do 200 mm</t>
  </si>
  <si>
    <t>3 kusy - zkrácení</t>
  </si>
  <si>
    <t>3*1,00</t>
  </si>
  <si>
    <t>751525842</t>
  </si>
  <si>
    <t>Demontáž vzduchotechnického potrubí plastového kruhového s přírubou nebo bez příruby D do 200 mm</t>
  </si>
  <si>
    <t>60621153</t>
  </si>
  <si>
    <t>překližka vodovzdorná protiskl/hladká bříza tl 18mm</t>
  </si>
  <si>
    <t>1 kus - 3,125 m2</t>
  </si>
  <si>
    <t>3,125*2</t>
  </si>
  <si>
    <t>762341270</t>
  </si>
  <si>
    <t>Montáž bednění střech rovných a šikmých sklonu do 60° z desek dřevotřískových na sraz</t>
  </si>
  <si>
    <t>762341961</t>
  </si>
  <si>
    <t>Vyřezání části bednění střech z desek tvrdých pl jednotlivě do 1 m2</t>
  </si>
  <si>
    <t>Opracování větrání pomocí voděodolné překližky</t>
  </si>
  <si>
    <t>(0,67*4+0,30*4+0,55*4)</t>
  </si>
  <si>
    <t>(0,52*4+0,40*4+0,55*4)</t>
  </si>
  <si>
    <t>762395000</t>
  </si>
  <si>
    <t>Spojovací prostředky krovů, bednění, laťování, nadstřešních konstrukcí</t>
  </si>
  <si>
    <t>0,20</t>
  </si>
  <si>
    <t>998762202</t>
  </si>
  <si>
    <t>Přesun hmot procentní pro kce tesařské v objektech v přes 6 do 12 m</t>
  </si>
  <si>
    <t>764002871</t>
  </si>
  <si>
    <t>Demontáž lemování zdí do suti</t>
  </si>
  <si>
    <t>dle stáv. stavu</t>
  </si>
  <si>
    <t>36,70+12,70+8,60+14,60+12,70</t>
  </si>
  <si>
    <t>764002872</t>
  </si>
  <si>
    <t>Demontáž lemování zdí k dalšímu použití (proříznutí stáv. lemování)</t>
  </si>
  <si>
    <t>764212660</t>
  </si>
  <si>
    <t>Oplechování rovné okapové hrany z Pz s povrchovou úpravou rš 120 mm</t>
  </si>
  <si>
    <t>K01</t>
  </si>
  <si>
    <t>86</t>
  </si>
  <si>
    <t>998764202</t>
  </si>
  <si>
    <t>Přesun hmot procentní pro konstrukce klempířské v objektech v přes 6 do 12 m</t>
  </si>
  <si>
    <t>767881151</t>
  </si>
  <si>
    <t>Montáž nástavců (středový-rohový-dělící) v záchytném systému poddajného kotvícího vedení do 50 m</t>
  </si>
  <si>
    <t>998767202</t>
  </si>
  <si>
    <t>Přesun hmot procentní pro zámečnické konstrukce v objektech v přes 6 do 12 m</t>
  </si>
  <si>
    <t>X4311</t>
  </si>
  <si>
    <t>Pronájem záchytného systému do 50 m</t>
  </si>
  <si>
    <t>den</t>
  </si>
  <si>
    <t>MP</t>
  </si>
  <si>
    <t>210220102</t>
  </si>
  <si>
    <t>Montáž hromosvodného vedení svodových vodičů s podpěrami průměru přes 10 mm</t>
  </si>
  <si>
    <t>Předpoklad</t>
  </si>
  <si>
    <t>40,00+40,00</t>
  </si>
  <si>
    <t>218220102</t>
  </si>
  <si>
    <t>Demontáž hromosvodného vedení svodových vodičů s podpěrami průměru přes 10 mm</t>
  </si>
  <si>
    <t xml:space="preserve">Předpoklad </t>
  </si>
  <si>
    <t>23</t>
  </si>
  <si>
    <t>Vyhotovení revize a revizní zprávy hromosvodu</t>
  </si>
  <si>
    <t>kpl</t>
  </si>
  <si>
    <t>24</t>
  </si>
  <si>
    <t>Pomocný a podružný materiál dle potřeby</t>
  </si>
  <si>
    <t>ON</t>
  </si>
  <si>
    <t>010001000</t>
  </si>
  <si>
    <t>Průzkumné, geodetické a projektové práce</t>
  </si>
  <si>
    <t>030001000</t>
  </si>
  <si>
    <t>Zařízení staveniště</t>
  </si>
  <si>
    <t>031303000</t>
  </si>
  <si>
    <t>Náklady na zábor</t>
  </si>
  <si>
    <t>090001000</t>
  </si>
  <si>
    <t>Ostatní náklady</t>
  </si>
  <si>
    <t>04</t>
  </si>
  <si>
    <t>Mimostaveništní doprava</t>
  </si>
  <si>
    <t>08</t>
  </si>
  <si>
    <t>Přesun kapacit</t>
  </si>
  <si>
    <t>091003000</t>
  </si>
  <si>
    <t>Ostatní náklady bez rozlišení (VRN)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</si>
</sst>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0" fontId="6" fillId="3" borderId="0" xfId="0" applyFont="1" applyFill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0" xfId="0" applyNumberFormat="1" applyFont="1" applyAlignment="1">
      <alignment horizontal="right" vertical="top"/>
    </xf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6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5" fillId="0" borderId="0" xfId="0" applyFont="1"/>
    <xf numFmtId="1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center" vertical="top"/>
    </xf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 applyAlignment="1">
      <alignment horizontal="right" vertical="top"/>
    </xf>
    <xf numFmtId="164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9525</xdr:rowOff>
    </xdr:from>
    <xdr:to>
      <xdr:col>7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C1" sqref="C1:C4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8"/>
      <c r="B1" s="8"/>
      <c r="C1" s="16"/>
    </row>
    <row r="2" spans="1:12" ht="11.25" x14ac:dyDescent="0.2">
      <c r="A2" s="12">
        <v>0</v>
      </c>
      <c r="C2" s="16"/>
    </row>
    <row r="3" spans="1:12" ht="11.25" customHeight="1" x14ac:dyDescent="0.2">
      <c r="A3" s="12">
        <f t="array" ref="A3">INDEX(VAT_RATES,MATCH(0,COUNTIF($A$1:A2,VAT_RATES),0))</f>
        <v>21</v>
      </c>
      <c r="C3" s="16"/>
      <c r="D3" s="125" t="s">
        <v>21</v>
      </c>
      <c r="E3" s="126"/>
      <c r="F3" s="126"/>
      <c r="G3" s="126"/>
    </row>
    <row r="4" spans="1:12" ht="11.25" customHeight="1" x14ac:dyDescent="0.2">
      <c r="A4" s="12" t="e">
        <f t="array" ref="A4">INDEX(VAT_RATES,MATCH(0,COUNTIF($A$1:A3,VAT_RATES),0))</f>
        <v>#N/A</v>
      </c>
      <c r="C4" s="17"/>
      <c r="D4" s="126"/>
      <c r="E4" s="126"/>
      <c r="F4" s="126"/>
      <c r="G4" s="126"/>
    </row>
    <row r="5" spans="1:12" ht="12.75" x14ac:dyDescent="0.2">
      <c r="A5" s="12" t="e">
        <f t="array" ref="A5">INDEX(VAT_RATES,MATCH(0,COUNTIF($A$1:A4,VAT_RATES),0))</f>
        <v>#N/A</v>
      </c>
      <c r="C5" s="18"/>
      <c r="D5" s="19"/>
      <c r="E5" s="19"/>
      <c r="F5" s="19"/>
      <c r="G5" s="19"/>
      <c r="H5" s="19"/>
      <c r="L5" s="20"/>
    </row>
    <row r="6" spans="1:12" ht="12.75" customHeight="1" x14ac:dyDescent="0.15">
      <c r="A6" s="12">
        <f>SUMIF(GROUP_ID,"",ITEM_PRICES)</f>
        <v>0</v>
      </c>
      <c r="C6" s="21"/>
      <c r="D6" s="21"/>
      <c r="E6" s="21"/>
      <c r="F6" s="21"/>
      <c r="G6" s="21"/>
      <c r="H6" s="21"/>
      <c r="K6" s="6"/>
      <c r="L6" s="6"/>
    </row>
    <row r="7" spans="1:12" s="14" customFormat="1" ht="15.2" customHeight="1" x14ac:dyDescent="0.2">
      <c r="A7" s="14">
        <f>IF(ISNUMBER($A$3),SUMIF(VAT_RATES,$A$3,ITEM_PRICES),0)</f>
        <v>0</v>
      </c>
      <c r="C7" s="22"/>
      <c r="D7" s="23"/>
      <c r="E7" s="131" t="s">
        <v>22</v>
      </c>
      <c r="F7" s="131"/>
      <c r="G7" s="23"/>
      <c r="H7" s="23"/>
      <c r="I7" s="15"/>
      <c r="J7" s="24"/>
      <c r="K7" s="24"/>
      <c r="L7" s="25" t="s">
        <v>23</v>
      </c>
    </row>
    <row r="8" spans="1:12" x14ac:dyDescent="0.15">
      <c r="A8" s="12">
        <f>IF(ISNUMBER($A$4),SUMIF(VAT_RATES,$A$4,ITEM_PRICES),0)</f>
        <v>0</v>
      </c>
      <c r="C8" s="21"/>
      <c r="D8" s="21"/>
      <c r="E8" s="21"/>
      <c r="F8" s="21"/>
      <c r="G8" s="21"/>
      <c r="H8" s="21"/>
      <c r="K8" s="6"/>
      <c r="L8" s="26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7" t="s">
        <v>24</v>
      </c>
      <c r="E9" s="132" t="s">
        <v>25</v>
      </c>
      <c r="F9" s="133"/>
      <c r="G9" s="133"/>
      <c r="H9" s="133"/>
      <c r="J9" s="29"/>
      <c r="K9" s="29"/>
      <c r="L9" s="28" t="str">
        <f>E9</f>
        <v>11_2025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7" t="s">
        <v>26</v>
      </c>
      <c r="E10" s="133" t="s">
        <v>27</v>
      </c>
      <c r="F10" s="133"/>
      <c r="G10" s="133"/>
      <c r="H10" s="133"/>
      <c r="J10" s="29"/>
      <c r="K10" s="29"/>
      <c r="L10" s="28" t="str">
        <f>E10</f>
        <v>Rek. střechy Veslařská 56 Brno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7" t="s">
        <v>28</v>
      </c>
      <c r="E11" s="132"/>
      <c r="F11" s="133"/>
      <c r="G11" s="133"/>
      <c r="H11" s="133"/>
      <c r="J11" s="29"/>
      <c r="K11" s="29"/>
      <c r="L11" s="28">
        <f>E11</f>
        <v>0</v>
      </c>
    </row>
    <row r="12" spans="1:12" x14ac:dyDescent="0.15">
      <c r="A12" s="12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12" t="str">
        <f>IF($A7=0,"",$A7*$A3/100)</f>
        <v/>
      </c>
      <c r="C13" s="21"/>
      <c r="D13" s="21"/>
      <c r="E13" s="21"/>
      <c r="F13" s="21"/>
      <c r="G13" s="21"/>
      <c r="H13" s="21"/>
      <c r="J13" s="6"/>
      <c r="K13" s="6"/>
    </row>
    <row r="14" spans="1:12" s="15" customFormat="1" ht="15.75" x14ac:dyDescent="0.25">
      <c r="A14" s="15" t="str">
        <f>IF($A8=0,"",$A8*$A4/100)</f>
        <v/>
      </c>
      <c r="C14" s="14"/>
      <c r="D14" s="14"/>
      <c r="E14" s="129" t="s">
        <v>29</v>
      </c>
      <c r="F14" s="130"/>
      <c r="G14" s="14"/>
      <c r="H14" s="14"/>
      <c r="J14" s="24"/>
      <c r="K14" s="24"/>
    </row>
    <row r="15" spans="1:12" x14ac:dyDescent="0.15">
      <c r="A15" s="12" t="str">
        <f>IF($A9=0,"",$A9*$A5/100)</f>
        <v/>
      </c>
      <c r="C15" s="21"/>
      <c r="D15" s="21"/>
      <c r="E15" s="21"/>
      <c r="F15" s="21"/>
      <c r="G15" s="21"/>
      <c r="H15" s="21"/>
      <c r="J15" s="6"/>
      <c r="K15" s="6"/>
    </row>
    <row r="16" spans="1:12" customFormat="1" ht="12.75" x14ac:dyDescent="0.2">
      <c r="A16">
        <f>SUM(A13:A15)</f>
        <v>0</v>
      </c>
      <c r="C16" s="1"/>
      <c r="D16" s="27" t="s">
        <v>30</v>
      </c>
      <c r="E16" s="127" t="s">
        <v>31</v>
      </c>
      <c r="F16" s="128"/>
      <c r="G16" s="128"/>
      <c r="H16" s="128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1"/>
      <c r="D18" s="21"/>
      <c r="E18" s="21"/>
      <c r="F18" s="21"/>
      <c r="G18" s="21"/>
      <c r="H18" s="21"/>
      <c r="J18" s="6"/>
      <c r="K18" s="6"/>
    </row>
    <row r="19" spans="1:12" s="15" customFormat="1" ht="15.75" x14ac:dyDescent="0.25">
      <c r="C19" s="14"/>
      <c r="D19" s="32"/>
      <c r="E19" s="129" t="s">
        <v>32</v>
      </c>
      <c r="F19" s="130"/>
      <c r="G19" s="14"/>
      <c r="H19" s="14"/>
      <c r="J19" s="24"/>
      <c r="K19" s="24"/>
    </row>
    <row r="20" spans="1:12" x14ac:dyDescent="0.15">
      <c r="C20" s="21"/>
      <c r="D20" s="21"/>
      <c r="E20" s="21"/>
      <c r="F20" s="21"/>
      <c r="G20" s="21"/>
      <c r="H20" s="21"/>
      <c r="J20" s="6"/>
      <c r="K20" s="6"/>
    </row>
    <row r="21" spans="1:12" customFormat="1" ht="12.75" x14ac:dyDescent="0.2">
      <c r="C21" s="1"/>
      <c r="D21" s="27" t="s">
        <v>30</v>
      </c>
      <c r="E21" s="31" t="s">
        <v>31</v>
      </c>
      <c r="F21" s="31"/>
      <c r="G21" s="31"/>
      <c r="H21" s="31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1"/>
      <c r="D23" s="33"/>
      <c r="E23" s="21"/>
      <c r="F23" s="21"/>
      <c r="G23" s="21"/>
      <c r="H23" s="21"/>
      <c r="J23" s="6"/>
      <c r="K23" s="6"/>
    </row>
    <row r="24" spans="1:12" s="15" customFormat="1" ht="15.75" x14ac:dyDescent="0.25">
      <c r="C24" s="14"/>
      <c r="D24" s="32"/>
      <c r="E24" s="129" t="s">
        <v>33</v>
      </c>
      <c r="F24" s="130"/>
      <c r="G24" s="14"/>
      <c r="H24" s="14"/>
      <c r="J24" s="24"/>
      <c r="K24" s="24"/>
    </row>
    <row r="25" spans="1:12" x14ac:dyDescent="0.15">
      <c r="C25" s="21"/>
      <c r="D25" s="33"/>
      <c r="E25" s="21"/>
      <c r="F25" s="21"/>
      <c r="G25" s="21"/>
      <c r="H25" s="21"/>
      <c r="J25" s="6"/>
      <c r="K25" s="6"/>
    </row>
    <row r="26" spans="1:12" customFormat="1" ht="12.75" x14ac:dyDescent="0.2">
      <c r="C26" s="1"/>
      <c r="D26" s="27" t="s">
        <v>34</v>
      </c>
      <c r="E26" s="34">
        <f ca="1">INDIRECT("A6")</f>
        <v>0</v>
      </c>
      <c r="F26" s="5" t="s">
        <v>35</v>
      </c>
      <c r="G26" s="1"/>
      <c r="H26" s="1"/>
      <c r="I26" s="35"/>
      <c r="J26" s="29"/>
      <c r="K26" s="29"/>
      <c r="L26" s="29"/>
    </row>
    <row r="27" spans="1:12" customFormat="1" ht="12.75" x14ac:dyDescent="0.2">
      <c r="C27" s="1"/>
      <c r="D27" s="27" t="s">
        <v>36</v>
      </c>
      <c r="E27" s="36">
        <f ca="1">INDIRECT("A16")</f>
        <v>0</v>
      </c>
      <c r="F27" s="1" t="str">
        <f>F26</f>
        <v>Kč</v>
      </c>
      <c r="G27" s="1"/>
      <c r="H27" s="1"/>
      <c r="I27" s="35"/>
      <c r="J27" s="29"/>
      <c r="K27" s="29"/>
      <c r="L27" s="37"/>
    </row>
    <row r="28" spans="1:12" customFormat="1" ht="12.75" x14ac:dyDescent="0.2">
      <c r="C28" s="1"/>
      <c r="D28" s="27" t="s">
        <v>37</v>
      </c>
      <c r="E28" s="36">
        <f ca="1">E26+E27</f>
        <v>0</v>
      </c>
      <c r="F28" s="1" t="str">
        <f>F26</f>
        <v>Kč</v>
      </c>
      <c r="G28" s="1"/>
      <c r="H28" s="1"/>
      <c r="I28" s="35"/>
      <c r="J28" s="29"/>
      <c r="K28" s="29"/>
      <c r="L28" s="29"/>
    </row>
    <row r="29" spans="1:12" x14ac:dyDescent="0.15">
      <c r="C29" s="38"/>
      <c r="D29" s="38"/>
      <c r="E29" s="38"/>
      <c r="F29" s="38"/>
      <c r="G29" s="38"/>
      <c r="H29" s="38"/>
    </row>
    <row r="30" spans="1:12" x14ac:dyDescent="0.15">
      <c r="C30" s="8"/>
    </row>
    <row r="31" spans="1:12" x14ac:dyDescent="0.15">
      <c r="C31" s="8"/>
    </row>
    <row r="32" spans="1:12" x14ac:dyDescent="0.15">
      <c r="C32" s="8"/>
    </row>
    <row r="33" spans="3:3" x14ac:dyDescent="0.15">
      <c r="C33" s="8"/>
    </row>
    <row r="34" spans="3:3" x14ac:dyDescent="0.15">
      <c r="C34" s="8"/>
    </row>
    <row r="35" spans="3:3" x14ac:dyDescent="0.15">
      <c r="C35" s="8"/>
    </row>
    <row r="36" spans="3:3" x14ac:dyDescent="0.15">
      <c r="C36" s="8"/>
    </row>
    <row r="37" spans="3:3" x14ac:dyDescent="0.15">
      <c r="C37" s="8"/>
    </row>
    <row r="38" spans="3:3" x14ac:dyDescent="0.15">
      <c r="C38" s="8"/>
    </row>
    <row r="39" spans="3:3" x14ac:dyDescent="0.15">
      <c r="C39" s="8"/>
    </row>
    <row r="40" spans="3:3" x14ac:dyDescent="0.15">
      <c r="C40" s="8"/>
    </row>
    <row r="41" spans="3:3" x14ac:dyDescent="0.15">
      <c r="C41" s="8"/>
    </row>
    <row r="42" spans="3:3" x14ac:dyDescent="0.15">
      <c r="C42" s="8"/>
    </row>
    <row r="43" spans="3:3" x14ac:dyDescent="0.15">
      <c r="C43" s="8"/>
    </row>
    <row r="44" spans="3:3" x14ac:dyDescent="0.15">
      <c r="C44" s="8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2" t="s">
        <v>72</v>
      </c>
    </row>
    <row r="2" spans="1:8" ht="15.75" x14ac:dyDescent="0.15">
      <c r="B2" s="22" t="s">
        <v>73</v>
      </c>
      <c r="C2" s="42"/>
      <c r="D2" s="45"/>
      <c r="E2" s="42"/>
      <c r="F2" s="42"/>
    </row>
    <row r="3" spans="1:8" ht="7.5" customHeight="1" x14ac:dyDescent="0.15">
      <c r="A3" s="6"/>
      <c r="B3" s="39"/>
      <c r="C3" s="42"/>
      <c r="D3" s="46"/>
      <c r="E3" s="49"/>
      <c r="F3" s="49"/>
      <c r="G3" s="9"/>
    </row>
    <row r="4" spans="1:8" ht="11.25" x14ac:dyDescent="0.2">
      <c r="A4" s="4"/>
      <c r="B4" s="50" t="s">
        <v>4</v>
      </c>
      <c r="C4" s="51" t="s">
        <v>10</v>
      </c>
      <c r="D4" s="52" t="s">
        <v>12</v>
      </c>
      <c r="E4" s="51" t="s">
        <v>3</v>
      </c>
      <c r="F4" s="51" t="s">
        <v>16</v>
      </c>
      <c r="G4" s="6"/>
      <c r="H4" s="9"/>
    </row>
    <row r="5" spans="1:8" ht="7.5" customHeight="1" x14ac:dyDescent="0.15">
      <c r="B5" s="39"/>
      <c r="C5" s="42"/>
      <c r="D5" s="45"/>
      <c r="E5" s="42"/>
      <c r="F5" s="42"/>
      <c r="G5" s="9"/>
    </row>
    <row r="6" spans="1:8" ht="12" x14ac:dyDescent="0.15">
      <c r="A6" s="65" t="s">
        <v>38</v>
      </c>
      <c r="B6" s="66" t="s">
        <v>39</v>
      </c>
      <c r="C6" s="67">
        <f>VLOOKUP($A6,Zakázka!$A:$Q,10,FALSE)</f>
        <v>0</v>
      </c>
      <c r="D6" s="68">
        <f>VLOOKUP($A6,Zakázka!$A:$Q,12,FALSE)</f>
        <v>5.1118552270000004</v>
      </c>
      <c r="E6" s="67">
        <f>VLOOKUP($A6,Zakázka!$A:$Q,16,FALSE)</f>
        <v>0</v>
      </c>
      <c r="F6" s="67">
        <f>VLOOKUP($A6,Zakázka!$A:$Q,17,FALSE)</f>
        <v>0</v>
      </c>
      <c r="G6" s="6"/>
      <c r="H6" s="9"/>
    </row>
    <row r="7" spans="1:8" ht="12" outlineLevel="1" x14ac:dyDescent="0.15">
      <c r="A7" s="69" t="s">
        <v>40</v>
      </c>
      <c r="B7" s="70" t="s">
        <v>41</v>
      </c>
      <c r="C7" s="71">
        <f>VLOOKUP($A7,Zakázka!$A:$Q,10,FALSE)</f>
        <v>0</v>
      </c>
      <c r="D7" s="72">
        <f>VLOOKUP($A7,Zakázka!$A:$Q,12,FALSE)</f>
        <v>5.1118552270000004</v>
      </c>
      <c r="E7" s="71">
        <f>VLOOKUP($A7,Zakázka!$A:$Q,16,FALSE)</f>
        <v>0</v>
      </c>
      <c r="F7" s="71">
        <f>VLOOKUP($A7,Zakázka!$A:$Q,17,FALSE)</f>
        <v>0</v>
      </c>
      <c r="G7" s="6"/>
      <c r="H7" s="9"/>
    </row>
    <row r="8" spans="1:8" ht="11.25" outlineLevel="2" x14ac:dyDescent="0.15">
      <c r="A8" s="73" t="s">
        <v>42</v>
      </c>
      <c r="B8" s="74" t="s">
        <v>43</v>
      </c>
      <c r="C8" s="75">
        <f>VLOOKUP($A8,Zakázka!$A:$Q,10,FALSE)</f>
        <v>0</v>
      </c>
      <c r="D8" s="76">
        <f>VLOOKUP($A8,Zakázka!$A:$Q,12,FALSE)</f>
        <v>0.11255999999999999</v>
      </c>
      <c r="E8" s="75">
        <f>VLOOKUP($A8,Zakázka!$A:$Q,16,FALSE)</f>
        <v>0</v>
      </c>
      <c r="F8" s="75">
        <f>VLOOKUP($A8,Zakázka!$A:$Q,17,FALSE)</f>
        <v>0</v>
      </c>
      <c r="G8" s="6"/>
      <c r="H8" s="9"/>
    </row>
    <row r="9" spans="1:8" ht="11.25" outlineLevel="2" x14ac:dyDescent="0.15">
      <c r="A9" s="73" t="s">
        <v>44</v>
      </c>
      <c r="B9" s="74" t="s">
        <v>45</v>
      </c>
      <c r="C9" s="75">
        <f>VLOOKUP($A9,Zakázka!$A:$Q,10,FALSE)</f>
        <v>0</v>
      </c>
      <c r="D9" s="76">
        <f>VLOOKUP($A9,Zakázka!$A:$Q,12,FALSE)</f>
        <v>7.4180000000000001E-3</v>
      </c>
      <c r="E9" s="75">
        <f>VLOOKUP($A9,Zakázka!$A:$Q,16,FALSE)</f>
        <v>0</v>
      </c>
      <c r="F9" s="75">
        <f>VLOOKUP($A9,Zakázka!$A:$Q,17,FALSE)</f>
        <v>0</v>
      </c>
      <c r="G9" s="6"/>
      <c r="H9" s="9"/>
    </row>
    <row r="10" spans="1:8" ht="11.25" outlineLevel="2" x14ac:dyDescent="0.15">
      <c r="A10" s="73" t="s">
        <v>46</v>
      </c>
      <c r="B10" s="74" t="s">
        <v>47</v>
      </c>
      <c r="C10" s="75">
        <f>VLOOKUP($A10,Zakázka!$A:$Q,10,FALSE)</f>
        <v>0</v>
      </c>
      <c r="D10" s="76">
        <f>VLOOKUP($A10,Zakázka!$A:$Q,12,FALSE)</f>
        <v>0</v>
      </c>
      <c r="E10" s="75">
        <f>VLOOKUP($A10,Zakázka!$A:$Q,16,FALSE)</f>
        <v>0</v>
      </c>
      <c r="F10" s="75">
        <f>VLOOKUP($A10,Zakázka!$A:$Q,17,FALSE)</f>
        <v>0</v>
      </c>
      <c r="G10" s="6"/>
      <c r="H10" s="9"/>
    </row>
    <row r="11" spans="1:8" ht="11.25" outlineLevel="2" x14ac:dyDescent="0.15">
      <c r="A11" s="73" t="s">
        <v>48</v>
      </c>
      <c r="B11" s="74" t="s">
        <v>49</v>
      </c>
      <c r="C11" s="75">
        <f>VLOOKUP($A11,Zakázka!$A:$Q,10,FALSE)</f>
        <v>0</v>
      </c>
      <c r="D11" s="76">
        <f>VLOOKUP($A11,Zakázka!$A:$Q,12,FALSE)</f>
        <v>4.7070988670000009</v>
      </c>
      <c r="E11" s="75">
        <f>VLOOKUP($A11,Zakázka!$A:$Q,16,FALSE)</f>
        <v>0</v>
      </c>
      <c r="F11" s="75">
        <f>VLOOKUP($A11,Zakázka!$A:$Q,17,FALSE)</f>
        <v>0</v>
      </c>
      <c r="G11" s="6"/>
      <c r="H11" s="9"/>
    </row>
    <row r="12" spans="1:8" ht="11.25" outlineLevel="2" x14ac:dyDescent="0.15">
      <c r="A12" s="73" t="s">
        <v>50</v>
      </c>
      <c r="B12" s="74" t="s">
        <v>51</v>
      </c>
      <c r="C12" s="75">
        <f>VLOOKUP($A12,Zakázka!$A:$Q,10,FALSE)</f>
        <v>0</v>
      </c>
      <c r="D12" s="76">
        <f>VLOOKUP($A12,Zakázka!$A:$Q,12,FALSE)</f>
        <v>6.0183359999999998E-2</v>
      </c>
      <c r="E12" s="75">
        <f>VLOOKUP($A12,Zakázka!$A:$Q,16,FALSE)</f>
        <v>0</v>
      </c>
      <c r="F12" s="75">
        <f>VLOOKUP($A12,Zakázka!$A:$Q,17,FALSE)</f>
        <v>0</v>
      </c>
      <c r="G12" s="6"/>
      <c r="H12" s="9"/>
    </row>
    <row r="13" spans="1:8" ht="11.25" outlineLevel="2" x14ac:dyDescent="0.15">
      <c r="A13" s="73" t="s">
        <v>52</v>
      </c>
      <c r="B13" s="74" t="s">
        <v>53</v>
      </c>
      <c r="C13" s="75">
        <f>VLOOKUP($A13,Zakázka!$A:$Q,10,FALSE)</f>
        <v>0</v>
      </c>
      <c r="D13" s="76">
        <f>VLOOKUP($A13,Zakázka!$A:$Q,12,FALSE)</f>
        <v>1.626E-2</v>
      </c>
      <c r="E13" s="75">
        <f>VLOOKUP($A13,Zakázka!$A:$Q,16,FALSE)</f>
        <v>0</v>
      </c>
      <c r="F13" s="75">
        <f>VLOOKUP($A13,Zakázka!$A:$Q,17,FALSE)</f>
        <v>0</v>
      </c>
      <c r="G13" s="6"/>
      <c r="H13" s="9"/>
    </row>
    <row r="14" spans="1:8" ht="11.25" outlineLevel="2" x14ac:dyDescent="0.15">
      <c r="A14" s="73" t="s">
        <v>54</v>
      </c>
      <c r="B14" s="74" t="s">
        <v>55</v>
      </c>
      <c r="C14" s="75">
        <f>VLOOKUP($A14,Zakázka!$A:$Q,10,FALSE)</f>
        <v>0</v>
      </c>
      <c r="D14" s="76">
        <f>VLOOKUP($A14,Zakázka!$A:$Q,12,FALSE)</f>
        <v>0.01</v>
      </c>
      <c r="E14" s="75">
        <f>VLOOKUP($A14,Zakázka!$A:$Q,16,FALSE)</f>
        <v>0</v>
      </c>
      <c r="F14" s="75">
        <f>VLOOKUP($A14,Zakázka!$A:$Q,17,FALSE)</f>
        <v>0</v>
      </c>
      <c r="G14" s="6"/>
      <c r="H14" s="9"/>
    </row>
    <row r="15" spans="1:8" ht="11.25" outlineLevel="2" x14ac:dyDescent="0.15">
      <c r="A15" s="73" t="s">
        <v>56</v>
      </c>
      <c r="B15" s="74" t="s">
        <v>57</v>
      </c>
      <c r="C15" s="75">
        <f>VLOOKUP($A15,Zakázka!$A:$Q,10,FALSE)</f>
        <v>0</v>
      </c>
      <c r="D15" s="76">
        <f>VLOOKUP($A15,Zakázka!$A:$Q,12,FALSE)</f>
        <v>8.6535000000000001E-2</v>
      </c>
      <c r="E15" s="75">
        <f>VLOOKUP($A15,Zakázka!$A:$Q,16,FALSE)</f>
        <v>0</v>
      </c>
      <c r="F15" s="75">
        <f>VLOOKUP($A15,Zakázka!$A:$Q,17,FALSE)</f>
        <v>0</v>
      </c>
      <c r="G15" s="6"/>
      <c r="H15" s="9"/>
    </row>
    <row r="16" spans="1:8" ht="11.25" outlineLevel="2" x14ac:dyDescent="0.15">
      <c r="A16" s="73" t="s">
        <v>58</v>
      </c>
      <c r="B16" s="74" t="s">
        <v>59</v>
      </c>
      <c r="C16" s="75">
        <f>VLOOKUP($A16,Zakázka!$A:$Q,10,FALSE)</f>
        <v>0</v>
      </c>
      <c r="D16" s="76">
        <f>VLOOKUP($A16,Zakázka!$A:$Q,12,FALSE)</f>
        <v>0.1118</v>
      </c>
      <c r="E16" s="75">
        <f>VLOOKUP($A16,Zakázka!$A:$Q,16,FALSE)</f>
        <v>0</v>
      </c>
      <c r="F16" s="75">
        <f>VLOOKUP($A16,Zakázka!$A:$Q,17,FALSE)</f>
        <v>0</v>
      </c>
      <c r="G16" s="6"/>
      <c r="H16" s="9"/>
    </row>
    <row r="17" spans="1:8" ht="11.25" outlineLevel="2" x14ac:dyDescent="0.15">
      <c r="A17" s="73" t="s">
        <v>60</v>
      </c>
      <c r="B17" s="74" t="s">
        <v>61</v>
      </c>
      <c r="C17" s="75">
        <f>VLOOKUP($A17,Zakázka!$A:$Q,10,FALSE)</f>
        <v>0</v>
      </c>
      <c r="D17" s="76">
        <f>VLOOKUP($A17,Zakázka!$A:$Q,12,FALSE)</f>
        <v>0</v>
      </c>
      <c r="E17" s="75">
        <f>VLOOKUP($A17,Zakázka!$A:$Q,16,FALSE)</f>
        <v>0</v>
      </c>
      <c r="F17" s="75">
        <f>VLOOKUP($A17,Zakázka!$A:$Q,17,FALSE)</f>
        <v>0</v>
      </c>
      <c r="G17" s="6"/>
      <c r="H17" s="9"/>
    </row>
    <row r="18" spans="1:8" ht="11.25" outlineLevel="2" x14ac:dyDescent="0.15">
      <c r="A18" s="73" t="s">
        <v>62</v>
      </c>
      <c r="B18" s="74" t="s">
        <v>63</v>
      </c>
      <c r="C18" s="75">
        <f>VLOOKUP($A18,Zakázka!$A:$Q,10,FALSE)</f>
        <v>0</v>
      </c>
      <c r="D18" s="76">
        <f>VLOOKUP($A18,Zakázka!$A:$Q,12,FALSE)</f>
        <v>0</v>
      </c>
      <c r="E18" s="75">
        <f>VLOOKUP($A18,Zakázka!$A:$Q,16,FALSE)</f>
        <v>0</v>
      </c>
      <c r="F18" s="75">
        <f>VLOOKUP($A18,Zakázka!$A:$Q,17,FALSE)</f>
        <v>0</v>
      </c>
      <c r="G18" s="6"/>
      <c r="H18" s="9"/>
    </row>
    <row r="19" spans="1:8" ht="11.25" outlineLevel="2" x14ac:dyDescent="0.15">
      <c r="A19" s="73" t="s">
        <v>64</v>
      </c>
      <c r="B19" s="74" t="s">
        <v>65</v>
      </c>
      <c r="C19" s="75">
        <f>VLOOKUP($A19,Zakázka!$A:$Q,10,FALSE)</f>
        <v>0</v>
      </c>
      <c r="D19" s="76">
        <f>VLOOKUP($A19,Zakázka!$A:$Q,12,FALSE)</f>
        <v>0</v>
      </c>
      <c r="E19" s="75">
        <f>VLOOKUP($A19,Zakázka!$A:$Q,16,FALSE)</f>
        <v>0</v>
      </c>
      <c r="F19" s="75">
        <f>VLOOKUP($A19,Zakázka!$A:$Q,17,FALSE)</f>
        <v>0</v>
      </c>
      <c r="G19" s="6"/>
      <c r="H19" s="9"/>
    </row>
    <row r="20" spans="1:8" ht="11.25" outlineLevel="2" x14ac:dyDescent="0.15">
      <c r="A20" s="73" t="s">
        <v>66</v>
      </c>
      <c r="B20" s="74" t="s">
        <v>67</v>
      </c>
      <c r="C20" s="75">
        <f>VLOOKUP($A20,Zakázka!$A:$Q,10,FALSE)</f>
        <v>0</v>
      </c>
      <c r="D20" s="76">
        <f>VLOOKUP($A20,Zakázka!$A:$Q,12,FALSE)</f>
        <v>0</v>
      </c>
      <c r="E20" s="75">
        <f>VLOOKUP($A20,Zakázka!$A:$Q,16,FALSE)</f>
        <v>0</v>
      </c>
      <c r="F20" s="75">
        <f>VLOOKUP($A20,Zakázka!$A:$Q,17,FALSE)</f>
        <v>0</v>
      </c>
      <c r="G20" s="6"/>
      <c r="H20" s="9"/>
    </row>
    <row r="21" spans="1:8" ht="11.25" outlineLevel="2" x14ac:dyDescent="0.15">
      <c r="A21" s="73" t="s">
        <v>68</v>
      </c>
      <c r="B21" s="74" t="s">
        <v>69</v>
      </c>
      <c r="C21" s="75">
        <f>VLOOKUP($A21,Zakázka!$A:$Q,10,FALSE)</f>
        <v>0</v>
      </c>
      <c r="D21" s="76">
        <f>VLOOKUP($A21,Zakázka!$A:$Q,12,FALSE)</f>
        <v>0</v>
      </c>
      <c r="E21" s="75">
        <f>VLOOKUP($A21,Zakázka!$A:$Q,16,FALSE)</f>
        <v>0</v>
      </c>
      <c r="F21" s="75">
        <f>VLOOKUP($A21,Zakázka!$A:$Q,17,FALSE)</f>
        <v>0</v>
      </c>
      <c r="G21" s="6"/>
      <c r="H21" s="9"/>
    </row>
    <row r="22" spans="1:8" ht="11.25" outlineLevel="2" x14ac:dyDescent="0.15">
      <c r="A22" s="73" t="s">
        <v>70</v>
      </c>
      <c r="B22" s="74" t="s">
        <v>71</v>
      </c>
      <c r="C22" s="75">
        <f>VLOOKUP($A22,Zakázka!$A:$Q,10,FALSE)</f>
        <v>0</v>
      </c>
      <c r="D22" s="76">
        <f>VLOOKUP($A22,Zakázka!$A:$Q,12,FALSE)</f>
        <v>0</v>
      </c>
      <c r="E22" s="75">
        <f>VLOOKUP($A22,Zakázka!$A:$Q,16,FALSE)</f>
        <v>0</v>
      </c>
      <c r="F22" s="75">
        <f>VLOOKUP($A22,Zakázka!$A:$Q,17,FALSE)</f>
        <v>0</v>
      </c>
      <c r="G22" s="6"/>
      <c r="H22" s="9"/>
    </row>
    <row r="23" spans="1:8" ht="7.5" customHeight="1" x14ac:dyDescent="0.15">
      <c r="B23" s="40"/>
      <c r="C23" s="44"/>
      <c r="D23" s="48"/>
      <c r="E23" s="44"/>
      <c r="F23" s="44"/>
      <c r="G23" s="9"/>
    </row>
    <row r="24" spans="1:8" ht="12.75" x14ac:dyDescent="0.2">
      <c r="A24" s="5"/>
      <c r="B24" s="53" t="s">
        <v>2</v>
      </c>
      <c r="C24" s="54">
        <f>SUMIF(GROUP_ID,"",ITEM_PRICES)</f>
        <v>0</v>
      </c>
      <c r="D24" s="55"/>
      <c r="E24" s="56"/>
      <c r="F24" s="56"/>
      <c r="G24" s="6"/>
      <c r="H24" s="9"/>
    </row>
    <row r="25" spans="1:8" ht="12.75" x14ac:dyDescent="0.2">
      <c r="A25" s="5"/>
      <c r="B25" s="53" t="s">
        <v>3</v>
      </c>
      <c r="C25" s="54">
        <f ca="1">SUM(C26:C27)</f>
        <v>0</v>
      </c>
      <c r="D25" s="55"/>
      <c r="E25" s="56"/>
      <c r="F25" s="56"/>
      <c r="G25" s="6"/>
      <c r="H25" s="9"/>
    </row>
    <row r="26" spans="1:8" ht="12.75" x14ac:dyDescent="0.2">
      <c r="A26" s="1"/>
      <c r="B26" s="57" t="str">
        <f ca="1">INDIRECT(ADDRESS(10,1,,,"Krycí List"))</f>
        <v/>
      </c>
      <c r="C26" s="58" t="str">
        <f ca="1">INDIRECT(ADDRESS(13,1,,,"Krycí List"))</f>
        <v/>
      </c>
      <c r="D26" s="59"/>
      <c r="E26" s="60"/>
      <c r="F26" s="60"/>
      <c r="G26" s="6"/>
      <c r="H26" s="9"/>
    </row>
    <row r="27" spans="1:8" ht="12.75" x14ac:dyDescent="0.2">
      <c r="A27" s="1"/>
      <c r="B27" s="61" t="str">
        <f ca="1">INDIRECT(ADDRESS(11,1,,,"Krycí List"))</f>
        <v/>
      </c>
      <c r="C27" s="62" t="str">
        <f ca="1">INDIRECT(ADDRESS(14,1,,,"Krycí List"))</f>
        <v/>
      </c>
      <c r="D27" s="63"/>
      <c r="E27" s="64"/>
      <c r="F27" s="64"/>
      <c r="G27" s="6"/>
      <c r="H27" s="9"/>
    </row>
    <row r="28" spans="1:8" ht="12.75" x14ac:dyDescent="0.2">
      <c r="A28" s="5"/>
      <c r="B28" s="53" t="s">
        <v>1</v>
      </c>
      <c r="C28" s="54">
        <f ca="1">C24+C25</f>
        <v>0</v>
      </c>
      <c r="D28" s="55"/>
      <c r="E28" s="56"/>
      <c r="F28" s="56"/>
      <c r="G28" s="6"/>
      <c r="H28" s="9"/>
    </row>
    <row r="29" spans="1:8" x14ac:dyDescent="0.15">
      <c r="B29" s="39"/>
      <c r="C29" s="42"/>
      <c r="D29" s="45"/>
      <c r="E29" s="42"/>
      <c r="F29" s="42"/>
    </row>
    <row r="30" spans="1:8" x14ac:dyDescent="0.15">
      <c r="B30" s="6"/>
      <c r="C30" s="9"/>
      <c r="D30" s="6"/>
      <c r="E30" s="9"/>
      <c r="F30" s="9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270"/>
  <sheetViews>
    <sheetView tabSelected="1" zoomScaleNormal="100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2" t="s">
        <v>72</v>
      </c>
    </row>
    <row r="2" spans="1:22" ht="15.75" x14ac:dyDescent="0.15">
      <c r="B2" s="77"/>
      <c r="C2" s="77"/>
      <c r="D2" s="39"/>
      <c r="E2" s="39"/>
      <c r="F2" s="22" t="s">
        <v>73</v>
      </c>
      <c r="G2" s="39"/>
      <c r="H2" s="45"/>
      <c r="I2" s="85"/>
      <c r="J2" s="42"/>
      <c r="K2" s="45"/>
      <c r="L2" s="45"/>
      <c r="M2" s="45"/>
      <c r="N2" s="45"/>
      <c r="O2" s="42"/>
      <c r="P2" s="42"/>
      <c r="Q2" s="42"/>
      <c r="S2" s="8"/>
      <c r="V2" s="3"/>
    </row>
    <row r="3" spans="1:22" ht="7.5" customHeight="1" x14ac:dyDescent="0.15">
      <c r="A3" s="6"/>
      <c r="B3" s="78"/>
      <c r="C3" s="77"/>
      <c r="D3" s="81"/>
      <c r="E3" s="39"/>
      <c r="F3" s="39"/>
      <c r="G3" s="39"/>
      <c r="H3" s="45"/>
      <c r="I3" s="85"/>
      <c r="J3" s="42"/>
      <c r="K3" s="46"/>
      <c r="L3" s="46"/>
      <c r="M3" s="46"/>
      <c r="N3" s="46"/>
      <c r="O3" s="49"/>
      <c r="P3" s="49"/>
      <c r="Q3" s="49"/>
      <c r="R3" s="9"/>
    </row>
    <row r="4" spans="1:22" ht="11.25" x14ac:dyDescent="0.2">
      <c r="A4" s="4"/>
      <c r="B4" s="87"/>
      <c r="C4" s="87" t="s">
        <v>5</v>
      </c>
      <c r="D4" s="50" t="s">
        <v>6</v>
      </c>
      <c r="E4" s="50" t="s">
        <v>7</v>
      </c>
      <c r="F4" s="50" t="s">
        <v>4</v>
      </c>
      <c r="G4" s="50" t="s">
        <v>8</v>
      </c>
      <c r="H4" s="52" t="s">
        <v>9</v>
      </c>
      <c r="I4" s="88" t="s">
        <v>20</v>
      </c>
      <c r="J4" s="51" t="s">
        <v>10</v>
      </c>
      <c r="K4" s="52" t="s">
        <v>11</v>
      </c>
      <c r="L4" s="52" t="s">
        <v>12</v>
      </c>
      <c r="M4" s="52" t="s">
        <v>13</v>
      </c>
      <c r="N4" s="52" t="s">
        <v>14</v>
      </c>
      <c r="O4" s="51" t="s">
        <v>15</v>
      </c>
      <c r="P4" s="51" t="s">
        <v>3</v>
      </c>
      <c r="Q4" s="51" t="s">
        <v>16</v>
      </c>
      <c r="R4" s="6"/>
      <c r="S4" s="9"/>
    </row>
    <row r="5" spans="1:22" ht="7.5" customHeight="1" x14ac:dyDescent="0.15">
      <c r="B5" s="77"/>
      <c r="C5" s="77"/>
      <c r="D5" s="39"/>
      <c r="E5" s="39"/>
      <c r="F5" s="39"/>
      <c r="G5" s="39"/>
      <c r="H5" s="45"/>
      <c r="I5" s="85"/>
      <c r="J5" s="42"/>
      <c r="K5" s="45"/>
      <c r="L5" s="45"/>
      <c r="M5" s="45"/>
      <c r="N5" s="45"/>
      <c r="O5" s="42"/>
      <c r="P5" s="42"/>
      <c r="Q5" s="42"/>
      <c r="R5" s="9"/>
    </row>
    <row r="6" spans="1:22" ht="12" x14ac:dyDescent="0.2">
      <c r="A6" s="65" t="s">
        <v>38</v>
      </c>
      <c r="B6" s="89">
        <v>1</v>
      </c>
      <c r="C6" s="90"/>
      <c r="D6" s="91" t="s">
        <v>74</v>
      </c>
      <c r="E6" s="91"/>
      <c r="F6" s="66" t="s">
        <v>39</v>
      </c>
      <c r="G6" s="91"/>
      <c r="H6" s="92"/>
      <c r="I6" s="93"/>
      <c r="J6" s="67">
        <f>SUBTOTAL(9,J7:J270)</f>
        <v>0</v>
      </c>
      <c r="K6" s="92"/>
      <c r="L6" s="68">
        <f>SUBTOTAL(9,L7:L270)</f>
        <v>5.1118552270000004</v>
      </c>
      <c r="M6" s="92"/>
      <c r="N6" s="68">
        <f>SUBTOTAL(9,N7:N270)</f>
        <v>0.72139400000000009</v>
      </c>
      <c r="O6" s="94"/>
      <c r="P6" s="67">
        <f>SUBTOTAL(9,P7:P270)</f>
        <v>0</v>
      </c>
      <c r="Q6" s="67">
        <f>SUBTOTAL(9,Q7:Q270)</f>
        <v>0</v>
      </c>
      <c r="R6" s="6"/>
      <c r="S6" s="9"/>
      <c r="T6" s="9"/>
    </row>
    <row r="7" spans="1:22" ht="12" outlineLevel="1" x14ac:dyDescent="0.2">
      <c r="A7" s="69" t="s">
        <v>40</v>
      </c>
      <c r="B7" s="95">
        <v>2</v>
      </c>
      <c r="C7" s="96"/>
      <c r="D7" s="97" t="s">
        <v>75</v>
      </c>
      <c r="E7" s="97"/>
      <c r="F7" s="98" t="s">
        <v>41</v>
      </c>
      <c r="G7" s="97"/>
      <c r="H7" s="99"/>
      <c r="I7" s="100"/>
      <c r="J7" s="71">
        <f>SUBTOTAL(9,J8:J269)</f>
        <v>0</v>
      </c>
      <c r="K7" s="99"/>
      <c r="L7" s="72">
        <f>SUBTOTAL(9,L8:L269)</f>
        <v>5.1118552270000004</v>
      </c>
      <c r="M7" s="99"/>
      <c r="N7" s="72">
        <f>SUBTOTAL(9,N8:N269)</f>
        <v>0.72139400000000009</v>
      </c>
      <c r="O7" s="101"/>
      <c r="P7" s="71">
        <f>SUBTOTAL(9,P8:P269)</f>
        <v>0</v>
      </c>
      <c r="Q7" s="71">
        <f>SUBTOTAL(9,Q8:Q269)</f>
        <v>0</v>
      </c>
      <c r="R7" s="6"/>
      <c r="S7" s="9"/>
      <c r="T7" s="9"/>
    </row>
    <row r="8" spans="1:22" ht="11.25" outlineLevel="2" x14ac:dyDescent="0.2">
      <c r="A8" s="73" t="s">
        <v>42</v>
      </c>
      <c r="B8" s="102">
        <v>3</v>
      </c>
      <c r="C8" s="103"/>
      <c r="D8" s="104" t="s">
        <v>76</v>
      </c>
      <c r="E8" s="104"/>
      <c r="F8" s="105" t="s">
        <v>43</v>
      </c>
      <c r="G8" s="104"/>
      <c r="H8" s="106"/>
      <c r="I8" s="107"/>
      <c r="J8" s="75">
        <f>SUBTOTAL(9,J9:J16)</f>
        <v>0</v>
      </c>
      <c r="K8" s="106"/>
      <c r="L8" s="76">
        <f>SUBTOTAL(9,L9:L16)</f>
        <v>0.11255999999999999</v>
      </c>
      <c r="M8" s="106"/>
      <c r="N8" s="76">
        <f>SUBTOTAL(9,N9:N16)</f>
        <v>0</v>
      </c>
      <c r="O8" s="108"/>
      <c r="P8" s="75">
        <f>SUBTOTAL(9,P9:P16)</f>
        <v>0</v>
      </c>
      <c r="Q8" s="75">
        <f>SUBTOTAL(9,Q9:Q16)</f>
        <v>0</v>
      </c>
      <c r="R8" s="6"/>
      <c r="S8" s="9"/>
      <c r="T8" s="9"/>
    </row>
    <row r="9" spans="1:22" ht="11.25" outlineLevel="3" x14ac:dyDescent="0.2">
      <c r="A9" s="13"/>
      <c r="B9" s="109"/>
      <c r="C9" s="110">
        <v>1</v>
      </c>
      <c r="D9" s="111" t="s">
        <v>77</v>
      </c>
      <c r="E9" s="112" t="s">
        <v>78</v>
      </c>
      <c r="F9" s="113" t="s">
        <v>79</v>
      </c>
      <c r="G9" s="111" t="s">
        <v>80</v>
      </c>
      <c r="H9" s="114">
        <v>53.6</v>
      </c>
      <c r="I9" s="115"/>
      <c r="J9" s="116">
        <f>H9*I9</f>
        <v>0</v>
      </c>
      <c r="K9" s="114">
        <v>2.0999999999999999E-3</v>
      </c>
      <c r="L9" s="114">
        <f>H9*K9</f>
        <v>0.11255999999999999</v>
      </c>
      <c r="M9" s="114"/>
      <c r="N9" s="114">
        <f>H9*M9</f>
        <v>0</v>
      </c>
      <c r="O9" s="116">
        <v>21</v>
      </c>
      <c r="P9" s="116">
        <f>J9*(O9/100)</f>
        <v>0</v>
      </c>
      <c r="Q9" s="116">
        <f>J9+P9</f>
        <v>0</v>
      </c>
      <c r="R9" s="9"/>
      <c r="S9" s="9"/>
      <c r="T9" s="9"/>
    </row>
    <row r="10" spans="1:22" ht="9.75" outlineLevel="4" x14ac:dyDescent="0.2">
      <c r="A10" s="117"/>
      <c r="B10" s="118"/>
      <c r="C10" s="118"/>
      <c r="D10" s="119"/>
      <c r="E10" s="124" t="s">
        <v>17</v>
      </c>
      <c r="F10" s="120" t="s">
        <v>81</v>
      </c>
      <c r="G10" s="119"/>
      <c r="H10" s="121">
        <v>0</v>
      </c>
      <c r="I10" s="122"/>
      <c r="J10" s="123"/>
      <c r="K10" s="121"/>
      <c r="L10" s="121"/>
      <c r="M10" s="121"/>
      <c r="N10" s="121"/>
      <c r="O10" s="123"/>
      <c r="P10" s="123"/>
      <c r="Q10" s="123"/>
      <c r="R10" s="6"/>
      <c r="S10" s="9"/>
    </row>
    <row r="11" spans="1:22" ht="9.75" outlineLevel="4" x14ac:dyDescent="0.2">
      <c r="A11" s="117"/>
      <c r="B11" s="118"/>
      <c r="C11" s="118"/>
      <c r="D11" s="119"/>
      <c r="E11" s="124"/>
      <c r="F11" s="120" t="s">
        <v>82</v>
      </c>
      <c r="G11" s="119"/>
      <c r="H11" s="121">
        <v>0</v>
      </c>
      <c r="I11" s="122"/>
      <c r="J11" s="123"/>
      <c r="K11" s="121"/>
      <c r="L11" s="121"/>
      <c r="M11" s="121"/>
      <c r="N11" s="121"/>
      <c r="O11" s="123"/>
      <c r="P11" s="123"/>
      <c r="Q11" s="123"/>
      <c r="R11" s="6"/>
      <c r="S11" s="9"/>
    </row>
    <row r="12" spans="1:22" ht="9.75" outlineLevel="4" x14ac:dyDescent="0.2">
      <c r="A12" s="117"/>
      <c r="B12" s="118"/>
      <c r="C12" s="118"/>
      <c r="D12" s="119"/>
      <c r="E12" s="124"/>
      <c r="F12" s="120" t="s">
        <v>83</v>
      </c>
      <c r="G12" s="119"/>
      <c r="H12" s="121">
        <v>51.6</v>
      </c>
      <c r="I12" s="122"/>
      <c r="J12" s="123"/>
      <c r="K12" s="121"/>
      <c r="L12" s="121"/>
      <c r="M12" s="121"/>
      <c r="N12" s="121"/>
      <c r="O12" s="123"/>
      <c r="P12" s="123"/>
      <c r="Q12" s="123"/>
      <c r="R12" s="6"/>
      <c r="S12" s="9"/>
    </row>
    <row r="13" spans="1:22" ht="9.75" outlineLevel="4" x14ac:dyDescent="0.2">
      <c r="A13" s="117"/>
      <c r="B13" s="118"/>
      <c r="C13" s="118"/>
      <c r="D13" s="119"/>
      <c r="E13" s="124"/>
      <c r="F13" s="120" t="s">
        <v>84</v>
      </c>
      <c r="G13" s="119"/>
      <c r="H13" s="121">
        <v>0</v>
      </c>
      <c r="I13" s="122"/>
      <c r="J13" s="123"/>
      <c r="K13" s="121"/>
      <c r="L13" s="121"/>
      <c r="M13" s="121"/>
      <c r="N13" s="121"/>
      <c r="O13" s="123"/>
      <c r="P13" s="123"/>
      <c r="Q13" s="123"/>
      <c r="R13" s="6"/>
      <c r="S13" s="9"/>
    </row>
    <row r="14" spans="1:22" ht="9.75" outlineLevel="4" x14ac:dyDescent="0.2">
      <c r="A14" s="117"/>
      <c r="B14" s="118"/>
      <c r="C14" s="118"/>
      <c r="D14" s="119"/>
      <c r="E14" s="124"/>
      <c r="F14" s="120" t="s">
        <v>85</v>
      </c>
      <c r="G14" s="119"/>
      <c r="H14" s="121">
        <v>2</v>
      </c>
      <c r="I14" s="122"/>
      <c r="J14" s="123"/>
      <c r="K14" s="121"/>
      <c r="L14" s="121"/>
      <c r="M14" s="121"/>
      <c r="N14" s="121"/>
      <c r="O14" s="123"/>
      <c r="P14" s="123"/>
      <c r="Q14" s="123"/>
      <c r="R14" s="6"/>
      <c r="S14" s="9"/>
    </row>
    <row r="15" spans="1:22" ht="7.5" customHeight="1" outlineLevel="4" x14ac:dyDescent="0.15">
      <c r="A15" s="9"/>
      <c r="B15" s="80"/>
      <c r="C15" s="79"/>
      <c r="D15" s="82"/>
      <c r="E15" s="41"/>
      <c r="F15" s="83"/>
      <c r="G15" s="82"/>
      <c r="H15" s="84"/>
      <c r="I15" s="86"/>
      <c r="J15" s="43"/>
      <c r="K15" s="47"/>
      <c r="L15" s="47"/>
      <c r="M15" s="47"/>
      <c r="N15" s="47"/>
      <c r="O15" s="43"/>
      <c r="P15" s="43"/>
      <c r="Q15" s="43"/>
      <c r="R15" s="6"/>
      <c r="S15" s="9"/>
    </row>
    <row r="16" spans="1:22" outlineLevel="3" x14ac:dyDescent="0.15">
      <c r="B16" s="6"/>
      <c r="C16" s="6"/>
      <c r="D16" s="6"/>
      <c r="E16" s="6"/>
      <c r="F16" s="6"/>
      <c r="G16" s="6"/>
      <c r="H16" s="6"/>
      <c r="I16" s="9"/>
      <c r="J16" s="9"/>
      <c r="K16" s="6"/>
      <c r="L16" s="6"/>
      <c r="M16" s="6"/>
      <c r="N16" s="6"/>
      <c r="O16" s="6"/>
      <c r="P16" s="9"/>
      <c r="Q16" s="9"/>
    </row>
    <row r="17" spans="1:20" ht="11.25" outlineLevel="2" x14ac:dyDescent="0.2">
      <c r="A17" s="73" t="s">
        <v>44</v>
      </c>
      <c r="B17" s="102">
        <v>3</v>
      </c>
      <c r="C17" s="103"/>
      <c r="D17" s="104" t="s">
        <v>76</v>
      </c>
      <c r="E17" s="104"/>
      <c r="F17" s="105" t="s">
        <v>45</v>
      </c>
      <c r="G17" s="104"/>
      <c r="H17" s="106"/>
      <c r="I17" s="107"/>
      <c r="J17" s="75">
        <f>SUBTOTAL(9,J18:J58)</f>
        <v>0</v>
      </c>
      <c r="K17" s="106"/>
      <c r="L17" s="76">
        <f>SUBTOTAL(9,L18:L58)</f>
        <v>7.4180000000000001E-3</v>
      </c>
      <c r="M17" s="106"/>
      <c r="N17" s="76">
        <f>SUBTOTAL(9,N18:N58)</f>
        <v>0.21640000000000001</v>
      </c>
      <c r="O17" s="108"/>
      <c r="P17" s="75">
        <f>SUBTOTAL(9,P18:P58)</f>
        <v>0</v>
      </c>
      <c r="Q17" s="75">
        <f>SUBTOTAL(9,Q18:Q58)</f>
        <v>0</v>
      </c>
      <c r="R17" s="6"/>
      <c r="S17" s="9"/>
      <c r="T17" s="9"/>
    </row>
    <row r="18" spans="1:20" ht="22.5" outlineLevel="3" x14ac:dyDescent="0.2">
      <c r="A18" s="13"/>
      <c r="B18" s="109"/>
      <c r="C18" s="110">
        <v>2</v>
      </c>
      <c r="D18" s="111" t="s">
        <v>77</v>
      </c>
      <c r="E18" s="112" t="s">
        <v>86</v>
      </c>
      <c r="F18" s="113" t="s">
        <v>87</v>
      </c>
      <c r="G18" s="111" t="s">
        <v>80</v>
      </c>
      <c r="H18" s="114">
        <v>16</v>
      </c>
      <c r="I18" s="115"/>
      <c r="J18" s="116">
        <f>H18*I18</f>
        <v>0</v>
      </c>
      <c r="K18" s="114"/>
      <c r="L18" s="114">
        <f>H18*K18</f>
        <v>0</v>
      </c>
      <c r="M18" s="114"/>
      <c r="N18" s="114">
        <f>H18*M18</f>
        <v>0</v>
      </c>
      <c r="O18" s="116">
        <v>21</v>
      </c>
      <c r="P18" s="116">
        <f>J18*(O18/100)</f>
        <v>0</v>
      </c>
      <c r="Q18" s="116">
        <f>J18+P18</f>
        <v>0</v>
      </c>
      <c r="R18" s="9"/>
      <c r="S18" s="9"/>
      <c r="T18" s="9"/>
    </row>
    <row r="19" spans="1:20" ht="9.75" outlineLevel="4" x14ac:dyDescent="0.2">
      <c r="A19" s="117"/>
      <c r="B19" s="118"/>
      <c r="C19" s="118"/>
      <c r="D19" s="119"/>
      <c r="E19" s="124" t="s">
        <v>17</v>
      </c>
      <c r="F19" s="120" t="s">
        <v>88</v>
      </c>
      <c r="G19" s="119"/>
      <c r="H19" s="121">
        <v>0</v>
      </c>
      <c r="I19" s="122"/>
      <c r="J19" s="123"/>
      <c r="K19" s="121"/>
      <c r="L19" s="121"/>
      <c r="M19" s="121"/>
      <c r="N19" s="121"/>
      <c r="O19" s="123"/>
      <c r="P19" s="123"/>
      <c r="Q19" s="123"/>
      <c r="R19" s="6"/>
      <c r="S19" s="9"/>
    </row>
    <row r="20" spans="1:20" ht="9.75" outlineLevel="4" x14ac:dyDescent="0.2">
      <c r="A20" s="117"/>
      <c r="B20" s="118"/>
      <c r="C20" s="118"/>
      <c r="D20" s="119"/>
      <c r="E20" s="124"/>
      <c r="F20" s="120" t="s">
        <v>89</v>
      </c>
      <c r="G20" s="119"/>
      <c r="H20" s="121">
        <v>16</v>
      </c>
      <c r="I20" s="122"/>
      <c r="J20" s="123"/>
      <c r="K20" s="121"/>
      <c r="L20" s="121"/>
      <c r="M20" s="121"/>
      <c r="N20" s="121"/>
      <c r="O20" s="123"/>
      <c r="P20" s="123"/>
      <c r="Q20" s="123"/>
      <c r="R20" s="6"/>
      <c r="S20" s="9"/>
    </row>
    <row r="21" spans="1:20" ht="7.5" customHeight="1" outlineLevel="4" x14ac:dyDescent="0.15">
      <c r="A21" s="9"/>
      <c r="B21" s="80"/>
      <c r="C21" s="79"/>
      <c r="D21" s="82"/>
      <c r="E21" s="41"/>
      <c r="F21" s="83"/>
      <c r="G21" s="82"/>
      <c r="H21" s="84"/>
      <c r="I21" s="86"/>
      <c r="J21" s="43"/>
      <c r="K21" s="47"/>
      <c r="L21" s="47"/>
      <c r="M21" s="47"/>
      <c r="N21" s="47"/>
      <c r="O21" s="43"/>
      <c r="P21" s="43"/>
      <c r="Q21" s="43"/>
      <c r="R21" s="6"/>
      <c r="S21" s="9"/>
    </row>
    <row r="22" spans="1:20" ht="22.5" outlineLevel="3" x14ac:dyDescent="0.2">
      <c r="A22" s="13"/>
      <c r="B22" s="109"/>
      <c r="C22" s="110">
        <v>3</v>
      </c>
      <c r="D22" s="111" t="s">
        <v>77</v>
      </c>
      <c r="E22" s="112" t="s">
        <v>90</v>
      </c>
      <c r="F22" s="113" t="s">
        <v>91</v>
      </c>
      <c r="G22" s="111" t="s">
        <v>80</v>
      </c>
      <c r="H22" s="114">
        <v>480</v>
      </c>
      <c r="I22" s="115"/>
      <c r="J22" s="116">
        <f>H22*I22</f>
        <v>0</v>
      </c>
      <c r="K22" s="114"/>
      <c r="L22" s="114">
        <f>H22*K22</f>
        <v>0</v>
      </c>
      <c r="M22" s="114"/>
      <c r="N22" s="114">
        <f>H22*M22</f>
        <v>0</v>
      </c>
      <c r="O22" s="116">
        <v>21</v>
      </c>
      <c r="P22" s="116">
        <f>J22*(O22/100)</f>
        <v>0</v>
      </c>
      <c r="Q22" s="116">
        <f>J22+P22</f>
        <v>0</v>
      </c>
      <c r="R22" s="9"/>
      <c r="S22" s="9"/>
      <c r="T22" s="9"/>
    </row>
    <row r="23" spans="1:20" ht="9.75" outlineLevel="4" x14ac:dyDescent="0.2">
      <c r="A23" s="117"/>
      <c r="B23" s="118"/>
      <c r="C23" s="118"/>
      <c r="D23" s="119"/>
      <c r="E23" s="124" t="s">
        <v>17</v>
      </c>
      <c r="F23" s="120" t="s">
        <v>88</v>
      </c>
      <c r="G23" s="119"/>
      <c r="H23" s="121">
        <v>0</v>
      </c>
      <c r="I23" s="122"/>
      <c r="J23" s="123"/>
      <c r="K23" s="121"/>
      <c r="L23" s="121"/>
      <c r="M23" s="121"/>
      <c r="N23" s="121"/>
      <c r="O23" s="123"/>
      <c r="P23" s="123"/>
      <c r="Q23" s="123"/>
      <c r="R23" s="6"/>
      <c r="S23" s="9"/>
    </row>
    <row r="24" spans="1:20" ht="9.75" outlineLevel="4" x14ac:dyDescent="0.2">
      <c r="A24" s="117"/>
      <c r="B24" s="118"/>
      <c r="C24" s="118"/>
      <c r="D24" s="119"/>
      <c r="E24" s="124"/>
      <c r="F24" s="120" t="s">
        <v>92</v>
      </c>
      <c r="G24" s="119"/>
      <c r="H24" s="121">
        <v>480</v>
      </c>
      <c r="I24" s="122"/>
      <c r="J24" s="123"/>
      <c r="K24" s="121"/>
      <c r="L24" s="121"/>
      <c r="M24" s="121"/>
      <c r="N24" s="121"/>
      <c r="O24" s="123"/>
      <c r="P24" s="123"/>
      <c r="Q24" s="123"/>
      <c r="R24" s="6"/>
      <c r="S24" s="9"/>
    </row>
    <row r="25" spans="1:20" ht="9.75" outlineLevel="4" x14ac:dyDescent="0.2">
      <c r="A25" s="117"/>
      <c r="B25" s="118"/>
      <c r="C25" s="118"/>
      <c r="D25" s="119"/>
      <c r="E25" s="124"/>
      <c r="F25" s="120" t="s">
        <v>93</v>
      </c>
      <c r="G25" s="119"/>
      <c r="H25" s="121">
        <v>0</v>
      </c>
      <c r="I25" s="122"/>
      <c r="J25" s="123"/>
      <c r="K25" s="121"/>
      <c r="L25" s="121"/>
      <c r="M25" s="121"/>
      <c r="N25" s="121"/>
      <c r="O25" s="123"/>
      <c r="P25" s="123"/>
      <c r="Q25" s="123"/>
      <c r="R25" s="6"/>
      <c r="S25" s="9"/>
    </row>
    <row r="26" spans="1:20" ht="7.5" customHeight="1" outlineLevel="4" x14ac:dyDescent="0.15">
      <c r="A26" s="9"/>
      <c r="B26" s="80"/>
      <c r="C26" s="79"/>
      <c r="D26" s="82"/>
      <c r="E26" s="41"/>
      <c r="F26" s="83"/>
      <c r="G26" s="82"/>
      <c r="H26" s="84"/>
      <c r="I26" s="86"/>
      <c r="J26" s="43"/>
      <c r="K26" s="47"/>
      <c r="L26" s="47"/>
      <c r="M26" s="47"/>
      <c r="N26" s="47"/>
      <c r="O26" s="43"/>
      <c r="P26" s="43"/>
      <c r="Q26" s="43"/>
      <c r="R26" s="6"/>
      <c r="S26" s="9"/>
    </row>
    <row r="27" spans="1:20" ht="22.5" outlineLevel="3" x14ac:dyDescent="0.2">
      <c r="A27" s="13"/>
      <c r="B27" s="109"/>
      <c r="C27" s="110">
        <v>4</v>
      </c>
      <c r="D27" s="111" t="s">
        <v>77</v>
      </c>
      <c r="E27" s="112" t="s">
        <v>94</v>
      </c>
      <c r="F27" s="113" t="s">
        <v>95</v>
      </c>
      <c r="G27" s="111" t="s">
        <v>96</v>
      </c>
      <c r="H27" s="114">
        <v>1</v>
      </c>
      <c r="I27" s="115"/>
      <c r="J27" s="116">
        <f>H27*I27</f>
        <v>0</v>
      </c>
      <c r="K27" s="114"/>
      <c r="L27" s="114">
        <f>H27*K27</f>
        <v>0</v>
      </c>
      <c r="M27" s="114"/>
      <c r="N27" s="114">
        <f>H27*M27</f>
        <v>0</v>
      </c>
      <c r="O27" s="116">
        <v>21</v>
      </c>
      <c r="P27" s="116">
        <f>J27*(O27/100)</f>
        <v>0</v>
      </c>
      <c r="Q27" s="116">
        <f>J27+P27</f>
        <v>0</v>
      </c>
      <c r="R27" s="9"/>
      <c r="S27" s="9"/>
      <c r="T27" s="9"/>
    </row>
    <row r="28" spans="1:20" ht="22.5" outlineLevel="3" x14ac:dyDescent="0.2">
      <c r="A28" s="13"/>
      <c r="B28" s="109"/>
      <c r="C28" s="110">
        <v>5</v>
      </c>
      <c r="D28" s="111" t="s">
        <v>77</v>
      </c>
      <c r="E28" s="112" t="s">
        <v>97</v>
      </c>
      <c r="F28" s="113" t="s">
        <v>98</v>
      </c>
      <c r="G28" s="111" t="s">
        <v>80</v>
      </c>
      <c r="H28" s="114">
        <v>16</v>
      </c>
      <c r="I28" s="115"/>
      <c r="J28" s="116">
        <f>H28*I28</f>
        <v>0</v>
      </c>
      <c r="K28" s="114"/>
      <c r="L28" s="114">
        <f>H28*K28</f>
        <v>0</v>
      </c>
      <c r="M28" s="114"/>
      <c r="N28" s="114">
        <f>H28*M28</f>
        <v>0</v>
      </c>
      <c r="O28" s="116">
        <v>21</v>
      </c>
      <c r="P28" s="116">
        <f>J28*(O28/100)</f>
        <v>0</v>
      </c>
      <c r="Q28" s="116">
        <f>J28+P28</f>
        <v>0</v>
      </c>
      <c r="R28" s="9"/>
      <c r="S28" s="9"/>
      <c r="T28" s="9"/>
    </row>
    <row r="29" spans="1:20" ht="9.75" outlineLevel="4" x14ac:dyDescent="0.2">
      <c r="A29" s="117"/>
      <c r="B29" s="118"/>
      <c r="C29" s="118"/>
      <c r="D29" s="119"/>
      <c r="E29" s="124" t="s">
        <v>17</v>
      </c>
      <c r="F29" s="120" t="s">
        <v>88</v>
      </c>
      <c r="G29" s="119"/>
      <c r="H29" s="121">
        <v>0</v>
      </c>
      <c r="I29" s="122"/>
      <c r="J29" s="123"/>
      <c r="K29" s="121"/>
      <c r="L29" s="121"/>
      <c r="M29" s="121"/>
      <c r="N29" s="121"/>
      <c r="O29" s="123"/>
      <c r="P29" s="123"/>
      <c r="Q29" s="123"/>
      <c r="R29" s="6"/>
      <c r="S29" s="9"/>
    </row>
    <row r="30" spans="1:20" ht="9.75" outlineLevel="4" x14ac:dyDescent="0.2">
      <c r="A30" s="117"/>
      <c r="B30" s="118"/>
      <c r="C30" s="118"/>
      <c r="D30" s="119"/>
      <c r="E30" s="124"/>
      <c r="F30" s="120" t="s">
        <v>89</v>
      </c>
      <c r="G30" s="119"/>
      <c r="H30" s="121">
        <v>16</v>
      </c>
      <c r="I30" s="122"/>
      <c r="J30" s="123"/>
      <c r="K30" s="121"/>
      <c r="L30" s="121"/>
      <c r="M30" s="121"/>
      <c r="N30" s="121"/>
      <c r="O30" s="123"/>
      <c r="P30" s="123"/>
      <c r="Q30" s="123"/>
      <c r="R30" s="6"/>
      <c r="S30" s="9"/>
    </row>
    <row r="31" spans="1:20" ht="7.5" customHeight="1" outlineLevel="4" x14ac:dyDescent="0.15">
      <c r="A31" s="9"/>
      <c r="B31" s="80"/>
      <c r="C31" s="79"/>
      <c r="D31" s="82"/>
      <c r="E31" s="41"/>
      <c r="F31" s="83"/>
      <c r="G31" s="82"/>
      <c r="H31" s="84"/>
      <c r="I31" s="86"/>
      <c r="J31" s="43"/>
      <c r="K31" s="47"/>
      <c r="L31" s="47"/>
      <c r="M31" s="47"/>
      <c r="N31" s="47"/>
      <c r="O31" s="43"/>
      <c r="P31" s="43"/>
      <c r="Q31" s="43"/>
      <c r="R31" s="6"/>
      <c r="S31" s="9"/>
    </row>
    <row r="32" spans="1:20" ht="22.5" outlineLevel="3" x14ac:dyDescent="0.2">
      <c r="A32" s="13"/>
      <c r="B32" s="109"/>
      <c r="C32" s="110">
        <v>6</v>
      </c>
      <c r="D32" s="111" t="s">
        <v>77</v>
      </c>
      <c r="E32" s="112" t="s">
        <v>99</v>
      </c>
      <c r="F32" s="113" t="s">
        <v>100</v>
      </c>
      <c r="G32" s="111" t="s">
        <v>80</v>
      </c>
      <c r="H32" s="114">
        <v>16</v>
      </c>
      <c r="I32" s="115"/>
      <c r="J32" s="116">
        <f>H32*I32</f>
        <v>0</v>
      </c>
      <c r="K32" s="114">
        <v>1.2999999999999999E-4</v>
      </c>
      <c r="L32" s="114">
        <f>H32*K32</f>
        <v>2.0799999999999998E-3</v>
      </c>
      <c r="M32" s="114"/>
      <c r="N32" s="114">
        <f>H32*M32</f>
        <v>0</v>
      </c>
      <c r="O32" s="116">
        <v>21</v>
      </c>
      <c r="P32" s="116">
        <f>J32*(O32/100)</f>
        <v>0</v>
      </c>
      <c r="Q32" s="116">
        <f>J32+P32</f>
        <v>0</v>
      </c>
      <c r="R32" s="9"/>
      <c r="S32" s="9"/>
      <c r="T32" s="9"/>
    </row>
    <row r="33" spans="1:20" ht="9.75" outlineLevel="4" x14ac:dyDescent="0.2">
      <c r="A33" s="117"/>
      <c r="B33" s="118"/>
      <c r="C33" s="118"/>
      <c r="D33" s="119"/>
      <c r="E33" s="124" t="s">
        <v>17</v>
      </c>
      <c r="F33" s="120" t="s">
        <v>88</v>
      </c>
      <c r="G33" s="119"/>
      <c r="H33" s="121">
        <v>0</v>
      </c>
      <c r="I33" s="122"/>
      <c r="J33" s="123"/>
      <c r="K33" s="121"/>
      <c r="L33" s="121"/>
      <c r="M33" s="121"/>
      <c r="N33" s="121"/>
      <c r="O33" s="123"/>
      <c r="P33" s="123"/>
      <c r="Q33" s="123"/>
      <c r="R33" s="6"/>
      <c r="S33" s="9"/>
    </row>
    <row r="34" spans="1:20" ht="9.75" outlineLevel="4" x14ac:dyDescent="0.2">
      <c r="A34" s="117"/>
      <c r="B34" s="118"/>
      <c r="C34" s="118"/>
      <c r="D34" s="119"/>
      <c r="E34" s="124"/>
      <c r="F34" s="120" t="s">
        <v>89</v>
      </c>
      <c r="G34" s="119"/>
      <c r="H34" s="121">
        <v>16</v>
      </c>
      <c r="I34" s="122"/>
      <c r="J34" s="123"/>
      <c r="K34" s="121"/>
      <c r="L34" s="121"/>
      <c r="M34" s="121"/>
      <c r="N34" s="121"/>
      <c r="O34" s="123"/>
      <c r="P34" s="123"/>
      <c r="Q34" s="123"/>
      <c r="R34" s="6"/>
      <c r="S34" s="9"/>
    </row>
    <row r="35" spans="1:20" ht="7.5" customHeight="1" outlineLevel="4" x14ac:dyDescent="0.15">
      <c r="A35" s="9"/>
      <c r="B35" s="80"/>
      <c r="C35" s="79"/>
      <c r="D35" s="82"/>
      <c r="E35" s="41"/>
      <c r="F35" s="83"/>
      <c r="G35" s="82"/>
      <c r="H35" s="84"/>
      <c r="I35" s="86"/>
      <c r="J35" s="43"/>
      <c r="K35" s="47"/>
      <c r="L35" s="47"/>
      <c r="M35" s="47"/>
      <c r="N35" s="47"/>
      <c r="O35" s="43"/>
      <c r="P35" s="43"/>
      <c r="Q35" s="43"/>
      <c r="R35" s="6"/>
      <c r="S35" s="9"/>
    </row>
    <row r="36" spans="1:20" ht="11.25" outlineLevel="3" x14ac:dyDescent="0.2">
      <c r="A36" s="13"/>
      <c r="B36" s="109"/>
      <c r="C36" s="110">
        <v>7</v>
      </c>
      <c r="D36" s="111" t="s">
        <v>77</v>
      </c>
      <c r="E36" s="112" t="s">
        <v>101</v>
      </c>
      <c r="F36" s="113" t="s">
        <v>102</v>
      </c>
      <c r="G36" s="111" t="s">
        <v>80</v>
      </c>
      <c r="H36" s="114">
        <v>120.25</v>
      </c>
      <c r="I36" s="115"/>
      <c r="J36" s="116">
        <f>H36*I36</f>
        <v>0</v>
      </c>
      <c r="K36" s="114">
        <v>4.0000000000000003E-5</v>
      </c>
      <c r="L36" s="114">
        <f>H36*K36</f>
        <v>4.81E-3</v>
      </c>
      <c r="M36" s="114"/>
      <c r="N36" s="114">
        <f>H36*M36</f>
        <v>0</v>
      </c>
      <c r="O36" s="116">
        <v>21</v>
      </c>
      <c r="P36" s="116">
        <f>J36*(O36/100)</f>
        <v>0</v>
      </c>
      <c r="Q36" s="116">
        <f>J36+P36</f>
        <v>0</v>
      </c>
      <c r="R36" s="9"/>
      <c r="S36" s="9"/>
      <c r="T36" s="9"/>
    </row>
    <row r="37" spans="1:20" ht="9.75" outlineLevel="4" x14ac:dyDescent="0.2">
      <c r="A37" s="117"/>
      <c r="B37" s="118"/>
      <c r="C37" s="118"/>
      <c r="D37" s="119"/>
      <c r="E37" s="124" t="s">
        <v>17</v>
      </c>
      <c r="F37" s="120" t="s">
        <v>103</v>
      </c>
      <c r="G37" s="119"/>
      <c r="H37" s="121">
        <v>0</v>
      </c>
      <c r="I37" s="122"/>
      <c r="J37" s="123"/>
      <c r="K37" s="121"/>
      <c r="L37" s="121"/>
      <c r="M37" s="121"/>
      <c r="N37" s="121"/>
      <c r="O37" s="123"/>
      <c r="P37" s="123"/>
      <c r="Q37" s="123"/>
      <c r="R37" s="6"/>
      <c r="S37" s="9"/>
    </row>
    <row r="38" spans="1:20" ht="9.75" outlineLevel="4" x14ac:dyDescent="0.2">
      <c r="A38" s="117"/>
      <c r="B38" s="118"/>
      <c r="C38" s="118"/>
      <c r="D38" s="119"/>
      <c r="E38" s="124"/>
      <c r="F38" s="120" t="s">
        <v>104</v>
      </c>
      <c r="G38" s="119"/>
      <c r="H38" s="121">
        <v>120.25</v>
      </c>
      <c r="I38" s="122"/>
      <c r="J38" s="123"/>
      <c r="K38" s="121"/>
      <c r="L38" s="121"/>
      <c r="M38" s="121"/>
      <c r="N38" s="121"/>
      <c r="O38" s="123"/>
      <c r="P38" s="123"/>
      <c r="Q38" s="123"/>
      <c r="R38" s="6"/>
      <c r="S38" s="9"/>
    </row>
    <row r="39" spans="1:20" ht="7.5" customHeight="1" outlineLevel="4" x14ac:dyDescent="0.15">
      <c r="A39" s="9"/>
      <c r="B39" s="80"/>
      <c r="C39" s="79"/>
      <c r="D39" s="82"/>
      <c r="E39" s="41"/>
      <c r="F39" s="83"/>
      <c r="G39" s="82"/>
      <c r="H39" s="84"/>
      <c r="I39" s="86"/>
      <c r="J39" s="43"/>
      <c r="K39" s="47"/>
      <c r="L39" s="47"/>
      <c r="M39" s="47"/>
      <c r="N39" s="47"/>
      <c r="O39" s="43"/>
      <c r="P39" s="43"/>
      <c r="Q39" s="43"/>
      <c r="R39" s="6"/>
      <c r="S39" s="9"/>
    </row>
    <row r="40" spans="1:20" ht="11.25" outlineLevel="3" x14ac:dyDescent="0.2">
      <c r="A40" s="13"/>
      <c r="B40" s="109"/>
      <c r="C40" s="110">
        <v>8</v>
      </c>
      <c r="D40" s="111" t="s">
        <v>77</v>
      </c>
      <c r="E40" s="112" t="s">
        <v>105</v>
      </c>
      <c r="F40" s="113" t="s">
        <v>106</v>
      </c>
      <c r="G40" s="111" t="s">
        <v>80</v>
      </c>
      <c r="H40" s="114">
        <v>446.87909999999999</v>
      </c>
      <c r="I40" s="115"/>
      <c r="J40" s="116">
        <f>H40*I40</f>
        <v>0</v>
      </c>
      <c r="K40" s="114"/>
      <c r="L40" s="114">
        <f>H40*K40</f>
        <v>0</v>
      </c>
      <c r="M40" s="114"/>
      <c r="N40" s="114">
        <f>H40*M40</f>
        <v>0</v>
      </c>
      <c r="O40" s="116">
        <v>21</v>
      </c>
      <c r="P40" s="116">
        <f>J40*(O40/100)</f>
        <v>0</v>
      </c>
      <c r="Q40" s="116">
        <f>J40+P40</f>
        <v>0</v>
      </c>
      <c r="R40" s="9"/>
      <c r="S40" s="9"/>
      <c r="T40" s="9"/>
    </row>
    <row r="41" spans="1:20" ht="9.75" outlineLevel="4" x14ac:dyDescent="0.2">
      <c r="A41" s="117"/>
      <c r="B41" s="118"/>
      <c r="C41" s="118"/>
      <c r="D41" s="119"/>
      <c r="E41" s="124" t="s">
        <v>17</v>
      </c>
      <c r="F41" s="120" t="s">
        <v>107</v>
      </c>
      <c r="G41" s="119"/>
      <c r="H41" s="121">
        <v>0</v>
      </c>
      <c r="I41" s="122"/>
      <c r="J41" s="123"/>
      <c r="K41" s="121"/>
      <c r="L41" s="121"/>
      <c r="M41" s="121"/>
      <c r="N41" s="121"/>
      <c r="O41" s="123"/>
      <c r="P41" s="123"/>
      <c r="Q41" s="123"/>
      <c r="R41" s="6"/>
      <c r="S41" s="9"/>
    </row>
    <row r="42" spans="1:20" ht="9.75" outlineLevel="4" x14ac:dyDescent="0.2">
      <c r="A42" s="117"/>
      <c r="B42" s="118"/>
      <c r="C42" s="118"/>
      <c r="D42" s="119"/>
      <c r="E42" s="124"/>
      <c r="F42" s="120" t="s">
        <v>108</v>
      </c>
      <c r="G42" s="119"/>
      <c r="H42" s="121">
        <v>491.04</v>
      </c>
      <c r="I42" s="122"/>
      <c r="J42" s="123"/>
      <c r="K42" s="121"/>
      <c r="L42" s="121"/>
      <c r="M42" s="121"/>
      <c r="N42" s="121"/>
      <c r="O42" s="123"/>
      <c r="P42" s="123"/>
      <c r="Q42" s="123"/>
      <c r="R42" s="6"/>
      <c r="S42" s="9"/>
    </row>
    <row r="43" spans="1:20" ht="9.75" outlineLevel="4" x14ac:dyDescent="0.2">
      <c r="A43" s="117"/>
      <c r="B43" s="118"/>
      <c r="C43" s="118"/>
      <c r="D43" s="119"/>
      <c r="E43" s="124"/>
      <c r="F43" s="120" t="s">
        <v>109</v>
      </c>
      <c r="G43" s="119"/>
      <c r="H43" s="121">
        <v>0</v>
      </c>
      <c r="I43" s="122"/>
      <c r="J43" s="123"/>
      <c r="K43" s="121"/>
      <c r="L43" s="121"/>
      <c r="M43" s="121"/>
      <c r="N43" s="121"/>
      <c r="O43" s="123"/>
      <c r="P43" s="123"/>
      <c r="Q43" s="123"/>
      <c r="R43" s="6"/>
      <c r="S43" s="9"/>
    </row>
    <row r="44" spans="1:20" ht="9.75" outlineLevel="4" x14ac:dyDescent="0.2">
      <c r="A44" s="117"/>
      <c r="B44" s="118"/>
      <c r="C44" s="118"/>
      <c r="D44" s="119"/>
      <c r="E44" s="124"/>
      <c r="F44" s="120" t="s">
        <v>110</v>
      </c>
      <c r="G44" s="119"/>
      <c r="H44" s="121">
        <v>-44.160899999999998</v>
      </c>
      <c r="I44" s="122"/>
      <c r="J44" s="123"/>
      <c r="K44" s="121"/>
      <c r="L44" s="121"/>
      <c r="M44" s="121"/>
      <c r="N44" s="121"/>
      <c r="O44" s="123"/>
      <c r="P44" s="123"/>
      <c r="Q44" s="123"/>
      <c r="R44" s="6"/>
      <c r="S44" s="9"/>
    </row>
    <row r="45" spans="1:20" ht="9.75" outlineLevel="4" x14ac:dyDescent="0.2">
      <c r="A45" s="117"/>
      <c r="B45" s="118"/>
      <c r="C45" s="118"/>
      <c r="D45" s="119"/>
      <c r="E45" s="124"/>
      <c r="F45" s="120" t="s">
        <v>111</v>
      </c>
      <c r="G45" s="119"/>
      <c r="H45" s="121">
        <v>446.87909999999999</v>
      </c>
      <c r="I45" s="122"/>
      <c r="J45" s="123"/>
      <c r="K45" s="121"/>
      <c r="L45" s="121"/>
      <c r="M45" s="121"/>
      <c r="N45" s="121"/>
      <c r="O45" s="123"/>
      <c r="P45" s="123"/>
      <c r="Q45" s="123"/>
      <c r="R45" s="6"/>
      <c r="S45" s="9"/>
    </row>
    <row r="46" spans="1:20" ht="7.5" customHeight="1" outlineLevel="4" x14ac:dyDescent="0.15">
      <c r="A46" s="9"/>
      <c r="B46" s="80"/>
      <c r="C46" s="79"/>
      <c r="D46" s="82"/>
      <c r="E46" s="41"/>
      <c r="F46" s="83"/>
      <c r="G46" s="82"/>
      <c r="H46" s="84"/>
      <c r="I46" s="86"/>
      <c r="J46" s="43"/>
      <c r="K46" s="47"/>
      <c r="L46" s="47"/>
      <c r="M46" s="47"/>
      <c r="N46" s="47"/>
      <c r="O46" s="43"/>
      <c r="P46" s="43"/>
      <c r="Q46" s="43"/>
      <c r="R46" s="6"/>
      <c r="S46" s="9"/>
    </row>
    <row r="47" spans="1:20" ht="11.25" outlineLevel="3" x14ac:dyDescent="0.2">
      <c r="A47" s="13"/>
      <c r="B47" s="109"/>
      <c r="C47" s="110">
        <v>9</v>
      </c>
      <c r="D47" s="111" t="s">
        <v>77</v>
      </c>
      <c r="E47" s="112" t="s">
        <v>112</v>
      </c>
      <c r="F47" s="113" t="s">
        <v>113</v>
      </c>
      <c r="G47" s="111" t="s">
        <v>114</v>
      </c>
      <c r="H47" s="114">
        <v>0.4</v>
      </c>
      <c r="I47" s="115"/>
      <c r="J47" s="116">
        <f>H47*I47</f>
        <v>0</v>
      </c>
      <c r="K47" s="114">
        <v>1.32E-3</v>
      </c>
      <c r="L47" s="114">
        <f>H47*K47</f>
        <v>5.2800000000000004E-4</v>
      </c>
      <c r="M47" s="114">
        <v>2.5000000000000001E-2</v>
      </c>
      <c r="N47" s="114">
        <f>H47*M47</f>
        <v>1.0000000000000002E-2</v>
      </c>
      <c r="O47" s="116">
        <v>21</v>
      </c>
      <c r="P47" s="116">
        <f>J47*(O47/100)</f>
        <v>0</v>
      </c>
      <c r="Q47" s="116">
        <f>J47+P47</f>
        <v>0</v>
      </c>
      <c r="R47" s="9"/>
      <c r="S47" s="9"/>
      <c r="T47" s="9"/>
    </row>
    <row r="48" spans="1:20" ht="9.75" outlineLevel="4" x14ac:dyDescent="0.2">
      <c r="A48" s="117"/>
      <c r="B48" s="118"/>
      <c r="C48" s="118"/>
      <c r="D48" s="119"/>
      <c r="E48" s="124" t="s">
        <v>17</v>
      </c>
      <c r="F48" s="120" t="s">
        <v>115</v>
      </c>
      <c r="G48" s="119"/>
      <c r="H48" s="121">
        <v>0</v>
      </c>
      <c r="I48" s="122"/>
      <c r="J48" s="123"/>
      <c r="K48" s="121"/>
      <c r="L48" s="121"/>
      <c r="M48" s="121"/>
      <c r="N48" s="121"/>
      <c r="O48" s="123"/>
      <c r="P48" s="123"/>
      <c r="Q48" s="123"/>
      <c r="R48" s="6"/>
      <c r="S48" s="9"/>
    </row>
    <row r="49" spans="1:20" ht="9.75" outlineLevel="4" x14ac:dyDescent="0.2">
      <c r="A49" s="117"/>
      <c r="B49" s="118"/>
      <c r="C49" s="118"/>
      <c r="D49" s="119"/>
      <c r="E49" s="124"/>
      <c r="F49" s="120" t="s">
        <v>116</v>
      </c>
      <c r="G49" s="119"/>
      <c r="H49" s="121">
        <v>0.4</v>
      </c>
      <c r="I49" s="122"/>
      <c r="J49" s="123"/>
      <c r="K49" s="121"/>
      <c r="L49" s="121"/>
      <c r="M49" s="121"/>
      <c r="N49" s="121"/>
      <c r="O49" s="123"/>
      <c r="P49" s="123"/>
      <c r="Q49" s="123"/>
      <c r="R49" s="6"/>
      <c r="S49" s="9"/>
    </row>
    <row r="50" spans="1:20" ht="7.5" customHeight="1" outlineLevel="4" x14ac:dyDescent="0.15">
      <c r="A50" s="9"/>
      <c r="B50" s="80"/>
      <c r="C50" s="79"/>
      <c r="D50" s="82"/>
      <c r="E50" s="41"/>
      <c r="F50" s="83"/>
      <c r="G50" s="82"/>
      <c r="H50" s="84"/>
      <c r="I50" s="86"/>
      <c r="J50" s="43"/>
      <c r="K50" s="47"/>
      <c r="L50" s="47"/>
      <c r="M50" s="47"/>
      <c r="N50" s="47"/>
      <c r="O50" s="43"/>
      <c r="P50" s="43"/>
      <c r="Q50" s="43"/>
      <c r="R50" s="6"/>
      <c r="S50" s="9"/>
    </row>
    <row r="51" spans="1:20" ht="11.25" outlineLevel="3" x14ac:dyDescent="0.2">
      <c r="A51" s="13"/>
      <c r="B51" s="109"/>
      <c r="C51" s="110">
        <v>10</v>
      </c>
      <c r="D51" s="111" t="s">
        <v>77</v>
      </c>
      <c r="E51" s="112" t="s">
        <v>117</v>
      </c>
      <c r="F51" s="113" t="s">
        <v>118</v>
      </c>
      <c r="G51" s="111" t="s">
        <v>80</v>
      </c>
      <c r="H51" s="114">
        <v>51.6</v>
      </c>
      <c r="I51" s="115"/>
      <c r="J51" s="116">
        <f>H51*I51</f>
        <v>0</v>
      </c>
      <c r="K51" s="114"/>
      <c r="L51" s="114">
        <f>H51*K51</f>
        <v>0</v>
      </c>
      <c r="M51" s="114">
        <v>4.0000000000000001E-3</v>
      </c>
      <c r="N51" s="114">
        <f>H51*M51</f>
        <v>0.2064</v>
      </c>
      <c r="O51" s="116">
        <v>21</v>
      </c>
      <c r="P51" s="116">
        <f>J51*(O51/100)</f>
        <v>0</v>
      </c>
      <c r="Q51" s="116">
        <f>J51+P51</f>
        <v>0</v>
      </c>
      <c r="R51" s="9"/>
      <c r="S51" s="9"/>
      <c r="T51" s="9"/>
    </row>
    <row r="52" spans="1:20" ht="9.75" outlineLevel="4" x14ac:dyDescent="0.2">
      <c r="A52" s="117"/>
      <c r="B52" s="118"/>
      <c r="C52" s="118"/>
      <c r="D52" s="119"/>
      <c r="E52" s="124" t="s">
        <v>17</v>
      </c>
      <c r="F52" s="120" t="s">
        <v>81</v>
      </c>
      <c r="G52" s="119"/>
      <c r="H52" s="121">
        <v>0</v>
      </c>
      <c r="I52" s="122"/>
      <c r="J52" s="123"/>
      <c r="K52" s="121"/>
      <c r="L52" s="121"/>
      <c r="M52" s="121"/>
      <c r="N52" s="121"/>
      <c r="O52" s="123"/>
      <c r="P52" s="123"/>
      <c r="Q52" s="123"/>
      <c r="R52" s="6"/>
      <c r="S52" s="9"/>
    </row>
    <row r="53" spans="1:20" ht="9.75" outlineLevel="4" x14ac:dyDescent="0.2">
      <c r="A53" s="117"/>
      <c r="B53" s="118"/>
      <c r="C53" s="118"/>
      <c r="D53" s="119"/>
      <c r="E53" s="124"/>
      <c r="F53" s="120" t="s">
        <v>82</v>
      </c>
      <c r="G53" s="119"/>
      <c r="H53" s="121">
        <v>0</v>
      </c>
      <c r="I53" s="122"/>
      <c r="J53" s="123"/>
      <c r="K53" s="121"/>
      <c r="L53" s="121"/>
      <c r="M53" s="121"/>
      <c r="N53" s="121"/>
      <c r="O53" s="123"/>
      <c r="P53" s="123"/>
      <c r="Q53" s="123"/>
      <c r="R53" s="6"/>
      <c r="S53" s="9"/>
    </row>
    <row r="54" spans="1:20" ht="9.75" outlineLevel="4" x14ac:dyDescent="0.2">
      <c r="A54" s="117"/>
      <c r="B54" s="118"/>
      <c r="C54" s="118"/>
      <c r="D54" s="119"/>
      <c r="E54" s="124"/>
      <c r="F54" s="120" t="s">
        <v>83</v>
      </c>
      <c r="G54" s="119"/>
      <c r="H54" s="121">
        <v>51.6</v>
      </c>
      <c r="I54" s="122"/>
      <c r="J54" s="123"/>
      <c r="K54" s="121"/>
      <c r="L54" s="121"/>
      <c r="M54" s="121"/>
      <c r="N54" s="121"/>
      <c r="O54" s="123"/>
      <c r="P54" s="123"/>
      <c r="Q54" s="123"/>
      <c r="R54" s="6"/>
      <c r="S54" s="9"/>
    </row>
    <row r="55" spans="1:20" ht="7.5" customHeight="1" outlineLevel="4" x14ac:dyDescent="0.15">
      <c r="A55" s="9"/>
      <c r="B55" s="80"/>
      <c r="C55" s="79"/>
      <c r="D55" s="82"/>
      <c r="E55" s="41"/>
      <c r="F55" s="83"/>
      <c r="G55" s="82"/>
      <c r="H55" s="84"/>
      <c r="I55" s="86"/>
      <c r="J55" s="43"/>
      <c r="K55" s="47"/>
      <c r="L55" s="47"/>
      <c r="M55" s="47"/>
      <c r="N55" s="47"/>
      <c r="O55" s="43"/>
      <c r="P55" s="43"/>
      <c r="Q55" s="43"/>
      <c r="R55" s="6"/>
      <c r="S55" s="9"/>
    </row>
    <row r="56" spans="1:20" ht="11.25" outlineLevel="3" x14ac:dyDescent="0.2">
      <c r="A56" s="13"/>
      <c r="B56" s="109"/>
      <c r="C56" s="110">
        <v>11</v>
      </c>
      <c r="D56" s="111" t="s">
        <v>119</v>
      </c>
      <c r="E56" s="112" t="s">
        <v>120</v>
      </c>
      <c r="F56" s="113" t="s">
        <v>121</v>
      </c>
      <c r="G56" s="111" t="s">
        <v>122</v>
      </c>
      <c r="H56" s="114">
        <v>1</v>
      </c>
      <c r="I56" s="115"/>
      <c r="J56" s="116">
        <f>H56*I56</f>
        <v>0</v>
      </c>
      <c r="K56" s="114"/>
      <c r="L56" s="114">
        <f>H56*K56</f>
        <v>0</v>
      </c>
      <c r="M56" s="114"/>
      <c r="N56" s="114">
        <f>H56*M56</f>
        <v>0</v>
      </c>
      <c r="O56" s="116">
        <v>21</v>
      </c>
      <c r="P56" s="116">
        <f>J56*(O56/100)</f>
        <v>0</v>
      </c>
      <c r="Q56" s="116">
        <f>J56+P56</f>
        <v>0</v>
      </c>
      <c r="R56" s="9"/>
      <c r="S56" s="9"/>
      <c r="T56" s="9"/>
    </row>
    <row r="57" spans="1:20" ht="11.25" outlineLevel="3" x14ac:dyDescent="0.2">
      <c r="A57" s="13"/>
      <c r="B57" s="109"/>
      <c r="C57" s="110">
        <v>12</v>
      </c>
      <c r="D57" s="111" t="s">
        <v>119</v>
      </c>
      <c r="E57" s="112" t="s">
        <v>123</v>
      </c>
      <c r="F57" s="113" t="s">
        <v>124</v>
      </c>
      <c r="G57" s="111" t="s">
        <v>122</v>
      </c>
      <c r="H57" s="114">
        <v>1</v>
      </c>
      <c r="I57" s="115"/>
      <c r="J57" s="116">
        <f>H57*I57</f>
        <v>0</v>
      </c>
      <c r="K57" s="114"/>
      <c r="L57" s="114">
        <f>H57*K57</f>
        <v>0</v>
      </c>
      <c r="M57" s="114"/>
      <c r="N57" s="114">
        <f>H57*M57</f>
        <v>0</v>
      </c>
      <c r="O57" s="116">
        <v>21</v>
      </c>
      <c r="P57" s="116">
        <f>J57*(O57/100)</f>
        <v>0</v>
      </c>
      <c r="Q57" s="116">
        <f>J57+P57</f>
        <v>0</v>
      </c>
      <c r="R57" s="9"/>
      <c r="S57" s="9"/>
      <c r="T57" s="9"/>
    </row>
    <row r="58" spans="1:20" outlineLevel="3" x14ac:dyDescent="0.15">
      <c r="B58" s="6"/>
      <c r="C58" s="6"/>
      <c r="D58" s="6"/>
      <c r="E58" s="6"/>
      <c r="F58" s="6"/>
      <c r="G58" s="6"/>
      <c r="H58" s="6"/>
      <c r="I58" s="9"/>
      <c r="J58" s="9"/>
      <c r="K58" s="6"/>
      <c r="L58" s="6"/>
      <c r="M58" s="6"/>
      <c r="N58" s="6"/>
      <c r="O58" s="6"/>
      <c r="P58" s="9"/>
      <c r="Q58" s="9"/>
    </row>
    <row r="59" spans="1:20" ht="11.25" outlineLevel="2" x14ac:dyDescent="0.2">
      <c r="A59" s="73" t="s">
        <v>46</v>
      </c>
      <c r="B59" s="102">
        <v>3</v>
      </c>
      <c r="C59" s="103"/>
      <c r="D59" s="104" t="s">
        <v>76</v>
      </c>
      <c r="E59" s="104"/>
      <c r="F59" s="105" t="s">
        <v>47</v>
      </c>
      <c r="G59" s="104"/>
      <c r="H59" s="106"/>
      <c r="I59" s="107"/>
      <c r="J59" s="75">
        <f>SUBTOTAL(9,J60:J64)</f>
        <v>0</v>
      </c>
      <c r="K59" s="106"/>
      <c r="L59" s="76">
        <f>SUBTOTAL(9,L60:L64)</f>
        <v>0</v>
      </c>
      <c r="M59" s="106"/>
      <c r="N59" s="76">
        <f>SUBTOTAL(9,N60:N64)</f>
        <v>0</v>
      </c>
      <c r="O59" s="108"/>
      <c r="P59" s="75">
        <f>SUBTOTAL(9,P60:P64)</f>
        <v>0</v>
      </c>
      <c r="Q59" s="75">
        <f>SUBTOTAL(9,Q60:Q64)</f>
        <v>0</v>
      </c>
      <c r="R59" s="6"/>
      <c r="S59" s="9"/>
      <c r="T59" s="9"/>
    </row>
    <row r="60" spans="1:20" ht="22.5" outlineLevel="3" x14ac:dyDescent="0.2">
      <c r="A60" s="13"/>
      <c r="B60" s="109"/>
      <c r="C60" s="110">
        <v>13</v>
      </c>
      <c r="D60" s="111" t="s">
        <v>77</v>
      </c>
      <c r="E60" s="112" t="s">
        <v>125</v>
      </c>
      <c r="F60" s="113" t="s">
        <v>126</v>
      </c>
      <c r="G60" s="111" t="s">
        <v>127</v>
      </c>
      <c r="H60" s="114">
        <v>0.72139399999999998</v>
      </c>
      <c r="I60" s="115"/>
      <c r="J60" s="116">
        <f>H60*I60</f>
        <v>0</v>
      </c>
      <c r="K60" s="114"/>
      <c r="L60" s="114">
        <f>H60*K60</f>
        <v>0</v>
      </c>
      <c r="M60" s="114"/>
      <c r="N60" s="114">
        <f>H60*M60</f>
        <v>0</v>
      </c>
      <c r="O60" s="116">
        <v>21</v>
      </c>
      <c r="P60" s="116">
        <f>J60*(O60/100)</f>
        <v>0</v>
      </c>
      <c r="Q60" s="116">
        <f>J60+P60</f>
        <v>0</v>
      </c>
      <c r="R60" s="9"/>
      <c r="S60" s="9"/>
      <c r="T60" s="9"/>
    </row>
    <row r="61" spans="1:20" ht="11.25" outlineLevel="3" x14ac:dyDescent="0.2">
      <c r="A61" s="13"/>
      <c r="B61" s="109"/>
      <c r="C61" s="110">
        <v>14</v>
      </c>
      <c r="D61" s="111" t="s">
        <v>77</v>
      </c>
      <c r="E61" s="112" t="s">
        <v>128</v>
      </c>
      <c r="F61" s="113" t="s">
        <v>129</v>
      </c>
      <c r="G61" s="111" t="s">
        <v>127</v>
      </c>
      <c r="H61" s="114">
        <v>0.5</v>
      </c>
      <c r="I61" s="115"/>
      <c r="J61" s="116">
        <f>H61*I61</f>
        <v>0</v>
      </c>
      <c r="K61" s="114"/>
      <c r="L61" s="114">
        <f>H61*K61</f>
        <v>0</v>
      </c>
      <c r="M61" s="114"/>
      <c r="N61" s="114">
        <f>H61*M61</f>
        <v>0</v>
      </c>
      <c r="O61" s="116">
        <v>21</v>
      </c>
      <c r="P61" s="116">
        <f>J61*(O61/100)</f>
        <v>0</v>
      </c>
      <c r="Q61" s="116">
        <f>J61+P61</f>
        <v>0</v>
      </c>
      <c r="R61" s="9"/>
      <c r="S61" s="9"/>
      <c r="T61" s="9"/>
    </row>
    <row r="62" spans="1:20" ht="11.25" outlineLevel="3" x14ac:dyDescent="0.2">
      <c r="A62" s="13"/>
      <c r="B62" s="109"/>
      <c r="C62" s="110">
        <v>15</v>
      </c>
      <c r="D62" s="111" t="s">
        <v>77</v>
      </c>
      <c r="E62" s="112" t="s">
        <v>130</v>
      </c>
      <c r="F62" s="113" t="s">
        <v>131</v>
      </c>
      <c r="G62" s="111" t="s">
        <v>127</v>
      </c>
      <c r="H62" s="114">
        <v>0.72139399999999998</v>
      </c>
      <c r="I62" s="115"/>
      <c r="J62" s="116">
        <f>H62*I62</f>
        <v>0</v>
      </c>
      <c r="K62" s="114"/>
      <c r="L62" s="114">
        <f>H62*K62</f>
        <v>0</v>
      </c>
      <c r="M62" s="114"/>
      <c r="N62" s="114">
        <f>H62*M62</f>
        <v>0</v>
      </c>
      <c r="O62" s="116">
        <v>21</v>
      </c>
      <c r="P62" s="116">
        <f>J62*(O62/100)</f>
        <v>0</v>
      </c>
      <c r="Q62" s="116">
        <f>J62+P62</f>
        <v>0</v>
      </c>
      <c r="R62" s="9"/>
      <c r="S62" s="9"/>
      <c r="T62" s="9"/>
    </row>
    <row r="63" spans="1:20" ht="11.25" outlineLevel="3" x14ac:dyDescent="0.2">
      <c r="A63" s="13"/>
      <c r="B63" s="109"/>
      <c r="C63" s="110">
        <v>16</v>
      </c>
      <c r="D63" s="111" t="s">
        <v>77</v>
      </c>
      <c r="E63" s="112" t="s">
        <v>132</v>
      </c>
      <c r="F63" s="113" t="s">
        <v>133</v>
      </c>
      <c r="G63" s="111" t="s">
        <v>127</v>
      </c>
      <c r="H63" s="114">
        <v>0.119978</v>
      </c>
      <c r="I63" s="115"/>
      <c r="J63" s="116">
        <f>H63*I63</f>
        <v>0</v>
      </c>
      <c r="K63" s="114"/>
      <c r="L63" s="114">
        <f>H63*K63</f>
        <v>0</v>
      </c>
      <c r="M63" s="114"/>
      <c r="N63" s="114">
        <f>H63*M63</f>
        <v>0</v>
      </c>
      <c r="O63" s="116">
        <v>21</v>
      </c>
      <c r="P63" s="116">
        <f>J63*(O63/100)</f>
        <v>0</v>
      </c>
      <c r="Q63" s="116">
        <f>J63+P63</f>
        <v>0</v>
      </c>
      <c r="R63" s="9"/>
      <c r="S63" s="9"/>
      <c r="T63" s="9"/>
    </row>
    <row r="64" spans="1:20" outlineLevel="3" x14ac:dyDescent="0.15">
      <c r="B64" s="6"/>
      <c r="C64" s="6"/>
      <c r="D64" s="6"/>
      <c r="E64" s="6"/>
      <c r="F64" s="6"/>
      <c r="G64" s="6"/>
      <c r="H64" s="6"/>
      <c r="I64" s="9"/>
      <c r="J64" s="9"/>
      <c r="K64" s="6"/>
      <c r="L64" s="6"/>
      <c r="M64" s="6"/>
      <c r="N64" s="6"/>
      <c r="O64" s="6"/>
      <c r="P64" s="9"/>
      <c r="Q64" s="9"/>
    </row>
    <row r="65" spans="1:20" ht="11.25" outlineLevel="2" x14ac:dyDescent="0.2">
      <c r="A65" s="73" t="s">
        <v>48</v>
      </c>
      <c r="B65" s="102">
        <v>3</v>
      </c>
      <c r="C65" s="103"/>
      <c r="D65" s="104" t="s">
        <v>76</v>
      </c>
      <c r="E65" s="104"/>
      <c r="F65" s="105" t="s">
        <v>49</v>
      </c>
      <c r="G65" s="104"/>
      <c r="H65" s="106"/>
      <c r="I65" s="107"/>
      <c r="J65" s="75">
        <f>SUBTOTAL(9,J66:J145)</f>
        <v>0</v>
      </c>
      <c r="K65" s="106"/>
      <c r="L65" s="76">
        <f>SUBTOTAL(9,L66:L145)</f>
        <v>4.7070988670000009</v>
      </c>
      <c r="M65" s="106"/>
      <c r="N65" s="76">
        <f>SUBTOTAL(9,N66:N145)</f>
        <v>5.0820000000000004E-2</v>
      </c>
      <c r="O65" s="108"/>
      <c r="P65" s="75">
        <f>SUBTOTAL(9,P66:P145)</f>
        <v>0</v>
      </c>
      <c r="Q65" s="75">
        <f>SUBTOTAL(9,Q66:Q145)</f>
        <v>0</v>
      </c>
      <c r="R65" s="6"/>
      <c r="S65" s="9"/>
      <c r="T65" s="9"/>
    </row>
    <row r="66" spans="1:20" ht="11.25" outlineLevel="3" x14ac:dyDescent="0.2">
      <c r="A66" s="13"/>
      <c r="B66" s="109"/>
      <c r="C66" s="110">
        <v>17</v>
      </c>
      <c r="D66" s="111" t="s">
        <v>134</v>
      </c>
      <c r="E66" s="112" t="s">
        <v>135</v>
      </c>
      <c r="F66" s="113" t="s">
        <v>136</v>
      </c>
      <c r="G66" s="111" t="s">
        <v>137</v>
      </c>
      <c r="H66" s="114">
        <v>356.94477000000001</v>
      </c>
      <c r="I66" s="115"/>
      <c r="J66" s="116">
        <f>H66*I66</f>
        <v>0</v>
      </c>
      <c r="K66" s="114">
        <v>1E-3</v>
      </c>
      <c r="L66" s="114">
        <f>H66*K66</f>
        <v>0.35694477000000002</v>
      </c>
      <c r="M66" s="114"/>
      <c r="N66" s="114">
        <f>H66*M66</f>
        <v>0</v>
      </c>
      <c r="O66" s="116">
        <v>21</v>
      </c>
      <c r="P66" s="116">
        <f>J66*(O66/100)</f>
        <v>0</v>
      </c>
      <c r="Q66" s="116">
        <f>J66+P66</f>
        <v>0</v>
      </c>
      <c r="R66" s="9"/>
      <c r="S66" s="9"/>
      <c r="T66" s="9"/>
    </row>
    <row r="67" spans="1:20" ht="9.75" outlineLevel="4" x14ac:dyDescent="0.2">
      <c r="A67" s="117"/>
      <c r="B67" s="118"/>
      <c r="C67" s="118"/>
      <c r="D67" s="119"/>
      <c r="E67" s="124" t="s">
        <v>17</v>
      </c>
      <c r="F67" s="120" t="s">
        <v>138</v>
      </c>
      <c r="G67" s="119"/>
      <c r="H67" s="121">
        <v>0</v>
      </c>
      <c r="I67" s="122"/>
      <c r="J67" s="123"/>
      <c r="K67" s="121"/>
      <c r="L67" s="121"/>
      <c r="M67" s="121"/>
      <c r="N67" s="121"/>
      <c r="O67" s="123"/>
      <c r="P67" s="123"/>
      <c r="Q67" s="123"/>
      <c r="R67" s="6"/>
      <c r="S67" s="9"/>
    </row>
    <row r="68" spans="1:20" ht="9.75" outlineLevel="4" x14ac:dyDescent="0.2">
      <c r="A68" s="117"/>
      <c r="B68" s="118"/>
      <c r="C68" s="118"/>
      <c r="D68" s="119"/>
      <c r="E68" s="124"/>
      <c r="F68" s="120" t="s">
        <v>139</v>
      </c>
      <c r="G68" s="119"/>
      <c r="H68" s="121">
        <v>0</v>
      </c>
      <c r="I68" s="122"/>
      <c r="J68" s="123"/>
      <c r="K68" s="121"/>
      <c r="L68" s="121"/>
      <c r="M68" s="121"/>
      <c r="N68" s="121"/>
      <c r="O68" s="123"/>
      <c r="P68" s="123"/>
      <c r="Q68" s="123"/>
      <c r="R68" s="6"/>
      <c r="S68" s="9"/>
    </row>
    <row r="69" spans="1:20" ht="9.75" outlineLevel="4" x14ac:dyDescent="0.2">
      <c r="A69" s="117"/>
      <c r="B69" s="118"/>
      <c r="C69" s="118"/>
      <c r="D69" s="119"/>
      <c r="E69" s="124"/>
      <c r="F69" s="120" t="s">
        <v>107</v>
      </c>
      <c r="G69" s="119"/>
      <c r="H69" s="121">
        <v>0</v>
      </c>
      <c r="I69" s="122"/>
      <c r="J69" s="123"/>
      <c r="K69" s="121"/>
      <c r="L69" s="121"/>
      <c r="M69" s="121"/>
      <c r="N69" s="121"/>
      <c r="O69" s="123"/>
      <c r="P69" s="123"/>
      <c r="Q69" s="123"/>
      <c r="R69" s="6"/>
      <c r="S69" s="9"/>
    </row>
    <row r="70" spans="1:20" ht="9.75" outlineLevel="4" x14ac:dyDescent="0.2">
      <c r="A70" s="117"/>
      <c r="B70" s="118"/>
      <c r="C70" s="118"/>
      <c r="D70" s="119"/>
      <c r="E70" s="124"/>
      <c r="F70" s="120" t="s">
        <v>140</v>
      </c>
      <c r="G70" s="119"/>
      <c r="H70" s="121">
        <v>343.72800000000001</v>
      </c>
      <c r="I70" s="122"/>
      <c r="J70" s="123"/>
      <c r="K70" s="121"/>
      <c r="L70" s="121"/>
      <c r="M70" s="121"/>
      <c r="N70" s="121"/>
      <c r="O70" s="123"/>
      <c r="P70" s="123"/>
      <c r="Q70" s="123"/>
      <c r="R70" s="6"/>
      <c r="S70" s="9"/>
    </row>
    <row r="71" spans="1:20" ht="9.75" outlineLevel="4" x14ac:dyDescent="0.2">
      <c r="A71" s="117"/>
      <c r="B71" s="118"/>
      <c r="C71" s="118"/>
      <c r="D71" s="119"/>
      <c r="E71" s="124"/>
      <c r="F71" s="120" t="s">
        <v>109</v>
      </c>
      <c r="G71" s="119"/>
      <c r="H71" s="121">
        <v>0</v>
      </c>
      <c r="I71" s="122"/>
      <c r="J71" s="123"/>
      <c r="K71" s="121"/>
      <c r="L71" s="121"/>
      <c r="M71" s="121"/>
      <c r="N71" s="121"/>
      <c r="O71" s="123"/>
      <c r="P71" s="123"/>
      <c r="Q71" s="123"/>
      <c r="R71" s="6"/>
      <c r="S71" s="9"/>
    </row>
    <row r="72" spans="1:20" ht="9.75" outlineLevel="4" x14ac:dyDescent="0.2">
      <c r="A72" s="117"/>
      <c r="B72" s="118"/>
      <c r="C72" s="118"/>
      <c r="D72" s="119"/>
      <c r="E72" s="124"/>
      <c r="F72" s="120" t="s">
        <v>141</v>
      </c>
      <c r="G72" s="119"/>
      <c r="H72" s="121">
        <v>-30.912629999999993</v>
      </c>
      <c r="I72" s="122"/>
      <c r="J72" s="123"/>
      <c r="K72" s="121"/>
      <c r="L72" s="121"/>
      <c r="M72" s="121"/>
      <c r="N72" s="121"/>
      <c r="O72" s="123"/>
      <c r="P72" s="123"/>
      <c r="Q72" s="123"/>
      <c r="R72" s="6"/>
      <c r="S72" s="9"/>
    </row>
    <row r="73" spans="1:20" ht="9.75" outlineLevel="4" x14ac:dyDescent="0.2">
      <c r="A73" s="117"/>
      <c r="B73" s="118"/>
      <c r="C73" s="118"/>
      <c r="D73" s="119"/>
      <c r="E73" s="124"/>
      <c r="F73" s="120" t="s">
        <v>111</v>
      </c>
      <c r="G73" s="119"/>
      <c r="H73" s="121">
        <v>312.81536999999997</v>
      </c>
      <c r="I73" s="122"/>
      <c r="J73" s="123"/>
      <c r="K73" s="121"/>
      <c r="L73" s="121"/>
      <c r="M73" s="121"/>
      <c r="N73" s="121"/>
      <c r="O73" s="123"/>
      <c r="P73" s="123"/>
      <c r="Q73" s="123"/>
      <c r="R73" s="6"/>
      <c r="S73" s="9"/>
    </row>
    <row r="74" spans="1:20" ht="9.75" outlineLevel="4" x14ac:dyDescent="0.2">
      <c r="A74" s="117"/>
      <c r="B74" s="118"/>
      <c r="C74" s="118"/>
      <c r="D74" s="119"/>
      <c r="E74" s="124"/>
      <c r="F74" s="120" t="s">
        <v>142</v>
      </c>
      <c r="G74" s="119"/>
      <c r="H74" s="121">
        <v>0</v>
      </c>
      <c r="I74" s="122"/>
      <c r="J74" s="123"/>
      <c r="K74" s="121"/>
      <c r="L74" s="121"/>
      <c r="M74" s="121"/>
      <c r="N74" s="121"/>
      <c r="O74" s="123"/>
      <c r="P74" s="123"/>
      <c r="Q74" s="123"/>
      <c r="R74" s="6"/>
      <c r="S74" s="9"/>
    </row>
    <row r="75" spans="1:20" ht="9.75" outlineLevel="4" x14ac:dyDescent="0.2">
      <c r="A75" s="117"/>
      <c r="B75" s="118"/>
      <c r="C75" s="118"/>
      <c r="D75" s="119"/>
      <c r="E75" s="124"/>
      <c r="F75" s="120" t="s">
        <v>143</v>
      </c>
      <c r="G75" s="119"/>
      <c r="H75" s="121">
        <v>0</v>
      </c>
      <c r="I75" s="122"/>
      <c r="J75" s="123"/>
      <c r="K75" s="121"/>
      <c r="L75" s="121"/>
      <c r="M75" s="121"/>
      <c r="N75" s="121"/>
      <c r="O75" s="123"/>
      <c r="P75" s="123"/>
      <c r="Q75" s="123"/>
      <c r="R75" s="6"/>
      <c r="S75" s="9"/>
    </row>
    <row r="76" spans="1:20" ht="9.75" outlineLevel="4" x14ac:dyDescent="0.2">
      <c r="A76" s="117"/>
      <c r="B76" s="118"/>
      <c r="C76" s="118"/>
      <c r="D76" s="119"/>
      <c r="E76" s="124"/>
      <c r="F76" s="120" t="s">
        <v>144</v>
      </c>
      <c r="G76" s="119"/>
      <c r="H76" s="121">
        <v>44.129399999999997</v>
      </c>
      <c r="I76" s="122"/>
      <c r="J76" s="123"/>
      <c r="K76" s="121"/>
      <c r="L76" s="121"/>
      <c r="M76" s="121"/>
      <c r="N76" s="121"/>
      <c r="O76" s="123"/>
      <c r="P76" s="123"/>
      <c r="Q76" s="123"/>
      <c r="R76" s="6"/>
      <c r="S76" s="9"/>
    </row>
    <row r="77" spans="1:20" ht="9.75" outlineLevel="4" x14ac:dyDescent="0.2">
      <c r="A77" s="117"/>
      <c r="B77" s="118"/>
      <c r="C77" s="118"/>
      <c r="D77" s="119"/>
      <c r="E77" s="124"/>
      <c r="F77" s="120" t="s">
        <v>111</v>
      </c>
      <c r="G77" s="119"/>
      <c r="H77" s="121">
        <v>44.129399999999997</v>
      </c>
      <c r="I77" s="122"/>
      <c r="J77" s="123"/>
      <c r="K77" s="121"/>
      <c r="L77" s="121"/>
      <c r="M77" s="121"/>
      <c r="N77" s="121"/>
      <c r="O77" s="123"/>
      <c r="P77" s="123"/>
      <c r="Q77" s="123"/>
      <c r="R77" s="6"/>
      <c r="S77" s="9"/>
    </row>
    <row r="78" spans="1:20" ht="7.5" customHeight="1" outlineLevel="4" x14ac:dyDescent="0.15">
      <c r="A78" s="9"/>
      <c r="B78" s="80"/>
      <c r="C78" s="79"/>
      <c r="D78" s="82"/>
      <c r="E78" s="41"/>
      <c r="F78" s="83"/>
      <c r="G78" s="82"/>
      <c r="H78" s="84"/>
      <c r="I78" s="86"/>
      <c r="J78" s="43"/>
      <c r="K78" s="47"/>
      <c r="L78" s="47"/>
      <c r="M78" s="47"/>
      <c r="N78" s="47"/>
      <c r="O78" s="43"/>
      <c r="P78" s="43"/>
      <c r="Q78" s="43"/>
      <c r="R78" s="6"/>
      <c r="S78" s="9"/>
    </row>
    <row r="79" spans="1:20" ht="11.25" outlineLevel="3" x14ac:dyDescent="0.2">
      <c r="A79" s="13"/>
      <c r="B79" s="109"/>
      <c r="C79" s="110">
        <v>18</v>
      </c>
      <c r="D79" s="111" t="s">
        <v>134</v>
      </c>
      <c r="E79" s="112" t="s">
        <v>145</v>
      </c>
      <c r="F79" s="113" t="s">
        <v>146</v>
      </c>
      <c r="G79" s="111" t="s">
        <v>96</v>
      </c>
      <c r="H79" s="114">
        <v>2</v>
      </c>
      <c r="I79" s="115"/>
      <c r="J79" s="116">
        <f>H79*I79</f>
        <v>0</v>
      </c>
      <c r="K79" s="114">
        <v>8.9999999999999998E-4</v>
      </c>
      <c r="L79" s="114">
        <f>H79*K79</f>
        <v>1.8E-3</v>
      </c>
      <c r="M79" s="114"/>
      <c r="N79" s="114">
        <f>H79*M79</f>
        <v>0</v>
      </c>
      <c r="O79" s="116">
        <v>21</v>
      </c>
      <c r="P79" s="116">
        <f>J79*(O79/100)</f>
        <v>0</v>
      </c>
      <c r="Q79" s="116">
        <f>J79+P79</f>
        <v>0</v>
      </c>
      <c r="R79" s="9"/>
      <c r="S79" s="9"/>
      <c r="T79" s="9"/>
    </row>
    <row r="80" spans="1:20" ht="9.75" outlineLevel="4" x14ac:dyDescent="0.2">
      <c r="A80" s="117"/>
      <c r="B80" s="118"/>
      <c r="C80" s="118"/>
      <c r="D80" s="119"/>
      <c r="E80" s="124" t="s">
        <v>17</v>
      </c>
      <c r="F80" s="120" t="s">
        <v>115</v>
      </c>
      <c r="G80" s="119"/>
      <c r="H80" s="121">
        <v>0</v>
      </c>
      <c r="I80" s="122"/>
      <c r="J80" s="123"/>
      <c r="K80" s="121"/>
      <c r="L80" s="121"/>
      <c r="M80" s="121"/>
      <c r="N80" s="121"/>
      <c r="O80" s="123"/>
      <c r="P80" s="123"/>
      <c r="Q80" s="123"/>
      <c r="R80" s="6"/>
      <c r="S80" s="9"/>
    </row>
    <row r="81" spans="1:20" ht="9.75" outlineLevel="4" x14ac:dyDescent="0.2">
      <c r="A81" s="117"/>
      <c r="B81" s="118"/>
      <c r="C81" s="118"/>
      <c r="D81" s="119"/>
      <c r="E81" s="124"/>
      <c r="F81" s="120" t="s">
        <v>147</v>
      </c>
      <c r="G81" s="119"/>
      <c r="H81" s="121">
        <v>2</v>
      </c>
      <c r="I81" s="122"/>
      <c r="J81" s="123"/>
      <c r="K81" s="121"/>
      <c r="L81" s="121"/>
      <c r="M81" s="121"/>
      <c r="N81" s="121"/>
      <c r="O81" s="123"/>
      <c r="P81" s="123"/>
      <c r="Q81" s="123"/>
      <c r="R81" s="6"/>
      <c r="S81" s="9"/>
    </row>
    <row r="82" spans="1:20" ht="7.5" customHeight="1" outlineLevel="4" x14ac:dyDescent="0.15">
      <c r="A82" s="9"/>
      <c r="B82" s="80"/>
      <c r="C82" s="79"/>
      <c r="D82" s="82"/>
      <c r="E82" s="41"/>
      <c r="F82" s="83"/>
      <c r="G82" s="82"/>
      <c r="H82" s="84"/>
      <c r="I82" s="86"/>
      <c r="J82" s="43"/>
      <c r="K82" s="47"/>
      <c r="L82" s="47"/>
      <c r="M82" s="47"/>
      <c r="N82" s="47"/>
      <c r="O82" s="43"/>
      <c r="P82" s="43"/>
      <c r="Q82" s="43"/>
      <c r="R82" s="6"/>
      <c r="S82" s="9"/>
    </row>
    <row r="83" spans="1:20" ht="11.25" outlineLevel="3" x14ac:dyDescent="0.2">
      <c r="A83" s="13"/>
      <c r="B83" s="109"/>
      <c r="C83" s="110">
        <v>19</v>
      </c>
      <c r="D83" s="111" t="s">
        <v>77</v>
      </c>
      <c r="E83" s="112" t="s">
        <v>148</v>
      </c>
      <c r="F83" s="113" t="s">
        <v>149</v>
      </c>
      <c r="G83" s="111" t="s">
        <v>80</v>
      </c>
      <c r="H83" s="114">
        <v>446.87909999999999</v>
      </c>
      <c r="I83" s="115"/>
      <c r="J83" s="116">
        <f>H83*I83</f>
        <v>0</v>
      </c>
      <c r="K83" s="114"/>
      <c r="L83" s="114">
        <f>H83*K83</f>
        <v>0</v>
      </c>
      <c r="M83" s="114"/>
      <c r="N83" s="114">
        <f>H83*M83</f>
        <v>0</v>
      </c>
      <c r="O83" s="116">
        <v>21</v>
      </c>
      <c r="P83" s="116">
        <f>J83*(O83/100)</f>
        <v>0</v>
      </c>
      <c r="Q83" s="116">
        <f>J83+P83</f>
        <v>0</v>
      </c>
      <c r="R83" s="9"/>
      <c r="S83" s="9"/>
      <c r="T83" s="9"/>
    </row>
    <row r="84" spans="1:20" ht="9.75" outlineLevel="4" x14ac:dyDescent="0.2">
      <c r="A84" s="117"/>
      <c r="B84" s="118"/>
      <c r="C84" s="118"/>
      <c r="D84" s="119"/>
      <c r="E84" s="124" t="s">
        <v>17</v>
      </c>
      <c r="F84" s="120" t="s">
        <v>138</v>
      </c>
      <c r="G84" s="119"/>
      <c r="H84" s="121">
        <v>0</v>
      </c>
      <c r="I84" s="122"/>
      <c r="J84" s="123"/>
      <c r="K84" s="121"/>
      <c r="L84" s="121"/>
      <c r="M84" s="121"/>
      <c r="N84" s="121"/>
      <c r="O84" s="123"/>
      <c r="P84" s="123"/>
      <c r="Q84" s="123"/>
      <c r="R84" s="6"/>
      <c r="S84" s="9"/>
    </row>
    <row r="85" spans="1:20" ht="9.75" outlineLevel="4" x14ac:dyDescent="0.2">
      <c r="A85" s="117"/>
      <c r="B85" s="118"/>
      <c r="C85" s="118"/>
      <c r="D85" s="119"/>
      <c r="E85" s="124"/>
      <c r="F85" s="120" t="s">
        <v>108</v>
      </c>
      <c r="G85" s="119"/>
      <c r="H85" s="121">
        <v>491.04</v>
      </c>
      <c r="I85" s="122"/>
      <c r="J85" s="123"/>
      <c r="K85" s="121"/>
      <c r="L85" s="121"/>
      <c r="M85" s="121"/>
      <c r="N85" s="121"/>
      <c r="O85" s="123"/>
      <c r="P85" s="123"/>
      <c r="Q85" s="123"/>
      <c r="R85" s="6"/>
      <c r="S85" s="9"/>
    </row>
    <row r="86" spans="1:20" ht="9.75" outlineLevel="4" x14ac:dyDescent="0.2">
      <c r="A86" s="117"/>
      <c r="B86" s="118"/>
      <c r="C86" s="118"/>
      <c r="D86" s="119"/>
      <c r="E86" s="124"/>
      <c r="F86" s="120" t="s">
        <v>109</v>
      </c>
      <c r="G86" s="119"/>
      <c r="H86" s="121">
        <v>0</v>
      </c>
      <c r="I86" s="122"/>
      <c r="J86" s="123"/>
      <c r="K86" s="121"/>
      <c r="L86" s="121"/>
      <c r="M86" s="121"/>
      <c r="N86" s="121"/>
      <c r="O86" s="123"/>
      <c r="P86" s="123"/>
      <c r="Q86" s="123"/>
      <c r="R86" s="6"/>
      <c r="S86" s="9"/>
    </row>
    <row r="87" spans="1:20" ht="9.75" outlineLevel="4" x14ac:dyDescent="0.2">
      <c r="A87" s="117"/>
      <c r="B87" s="118"/>
      <c r="C87" s="118"/>
      <c r="D87" s="119"/>
      <c r="E87" s="124"/>
      <c r="F87" s="120" t="s">
        <v>110</v>
      </c>
      <c r="G87" s="119"/>
      <c r="H87" s="121">
        <v>-44.160899999999998</v>
      </c>
      <c r="I87" s="122"/>
      <c r="J87" s="123"/>
      <c r="K87" s="121"/>
      <c r="L87" s="121"/>
      <c r="M87" s="121"/>
      <c r="N87" s="121"/>
      <c r="O87" s="123"/>
      <c r="P87" s="123"/>
      <c r="Q87" s="123"/>
      <c r="R87" s="6"/>
      <c r="S87" s="9"/>
    </row>
    <row r="88" spans="1:20" ht="9.75" outlineLevel="4" x14ac:dyDescent="0.2">
      <c r="A88" s="117"/>
      <c r="B88" s="118"/>
      <c r="C88" s="118"/>
      <c r="D88" s="119"/>
      <c r="E88" s="124"/>
      <c r="F88" s="120" t="s">
        <v>111</v>
      </c>
      <c r="G88" s="119"/>
      <c r="H88" s="121">
        <v>446.87909999999999</v>
      </c>
      <c r="I88" s="122"/>
      <c r="J88" s="123"/>
      <c r="K88" s="121"/>
      <c r="L88" s="121"/>
      <c r="M88" s="121"/>
      <c r="N88" s="121"/>
      <c r="O88" s="123"/>
      <c r="P88" s="123"/>
      <c r="Q88" s="123"/>
      <c r="R88" s="6"/>
      <c r="S88" s="9"/>
    </row>
    <row r="89" spans="1:20" ht="7.5" customHeight="1" outlineLevel="4" x14ac:dyDescent="0.15">
      <c r="A89" s="9"/>
      <c r="B89" s="80"/>
      <c r="C89" s="79"/>
      <c r="D89" s="82"/>
      <c r="E89" s="41"/>
      <c r="F89" s="83"/>
      <c r="G89" s="82"/>
      <c r="H89" s="84"/>
      <c r="I89" s="86"/>
      <c r="J89" s="43"/>
      <c r="K89" s="47"/>
      <c r="L89" s="47"/>
      <c r="M89" s="47"/>
      <c r="N89" s="47"/>
      <c r="O89" s="43"/>
      <c r="P89" s="43"/>
      <c r="Q89" s="43"/>
      <c r="R89" s="6"/>
      <c r="S89" s="9"/>
    </row>
    <row r="90" spans="1:20" ht="11.25" outlineLevel="3" x14ac:dyDescent="0.2">
      <c r="A90" s="13"/>
      <c r="B90" s="109"/>
      <c r="C90" s="110">
        <v>20</v>
      </c>
      <c r="D90" s="111" t="s">
        <v>77</v>
      </c>
      <c r="E90" s="112" t="s">
        <v>150</v>
      </c>
      <c r="F90" s="113" t="s">
        <v>151</v>
      </c>
      <c r="G90" s="111" t="s">
        <v>80</v>
      </c>
      <c r="H90" s="114">
        <v>3.08</v>
      </c>
      <c r="I90" s="115"/>
      <c r="J90" s="116">
        <f>H90*I90</f>
        <v>0</v>
      </c>
      <c r="K90" s="114"/>
      <c r="L90" s="114">
        <f>H90*K90</f>
        <v>0</v>
      </c>
      <c r="M90" s="114">
        <v>1.6500000000000001E-2</v>
      </c>
      <c r="N90" s="114">
        <f>H90*M90</f>
        <v>5.0820000000000004E-2</v>
      </c>
      <c r="O90" s="116">
        <v>21</v>
      </c>
      <c r="P90" s="116">
        <f>J90*(O90/100)</f>
        <v>0</v>
      </c>
      <c r="Q90" s="116">
        <f>J90+P90</f>
        <v>0</v>
      </c>
      <c r="R90" s="9"/>
      <c r="S90" s="9"/>
      <c r="T90" s="9"/>
    </row>
    <row r="91" spans="1:20" ht="9.75" outlineLevel="4" x14ac:dyDescent="0.2">
      <c r="A91" s="117"/>
      <c r="B91" s="118"/>
      <c r="C91" s="118"/>
      <c r="D91" s="119"/>
      <c r="E91" s="124" t="s">
        <v>17</v>
      </c>
      <c r="F91" s="120" t="s">
        <v>152</v>
      </c>
      <c r="G91" s="119"/>
      <c r="H91" s="121">
        <v>0</v>
      </c>
      <c r="I91" s="122"/>
      <c r="J91" s="123"/>
      <c r="K91" s="121"/>
      <c r="L91" s="121"/>
      <c r="M91" s="121"/>
      <c r="N91" s="121"/>
      <c r="O91" s="123"/>
      <c r="P91" s="123"/>
      <c r="Q91" s="123"/>
      <c r="R91" s="6"/>
      <c r="S91" s="9"/>
    </row>
    <row r="92" spans="1:20" ht="9.75" outlineLevel="4" x14ac:dyDescent="0.2">
      <c r="A92" s="117"/>
      <c r="B92" s="118"/>
      <c r="C92" s="118"/>
      <c r="D92" s="119"/>
      <c r="E92" s="124"/>
      <c r="F92" s="120" t="s">
        <v>153</v>
      </c>
      <c r="G92" s="119"/>
      <c r="H92" s="121">
        <v>0</v>
      </c>
      <c r="I92" s="122"/>
      <c r="J92" s="123"/>
      <c r="K92" s="121"/>
      <c r="L92" s="121"/>
      <c r="M92" s="121"/>
      <c r="N92" s="121"/>
      <c r="O92" s="123"/>
      <c r="P92" s="123"/>
      <c r="Q92" s="123"/>
      <c r="R92" s="6"/>
      <c r="S92" s="9"/>
    </row>
    <row r="93" spans="1:20" ht="9.75" outlineLevel="4" x14ac:dyDescent="0.2">
      <c r="A93" s="117"/>
      <c r="B93" s="118"/>
      <c r="C93" s="118"/>
      <c r="D93" s="119"/>
      <c r="E93" s="124"/>
      <c r="F93" s="120" t="s">
        <v>154</v>
      </c>
      <c r="G93" s="119"/>
      <c r="H93" s="121">
        <v>0</v>
      </c>
      <c r="I93" s="122"/>
      <c r="J93" s="123"/>
      <c r="K93" s="121"/>
      <c r="L93" s="121"/>
      <c r="M93" s="121"/>
      <c r="N93" s="121"/>
      <c r="O93" s="123"/>
      <c r="P93" s="123"/>
      <c r="Q93" s="123"/>
      <c r="R93" s="6"/>
      <c r="S93" s="9"/>
    </row>
    <row r="94" spans="1:20" ht="9.75" outlineLevel="4" x14ac:dyDescent="0.2">
      <c r="A94" s="117"/>
      <c r="B94" s="118"/>
      <c r="C94" s="118"/>
      <c r="D94" s="119"/>
      <c r="E94" s="124"/>
      <c r="F94" s="120" t="s">
        <v>155</v>
      </c>
      <c r="G94" s="119"/>
      <c r="H94" s="121">
        <v>2</v>
      </c>
      <c r="I94" s="122"/>
      <c r="J94" s="123"/>
      <c r="K94" s="121"/>
      <c r="L94" s="121"/>
      <c r="M94" s="121"/>
      <c r="N94" s="121"/>
      <c r="O94" s="123"/>
      <c r="P94" s="123"/>
      <c r="Q94" s="123"/>
      <c r="R94" s="6"/>
      <c r="S94" s="9"/>
    </row>
    <row r="95" spans="1:20" ht="9.75" outlineLevel="4" x14ac:dyDescent="0.2">
      <c r="A95" s="117"/>
      <c r="B95" s="118"/>
      <c r="C95" s="118"/>
      <c r="D95" s="119"/>
      <c r="E95" s="124"/>
      <c r="F95" s="120" t="s">
        <v>111</v>
      </c>
      <c r="G95" s="119"/>
      <c r="H95" s="121">
        <v>2</v>
      </c>
      <c r="I95" s="122"/>
      <c r="J95" s="123"/>
      <c r="K95" s="121"/>
      <c r="L95" s="121"/>
      <c r="M95" s="121"/>
      <c r="N95" s="121"/>
      <c r="O95" s="123"/>
      <c r="P95" s="123"/>
      <c r="Q95" s="123"/>
      <c r="R95" s="6"/>
      <c r="S95" s="9"/>
    </row>
    <row r="96" spans="1:20" ht="9.75" outlineLevel="4" x14ac:dyDescent="0.2">
      <c r="A96" s="117"/>
      <c r="B96" s="118"/>
      <c r="C96" s="118"/>
      <c r="D96" s="119"/>
      <c r="E96" s="124"/>
      <c r="F96" s="120" t="s">
        <v>156</v>
      </c>
      <c r="G96" s="119"/>
      <c r="H96" s="121">
        <v>0</v>
      </c>
      <c r="I96" s="122"/>
      <c r="J96" s="123"/>
      <c r="K96" s="121"/>
      <c r="L96" s="121"/>
      <c r="M96" s="121"/>
      <c r="N96" s="121"/>
      <c r="O96" s="123"/>
      <c r="P96" s="123"/>
      <c r="Q96" s="123"/>
      <c r="R96" s="6"/>
      <c r="S96" s="9"/>
    </row>
    <row r="97" spans="1:20" ht="9.75" outlineLevel="4" x14ac:dyDescent="0.2">
      <c r="A97" s="117"/>
      <c r="B97" s="118"/>
      <c r="C97" s="118"/>
      <c r="D97" s="119"/>
      <c r="E97" s="124"/>
      <c r="F97" s="120" t="s">
        <v>157</v>
      </c>
      <c r="G97" s="119"/>
      <c r="H97" s="121">
        <v>0</v>
      </c>
      <c r="I97" s="122"/>
      <c r="J97" s="123"/>
      <c r="K97" s="121"/>
      <c r="L97" s="121"/>
      <c r="M97" s="121"/>
      <c r="N97" s="121"/>
      <c r="O97" s="123"/>
      <c r="P97" s="123"/>
      <c r="Q97" s="123"/>
      <c r="R97" s="6"/>
      <c r="S97" s="9"/>
    </row>
    <row r="98" spans="1:20" ht="9.75" outlineLevel="4" x14ac:dyDescent="0.2">
      <c r="A98" s="117"/>
      <c r="B98" s="118"/>
      <c r="C98" s="118"/>
      <c r="D98" s="119"/>
      <c r="E98" s="124"/>
      <c r="F98" s="120" t="s">
        <v>158</v>
      </c>
      <c r="G98" s="119"/>
      <c r="H98" s="121">
        <v>1.08</v>
      </c>
      <c r="I98" s="122"/>
      <c r="J98" s="123"/>
      <c r="K98" s="121"/>
      <c r="L98" s="121"/>
      <c r="M98" s="121"/>
      <c r="N98" s="121"/>
      <c r="O98" s="123"/>
      <c r="P98" s="123"/>
      <c r="Q98" s="123"/>
      <c r="R98" s="6"/>
      <c r="S98" s="9"/>
    </row>
    <row r="99" spans="1:20" ht="9.75" outlineLevel="4" x14ac:dyDescent="0.2">
      <c r="A99" s="117"/>
      <c r="B99" s="118"/>
      <c r="C99" s="118"/>
      <c r="D99" s="119"/>
      <c r="E99" s="124"/>
      <c r="F99" s="120" t="s">
        <v>111</v>
      </c>
      <c r="G99" s="119"/>
      <c r="H99" s="121">
        <v>1.08</v>
      </c>
      <c r="I99" s="122"/>
      <c r="J99" s="123"/>
      <c r="K99" s="121"/>
      <c r="L99" s="121"/>
      <c r="M99" s="121"/>
      <c r="N99" s="121"/>
      <c r="O99" s="123"/>
      <c r="P99" s="123"/>
      <c r="Q99" s="123"/>
      <c r="R99" s="6"/>
      <c r="S99" s="9"/>
    </row>
    <row r="100" spans="1:20" ht="7.5" customHeight="1" outlineLevel="4" x14ac:dyDescent="0.15">
      <c r="A100" s="9"/>
      <c r="B100" s="80"/>
      <c r="C100" s="79"/>
      <c r="D100" s="82"/>
      <c r="E100" s="41"/>
      <c r="F100" s="83"/>
      <c r="G100" s="82"/>
      <c r="H100" s="84"/>
      <c r="I100" s="86"/>
      <c r="J100" s="43"/>
      <c r="K100" s="47"/>
      <c r="L100" s="47"/>
      <c r="M100" s="47"/>
      <c r="N100" s="47"/>
      <c r="O100" s="43"/>
      <c r="P100" s="43"/>
      <c r="Q100" s="43"/>
      <c r="R100" s="6"/>
      <c r="S100" s="9"/>
    </row>
    <row r="101" spans="1:20" ht="11.25" outlineLevel="3" x14ac:dyDescent="0.2">
      <c r="A101" s="13"/>
      <c r="B101" s="109"/>
      <c r="C101" s="110">
        <v>21</v>
      </c>
      <c r="D101" s="111" t="s">
        <v>77</v>
      </c>
      <c r="E101" s="112" t="s">
        <v>159</v>
      </c>
      <c r="F101" s="113" t="s">
        <v>160</v>
      </c>
      <c r="G101" s="111" t="s">
        <v>80</v>
      </c>
      <c r="H101" s="114">
        <v>446.87909999999999</v>
      </c>
      <c r="I101" s="115"/>
      <c r="J101" s="116">
        <f>H101*I101</f>
        <v>0</v>
      </c>
      <c r="K101" s="114">
        <v>8.8000000000000003E-4</v>
      </c>
      <c r="L101" s="114">
        <f>H101*K101</f>
        <v>0.39325360800000003</v>
      </c>
      <c r="M101" s="114"/>
      <c r="N101" s="114">
        <f>H101*M101</f>
        <v>0</v>
      </c>
      <c r="O101" s="116">
        <v>21</v>
      </c>
      <c r="P101" s="116">
        <f>J101*(O101/100)</f>
        <v>0</v>
      </c>
      <c r="Q101" s="116">
        <f>J101+P101</f>
        <v>0</v>
      </c>
      <c r="R101" s="9"/>
      <c r="S101" s="9"/>
      <c r="T101" s="9"/>
    </row>
    <row r="102" spans="1:20" ht="9.75" outlineLevel="4" x14ac:dyDescent="0.2">
      <c r="A102" s="117"/>
      <c r="B102" s="118"/>
      <c r="C102" s="118"/>
      <c r="D102" s="119"/>
      <c r="E102" s="124" t="s">
        <v>17</v>
      </c>
      <c r="F102" s="120" t="s">
        <v>138</v>
      </c>
      <c r="G102" s="119"/>
      <c r="H102" s="121">
        <v>0</v>
      </c>
      <c r="I102" s="122"/>
      <c r="J102" s="123"/>
      <c r="K102" s="121"/>
      <c r="L102" s="121"/>
      <c r="M102" s="121"/>
      <c r="N102" s="121"/>
      <c r="O102" s="123"/>
      <c r="P102" s="123"/>
      <c r="Q102" s="123"/>
      <c r="R102" s="6"/>
      <c r="S102" s="9"/>
    </row>
    <row r="103" spans="1:20" ht="9.75" outlineLevel="4" x14ac:dyDescent="0.2">
      <c r="A103" s="117"/>
      <c r="B103" s="118"/>
      <c r="C103" s="118"/>
      <c r="D103" s="119"/>
      <c r="E103" s="124"/>
      <c r="F103" s="120" t="s">
        <v>108</v>
      </c>
      <c r="G103" s="119"/>
      <c r="H103" s="121">
        <v>491.04</v>
      </c>
      <c r="I103" s="122"/>
      <c r="J103" s="123"/>
      <c r="K103" s="121"/>
      <c r="L103" s="121"/>
      <c r="M103" s="121"/>
      <c r="N103" s="121"/>
      <c r="O103" s="123"/>
      <c r="P103" s="123"/>
      <c r="Q103" s="123"/>
      <c r="R103" s="6"/>
      <c r="S103" s="9"/>
    </row>
    <row r="104" spans="1:20" ht="9.75" outlineLevel="4" x14ac:dyDescent="0.2">
      <c r="A104" s="117"/>
      <c r="B104" s="118"/>
      <c r="C104" s="118"/>
      <c r="D104" s="119"/>
      <c r="E104" s="124"/>
      <c r="F104" s="120" t="s">
        <v>109</v>
      </c>
      <c r="G104" s="119"/>
      <c r="H104" s="121">
        <v>0</v>
      </c>
      <c r="I104" s="122"/>
      <c r="J104" s="123"/>
      <c r="K104" s="121"/>
      <c r="L104" s="121"/>
      <c r="M104" s="121"/>
      <c r="N104" s="121"/>
      <c r="O104" s="123"/>
      <c r="P104" s="123"/>
      <c r="Q104" s="123"/>
      <c r="R104" s="6"/>
      <c r="S104" s="9"/>
    </row>
    <row r="105" spans="1:20" ht="9.75" outlineLevel="4" x14ac:dyDescent="0.2">
      <c r="A105" s="117"/>
      <c r="B105" s="118"/>
      <c r="C105" s="118"/>
      <c r="D105" s="119"/>
      <c r="E105" s="124"/>
      <c r="F105" s="120" t="s">
        <v>110</v>
      </c>
      <c r="G105" s="119"/>
      <c r="H105" s="121">
        <v>-44.160899999999998</v>
      </c>
      <c r="I105" s="122"/>
      <c r="J105" s="123"/>
      <c r="K105" s="121"/>
      <c r="L105" s="121"/>
      <c r="M105" s="121"/>
      <c r="N105" s="121"/>
      <c r="O105" s="123"/>
      <c r="P105" s="123"/>
      <c r="Q105" s="123"/>
      <c r="R105" s="6"/>
      <c r="S105" s="9"/>
    </row>
    <row r="106" spans="1:20" ht="9.75" outlineLevel="4" x14ac:dyDescent="0.2">
      <c r="A106" s="117"/>
      <c r="B106" s="118"/>
      <c r="C106" s="118"/>
      <c r="D106" s="119"/>
      <c r="E106" s="124"/>
      <c r="F106" s="120" t="s">
        <v>111</v>
      </c>
      <c r="G106" s="119"/>
      <c r="H106" s="121">
        <v>446.87909999999999</v>
      </c>
      <c r="I106" s="122"/>
      <c r="J106" s="123"/>
      <c r="K106" s="121"/>
      <c r="L106" s="121"/>
      <c r="M106" s="121"/>
      <c r="N106" s="121"/>
      <c r="O106" s="123"/>
      <c r="P106" s="123"/>
      <c r="Q106" s="123"/>
      <c r="R106" s="6"/>
      <c r="S106" s="9"/>
    </row>
    <row r="107" spans="1:20" ht="7.5" customHeight="1" outlineLevel="4" x14ac:dyDescent="0.15">
      <c r="A107" s="9"/>
      <c r="B107" s="80"/>
      <c r="C107" s="79"/>
      <c r="D107" s="82"/>
      <c r="E107" s="41"/>
      <c r="F107" s="83"/>
      <c r="G107" s="82"/>
      <c r="H107" s="84"/>
      <c r="I107" s="86"/>
      <c r="J107" s="43"/>
      <c r="K107" s="47"/>
      <c r="L107" s="47"/>
      <c r="M107" s="47"/>
      <c r="N107" s="47"/>
      <c r="O107" s="43"/>
      <c r="P107" s="43"/>
      <c r="Q107" s="43"/>
      <c r="R107" s="6"/>
      <c r="S107" s="9"/>
    </row>
    <row r="108" spans="1:20" ht="11.25" outlineLevel="3" x14ac:dyDescent="0.2">
      <c r="A108" s="13"/>
      <c r="B108" s="109"/>
      <c r="C108" s="110">
        <v>22</v>
      </c>
      <c r="D108" s="111" t="s">
        <v>77</v>
      </c>
      <c r="E108" s="112" t="s">
        <v>161</v>
      </c>
      <c r="F108" s="113" t="s">
        <v>162</v>
      </c>
      <c r="G108" s="111" t="s">
        <v>96</v>
      </c>
      <c r="H108" s="114">
        <v>5</v>
      </c>
      <c r="I108" s="115"/>
      <c r="J108" s="116">
        <f>H108*I108</f>
        <v>0</v>
      </c>
      <c r="K108" s="114">
        <v>1E-4</v>
      </c>
      <c r="L108" s="114">
        <f>H108*K108</f>
        <v>5.0000000000000001E-4</v>
      </c>
      <c r="M108" s="114"/>
      <c r="N108" s="114">
        <f>H108*M108</f>
        <v>0</v>
      </c>
      <c r="O108" s="116">
        <v>21</v>
      </c>
      <c r="P108" s="116">
        <f>J108*(O108/100)</f>
        <v>0</v>
      </c>
      <c r="Q108" s="116">
        <f>J108+P108</f>
        <v>0</v>
      </c>
      <c r="R108" s="9"/>
      <c r="S108" s="9"/>
      <c r="T108" s="9"/>
    </row>
    <row r="109" spans="1:20" ht="9.75" outlineLevel="4" x14ac:dyDescent="0.2">
      <c r="A109" s="117"/>
      <c r="B109" s="118"/>
      <c r="C109" s="118"/>
      <c r="D109" s="119"/>
      <c r="E109" s="124" t="s">
        <v>17</v>
      </c>
      <c r="F109" s="120" t="s">
        <v>163</v>
      </c>
      <c r="G109" s="119"/>
      <c r="H109" s="121">
        <v>0</v>
      </c>
      <c r="I109" s="122"/>
      <c r="J109" s="123"/>
      <c r="K109" s="121"/>
      <c r="L109" s="121"/>
      <c r="M109" s="121"/>
      <c r="N109" s="121"/>
      <c r="O109" s="123"/>
      <c r="P109" s="123"/>
      <c r="Q109" s="123"/>
      <c r="R109" s="6"/>
      <c r="S109" s="9"/>
    </row>
    <row r="110" spans="1:20" ht="9.75" outlineLevel="4" x14ac:dyDescent="0.2">
      <c r="A110" s="117"/>
      <c r="B110" s="118"/>
      <c r="C110" s="118"/>
      <c r="D110" s="119"/>
      <c r="E110" s="124"/>
      <c r="F110" s="120" t="s">
        <v>164</v>
      </c>
      <c r="G110" s="119"/>
      <c r="H110" s="121">
        <v>3</v>
      </c>
      <c r="I110" s="122"/>
      <c r="J110" s="123"/>
      <c r="K110" s="121"/>
      <c r="L110" s="121"/>
      <c r="M110" s="121"/>
      <c r="N110" s="121"/>
      <c r="O110" s="123"/>
      <c r="P110" s="123"/>
      <c r="Q110" s="123"/>
      <c r="R110" s="6"/>
      <c r="S110" s="9"/>
    </row>
    <row r="111" spans="1:20" ht="9.75" outlineLevel="4" x14ac:dyDescent="0.2">
      <c r="A111" s="117"/>
      <c r="B111" s="118"/>
      <c r="C111" s="118"/>
      <c r="D111" s="119"/>
      <c r="E111" s="124"/>
      <c r="F111" s="120" t="s">
        <v>165</v>
      </c>
      <c r="G111" s="119"/>
      <c r="H111" s="121">
        <v>0</v>
      </c>
      <c r="I111" s="122"/>
      <c r="J111" s="123"/>
      <c r="K111" s="121"/>
      <c r="L111" s="121"/>
      <c r="M111" s="121"/>
      <c r="N111" s="121"/>
      <c r="O111" s="123"/>
      <c r="P111" s="123"/>
      <c r="Q111" s="123"/>
      <c r="R111" s="6"/>
      <c r="S111" s="9"/>
    </row>
    <row r="112" spans="1:20" ht="9.75" outlineLevel="4" x14ac:dyDescent="0.2">
      <c r="A112" s="117"/>
      <c r="B112" s="118"/>
      <c r="C112" s="118"/>
      <c r="D112" s="119"/>
      <c r="E112" s="124"/>
      <c r="F112" s="120" t="s">
        <v>147</v>
      </c>
      <c r="G112" s="119"/>
      <c r="H112" s="121">
        <v>2</v>
      </c>
      <c r="I112" s="122"/>
      <c r="J112" s="123"/>
      <c r="K112" s="121"/>
      <c r="L112" s="121"/>
      <c r="M112" s="121"/>
      <c r="N112" s="121"/>
      <c r="O112" s="123"/>
      <c r="P112" s="123"/>
      <c r="Q112" s="123"/>
      <c r="R112" s="6"/>
      <c r="S112" s="9"/>
    </row>
    <row r="113" spans="1:20" ht="7.5" customHeight="1" outlineLevel="4" x14ac:dyDescent="0.15">
      <c r="A113" s="9"/>
      <c r="B113" s="80"/>
      <c r="C113" s="79"/>
      <c r="D113" s="82"/>
      <c r="E113" s="41"/>
      <c r="F113" s="83"/>
      <c r="G113" s="82"/>
      <c r="H113" s="84"/>
      <c r="I113" s="86"/>
      <c r="J113" s="43"/>
      <c r="K113" s="47"/>
      <c r="L113" s="47"/>
      <c r="M113" s="47"/>
      <c r="N113" s="47"/>
      <c r="O113" s="43"/>
      <c r="P113" s="43"/>
      <c r="Q113" s="43"/>
      <c r="R113" s="6"/>
      <c r="S113" s="9"/>
    </row>
    <row r="114" spans="1:20" ht="11.25" outlineLevel="3" x14ac:dyDescent="0.2">
      <c r="A114" s="13"/>
      <c r="B114" s="109"/>
      <c r="C114" s="110">
        <v>23</v>
      </c>
      <c r="D114" s="111" t="s">
        <v>77</v>
      </c>
      <c r="E114" s="112" t="s">
        <v>166</v>
      </c>
      <c r="F114" s="113" t="s">
        <v>167</v>
      </c>
      <c r="G114" s="111" t="s">
        <v>114</v>
      </c>
      <c r="H114" s="114">
        <v>12.8</v>
      </c>
      <c r="I114" s="115"/>
      <c r="J114" s="116">
        <f>H114*I114</f>
        <v>0</v>
      </c>
      <c r="K114" s="114">
        <v>3.2000000000000003E-4</v>
      </c>
      <c r="L114" s="114">
        <f>H114*K114</f>
        <v>4.0960000000000007E-3</v>
      </c>
      <c r="M114" s="114"/>
      <c r="N114" s="114">
        <f>H114*M114</f>
        <v>0</v>
      </c>
      <c r="O114" s="116">
        <v>21</v>
      </c>
      <c r="P114" s="116">
        <f>J114*(O114/100)</f>
        <v>0</v>
      </c>
      <c r="Q114" s="116">
        <f>J114+P114</f>
        <v>0</v>
      </c>
      <c r="R114" s="9"/>
      <c r="S114" s="9"/>
      <c r="T114" s="9"/>
    </row>
    <row r="115" spans="1:20" ht="9.75" outlineLevel="4" x14ac:dyDescent="0.2">
      <c r="A115" s="117"/>
      <c r="B115" s="118"/>
      <c r="C115" s="118"/>
      <c r="D115" s="119"/>
      <c r="E115" s="124" t="s">
        <v>17</v>
      </c>
      <c r="F115" s="120" t="s">
        <v>168</v>
      </c>
      <c r="G115" s="119"/>
      <c r="H115" s="121">
        <v>0</v>
      </c>
      <c r="I115" s="122"/>
      <c r="J115" s="123"/>
      <c r="K115" s="121"/>
      <c r="L115" s="121"/>
      <c r="M115" s="121"/>
      <c r="N115" s="121"/>
      <c r="O115" s="123"/>
      <c r="P115" s="123"/>
      <c r="Q115" s="123"/>
      <c r="R115" s="6"/>
      <c r="S115" s="9"/>
    </row>
    <row r="116" spans="1:20" ht="9.75" outlineLevel="4" x14ac:dyDescent="0.2">
      <c r="A116" s="117"/>
      <c r="B116" s="118"/>
      <c r="C116" s="118"/>
      <c r="D116" s="119"/>
      <c r="E116" s="124"/>
      <c r="F116" s="120" t="s">
        <v>169</v>
      </c>
      <c r="G116" s="119"/>
      <c r="H116" s="121">
        <v>12.8</v>
      </c>
      <c r="I116" s="122"/>
      <c r="J116" s="123"/>
      <c r="K116" s="121"/>
      <c r="L116" s="121"/>
      <c r="M116" s="121"/>
      <c r="N116" s="121"/>
      <c r="O116" s="123"/>
      <c r="P116" s="123"/>
      <c r="Q116" s="123"/>
      <c r="R116" s="6"/>
      <c r="S116" s="9"/>
    </row>
    <row r="117" spans="1:20" ht="7.5" customHeight="1" outlineLevel="4" x14ac:dyDescent="0.15">
      <c r="A117" s="9"/>
      <c r="B117" s="80"/>
      <c r="C117" s="79"/>
      <c r="D117" s="82"/>
      <c r="E117" s="41"/>
      <c r="F117" s="83"/>
      <c r="G117" s="82"/>
      <c r="H117" s="84"/>
      <c r="I117" s="86"/>
      <c r="J117" s="43"/>
      <c r="K117" s="47"/>
      <c r="L117" s="47"/>
      <c r="M117" s="47"/>
      <c r="N117" s="47"/>
      <c r="O117" s="43"/>
      <c r="P117" s="43"/>
      <c r="Q117" s="43"/>
      <c r="R117" s="6"/>
      <c r="S117" s="9"/>
    </row>
    <row r="118" spans="1:20" ht="11.25" outlineLevel="3" x14ac:dyDescent="0.2">
      <c r="A118" s="13"/>
      <c r="B118" s="109"/>
      <c r="C118" s="110">
        <v>24</v>
      </c>
      <c r="D118" s="111" t="s">
        <v>77</v>
      </c>
      <c r="E118" s="112" t="s">
        <v>170</v>
      </c>
      <c r="F118" s="113" t="s">
        <v>171</v>
      </c>
      <c r="G118" s="111" t="s">
        <v>80</v>
      </c>
      <c r="H118" s="114">
        <v>63.042000000000002</v>
      </c>
      <c r="I118" s="115"/>
      <c r="J118" s="116">
        <f>H118*I118</f>
        <v>0</v>
      </c>
      <c r="K118" s="114"/>
      <c r="L118" s="114">
        <f>H118*K118</f>
        <v>0</v>
      </c>
      <c r="M118" s="114"/>
      <c r="N118" s="114">
        <f>H118*M118</f>
        <v>0</v>
      </c>
      <c r="O118" s="116">
        <v>21</v>
      </c>
      <c r="P118" s="116">
        <f>J118*(O118/100)</f>
        <v>0</v>
      </c>
      <c r="Q118" s="116">
        <f>J118+P118</f>
        <v>0</v>
      </c>
      <c r="R118" s="9"/>
      <c r="S118" s="9"/>
      <c r="T118" s="9"/>
    </row>
    <row r="119" spans="1:20" ht="9.75" outlineLevel="4" x14ac:dyDescent="0.2">
      <c r="A119" s="117"/>
      <c r="B119" s="118"/>
      <c r="C119" s="118"/>
      <c r="D119" s="119"/>
      <c r="E119" s="124" t="s">
        <v>17</v>
      </c>
      <c r="F119" s="120" t="s">
        <v>142</v>
      </c>
      <c r="G119" s="119"/>
      <c r="H119" s="121">
        <v>0</v>
      </c>
      <c r="I119" s="122"/>
      <c r="J119" s="123"/>
      <c r="K119" s="121"/>
      <c r="L119" s="121"/>
      <c r="M119" s="121"/>
      <c r="N119" s="121"/>
      <c r="O119" s="123"/>
      <c r="P119" s="123"/>
      <c r="Q119" s="123"/>
      <c r="R119" s="6"/>
      <c r="S119" s="9"/>
    </row>
    <row r="120" spans="1:20" ht="9.75" outlineLevel="4" x14ac:dyDescent="0.2">
      <c r="A120" s="117"/>
      <c r="B120" s="118"/>
      <c r="C120" s="118"/>
      <c r="D120" s="119"/>
      <c r="E120" s="124"/>
      <c r="F120" s="120" t="s">
        <v>143</v>
      </c>
      <c r="G120" s="119"/>
      <c r="H120" s="121">
        <v>0</v>
      </c>
      <c r="I120" s="122"/>
      <c r="J120" s="123"/>
      <c r="K120" s="121"/>
      <c r="L120" s="121"/>
      <c r="M120" s="121"/>
      <c r="N120" s="121"/>
      <c r="O120" s="123"/>
      <c r="P120" s="123"/>
      <c r="Q120" s="123"/>
      <c r="R120" s="6"/>
      <c r="S120" s="9"/>
    </row>
    <row r="121" spans="1:20" ht="9.75" outlineLevel="4" x14ac:dyDescent="0.2">
      <c r="A121" s="117"/>
      <c r="B121" s="118"/>
      <c r="C121" s="118"/>
      <c r="D121" s="119"/>
      <c r="E121" s="124"/>
      <c r="F121" s="120" t="s">
        <v>172</v>
      </c>
      <c r="G121" s="119"/>
      <c r="H121" s="121">
        <v>63.042000000000002</v>
      </c>
      <c r="I121" s="122"/>
      <c r="J121" s="123"/>
      <c r="K121" s="121"/>
      <c r="L121" s="121"/>
      <c r="M121" s="121"/>
      <c r="N121" s="121"/>
      <c r="O121" s="123"/>
      <c r="P121" s="123"/>
      <c r="Q121" s="123"/>
      <c r="R121" s="6"/>
      <c r="S121" s="9"/>
    </row>
    <row r="122" spans="1:20" ht="9.75" outlineLevel="4" x14ac:dyDescent="0.2">
      <c r="A122" s="117"/>
      <c r="B122" s="118"/>
      <c r="C122" s="118"/>
      <c r="D122" s="119"/>
      <c r="E122" s="124"/>
      <c r="F122" s="120" t="s">
        <v>111</v>
      </c>
      <c r="G122" s="119"/>
      <c r="H122" s="121">
        <v>63.042000000000002</v>
      </c>
      <c r="I122" s="122"/>
      <c r="J122" s="123"/>
      <c r="K122" s="121"/>
      <c r="L122" s="121"/>
      <c r="M122" s="121"/>
      <c r="N122" s="121"/>
      <c r="O122" s="123"/>
      <c r="P122" s="123"/>
      <c r="Q122" s="123"/>
      <c r="R122" s="6"/>
      <c r="S122" s="9"/>
    </row>
    <row r="123" spans="1:20" ht="7.5" customHeight="1" outlineLevel="4" x14ac:dyDescent="0.15">
      <c r="A123" s="9"/>
      <c r="B123" s="80"/>
      <c r="C123" s="79"/>
      <c r="D123" s="82"/>
      <c r="E123" s="41"/>
      <c r="F123" s="83"/>
      <c r="G123" s="82"/>
      <c r="H123" s="84"/>
      <c r="I123" s="86"/>
      <c r="J123" s="43"/>
      <c r="K123" s="47"/>
      <c r="L123" s="47"/>
      <c r="M123" s="47"/>
      <c r="N123" s="47"/>
      <c r="O123" s="43"/>
      <c r="P123" s="43"/>
      <c r="Q123" s="43"/>
      <c r="R123" s="6"/>
      <c r="S123" s="9"/>
    </row>
    <row r="124" spans="1:20" ht="11.25" outlineLevel="3" x14ac:dyDescent="0.2">
      <c r="A124" s="13"/>
      <c r="B124" s="109"/>
      <c r="C124" s="110">
        <v>25</v>
      </c>
      <c r="D124" s="111" t="s">
        <v>77</v>
      </c>
      <c r="E124" s="112" t="s">
        <v>173</v>
      </c>
      <c r="F124" s="113" t="s">
        <v>174</v>
      </c>
      <c r="G124" s="111" t="s">
        <v>80</v>
      </c>
      <c r="H124" s="114">
        <v>63.042000000000002</v>
      </c>
      <c r="I124" s="115"/>
      <c r="J124" s="116">
        <f>H124*I124</f>
        <v>0</v>
      </c>
      <c r="K124" s="114">
        <v>9.3999999999999997E-4</v>
      </c>
      <c r="L124" s="114">
        <f>H124*K124</f>
        <v>5.9259479999999996E-2</v>
      </c>
      <c r="M124" s="114"/>
      <c r="N124" s="114">
        <f>H124*M124</f>
        <v>0</v>
      </c>
      <c r="O124" s="116">
        <v>21</v>
      </c>
      <c r="P124" s="116">
        <f>J124*(O124/100)</f>
        <v>0</v>
      </c>
      <c r="Q124" s="116">
        <f>J124+P124</f>
        <v>0</v>
      </c>
      <c r="R124" s="9"/>
      <c r="S124" s="9"/>
      <c r="T124" s="9"/>
    </row>
    <row r="125" spans="1:20" ht="9.75" outlineLevel="4" x14ac:dyDescent="0.2">
      <c r="A125" s="117"/>
      <c r="B125" s="118"/>
      <c r="C125" s="118"/>
      <c r="D125" s="119"/>
      <c r="E125" s="124" t="s">
        <v>17</v>
      </c>
      <c r="F125" s="120" t="s">
        <v>142</v>
      </c>
      <c r="G125" s="119"/>
      <c r="H125" s="121">
        <v>0</v>
      </c>
      <c r="I125" s="122"/>
      <c r="J125" s="123"/>
      <c r="K125" s="121"/>
      <c r="L125" s="121"/>
      <c r="M125" s="121"/>
      <c r="N125" s="121"/>
      <c r="O125" s="123"/>
      <c r="P125" s="123"/>
      <c r="Q125" s="123"/>
      <c r="R125" s="6"/>
      <c r="S125" s="9"/>
    </row>
    <row r="126" spans="1:20" ht="9.75" outlineLevel="4" x14ac:dyDescent="0.2">
      <c r="A126" s="117"/>
      <c r="B126" s="118"/>
      <c r="C126" s="118"/>
      <c r="D126" s="119"/>
      <c r="E126" s="124"/>
      <c r="F126" s="120" t="s">
        <v>143</v>
      </c>
      <c r="G126" s="119"/>
      <c r="H126" s="121">
        <v>0</v>
      </c>
      <c r="I126" s="122"/>
      <c r="J126" s="123"/>
      <c r="K126" s="121"/>
      <c r="L126" s="121"/>
      <c r="M126" s="121"/>
      <c r="N126" s="121"/>
      <c r="O126" s="123"/>
      <c r="P126" s="123"/>
      <c r="Q126" s="123"/>
      <c r="R126" s="6"/>
      <c r="S126" s="9"/>
    </row>
    <row r="127" spans="1:20" ht="9.75" outlineLevel="4" x14ac:dyDescent="0.2">
      <c r="A127" s="117"/>
      <c r="B127" s="118"/>
      <c r="C127" s="118"/>
      <c r="D127" s="119"/>
      <c r="E127" s="124"/>
      <c r="F127" s="120" t="s">
        <v>172</v>
      </c>
      <c r="G127" s="119"/>
      <c r="H127" s="121">
        <v>63.042000000000002</v>
      </c>
      <c r="I127" s="122"/>
      <c r="J127" s="123"/>
      <c r="K127" s="121"/>
      <c r="L127" s="121"/>
      <c r="M127" s="121"/>
      <c r="N127" s="121"/>
      <c r="O127" s="123"/>
      <c r="P127" s="123"/>
      <c r="Q127" s="123"/>
      <c r="R127" s="6"/>
      <c r="S127" s="9"/>
    </row>
    <row r="128" spans="1:20" ht="9.75" outlineLevel="4" x14ac:dyDescent="0.2">
      <c r="A128" s="117"/>
      <c r="B128" s="118"/>
      <c r="C128" s="118"/>
      <c r="D128" s="119"/>
      <c r="E128" s="124"/>
      <c r="F128" s="120" t="s">
        <v>111</v>
      </c>
      <c r="G128" s="119"/>
      <c r="H128" s="121">
        <v>63.042000000000002</v>
      </c>
      <c r="I128" s="122"/>
      <c r="J128" s="123"/>
      <c r="K128" s="121"/>
      <c r="L128" s="121"/>
      <c r="M128" s="121"/>
      <c r="N128" s="121"/>
      <c r="O128" s="123"/>
      <c r="P128" s="123"/>
      <c r="Q128" s="123"/>
      <c r="R128" s="6"/>
      <c r="S128" s="9"/>
    </row>
    <row r="129" spans="1:20" ht="7.5" customHeight="1" outlineLevel="4" x14ac:dyDescent="0.15">
      <c r="A129" s="9"/>
      <c r="B129" s="80"/>
      <c r="C129" s="79"/>
      <c r="D129" s="82"/>
      <c r="E129" s="41"/>
      <c r="F129" s="83"/>
      <c r="G129" s="82"/>
      <c r="H129" s="84"/>
      <c r="I129" s="86"/>
      <c r="J129" s="43"/>
      <c r="K129" s="47"/>
      <c r="L129" s="47"/>
      <c r="M129" s="47"/>
      <c r="N129" s="47"/>
      <c r="O129" s="43"/>
      <c r="P129" s="43"/>
      <c r="Q129" s="43"/>
      <c r="R129" s="6"/>
      <c r="S129" s="9"/>
    </row>
    <row r="130" spans="1:20" ht="11.25" outlineLevel="3" x14ac:dyDescent="0.2">
      <c r="A130" s="13"/>
      <c r="B130" s="109"/>
      <c r="C130" s="110">
        <v>26</v>
      </c>
      <c r="D130" s="111" t="s">
        <v>77</v>
      </c>
      <c r="E130" s="112" t="s">
        <v>175</v>
      </c>
      <c r="F130" s="113" t="s">
        <v>176</v>
      </c>
      <c r="G130" s="111" t="s">
        <v>96</v>
      </c>
      <c r="H130" s="114">
        <v>2</v>
      </c>
      <c r="I130" s="115"/>
      <c r="J130" s="116">
        <f>H130*I130</f>
        <v>0</v>
      </c>
      <c r="K130" s="114">
        <v>6.9999999999999994E-5</v>
      </c>
      <c r="L130" s="114">
        <f>H130*K130</f>
        <v>1.3999999999999999E-4</v>
      </c>
      <c r="M130" s="114"/>
      <c r="N130" s="114">
        <f>H130*M130</f>
        <v>0</v>
      </c>
      <c r="O130" s="116">
        <v>21</v>
      </c>
      <c r="P130" s="116">
        <f>J130*(O130/100)</f>
        <v>0</v>
      </c>
      <c r="Q130" s="116">
        <f>J130+P130</f>
        <v>0</v>
      </c>
      <c r="R130" s="9"/>
      <c r="S130" s="9"/>
      <c r="T130" s="9"/>
    </row>
    <row r="131" spans="1:20" ht="9.75" outlineLevel="4" x14ac:dyDescent="0.2">
      <c r="A131" s="117"/>
      <c r="B131" s="118"/>
      <c r="C131" s="118"/>
      <c r="D131" s="119"/>
      <c r="E131" s="124" t="s">
        <v>17</v>
      </c>
      <c r="F131" s="120" t="s">
        <v>115</v>
      </c>
      <c r="G131" s="119"/>
      <c r="H131" s="121">
        <v>0</v>
      </c>
      <c r="I131" s="122"/>
      <c r="J131" s="123"/>
      <c r="K131" s="121"/>
      <c r="L131" s="121"/>
      <c r="M131" s="121"/>
      <c r="N131" s="121"/>
      <c r="O131" s="123"/>
      <c r="P131" s="123"/>
      <c r="Q131" s="123"/>
      <c r="R131" s="6"/>
      <c r="S131" s="9"/>
    </row>
    <row r="132" spans="1:20" ht="9.75" outlineLevel="4" x14ac:dyDescent="0.2">
      <c r="A132" s="117"/>
      <c r="B132" s="118"/>
      <c r="C132" s="118"/>
      <c r="D132" s="119"/>
      <c r="E132" s="124"/>
      <c r="F132" s="120" t="s">
        <v>147</v>
      </c>
      <c r="G132" s="119"/>
      <c r="H132" s="121">
        <v>2</v>
      </c>
      <c r="I132" s="122"/>
      <c r="J132" s="123"/>
      <c r="K132" s="121"/>
      <c r="L132" s="121"/>
      <c r="M132" s="121"/>
      <c r="N132" s="121"/>
      <c r="O132" s="123"/>
      <c r="P132" s="123"/>
      <c r="Q132" s="123"/>
      <c r="R132" s="6"/>
      <c r="S132" s="9"/>
    </row>
    <row r="133" spans="1:20" ht="7.5" customHeight="1" outlineLevel="4" x14ac:dyDescent="0.15">
      <c r="A133" s="9"/>
      <c r="B133" s="80"/>
      <c r="C133" s="79"/>
      <c r="D133" s="82"/>
      <c r="E133" s="41"/>
      <c r="F133" s="83"/>
      <c r="G133" s="82"/>
      <c r="H133" s="84"/>
      <c r="I133" s="86"/>
      <c r="J133" s="43"/>
      <c r="K133" s="47"/>
      <c r="L133" s="47"/>
      <c r="M133" s="47"/>
      <c r="N133" s="47"/>
      <c r="O133" s="43"/>
      <c r="P133" s="43"/>
      <c r="Q133" s="43"/>
      <c r="R133" s="6"/>
      <c r="S133" s="9"/>
    </row>
    <row r="134" spans="1:20" ht="11.25" outlineLevel="3" x14ac:dyDescent="0.2">
      <c r="A134" s="13"/>
      <c r="B134" s="109"/>
      <c r="C134" s="110">
        <v>27</v>
      </c>
      <c r="D134" s="111" t="s">
        <v>77</v>
      </c>
      <c r="E134" s="112" t="s">
        <v>177</v>
      </c>
      <c r="F134" s="113" t="s">
        <v>178</v>
      </c>
      <c r="G134" s="111" t="s">
        <v>179</v>
      </c>
      <c r="H134" s="114">
        <v>1.73</v>
      </c>
      <c r="I134" s="115"/>
      <c r="J134" s="116">
        <f>H134*I134</f>
        <v>0</v>
      </c>
      <c r="K134" s="114"/>
      <c r="L134" s="114">
        <f>H134*K134</f>
        <v>0</v>
      </c>
      <c r="M134" s="114"/>
      <c r="N134" s="114">
        <f>H134*M134</f>
        <v>0</v>
      </c>
      <c r="O134" s="116">
        <v>21</v>
      </c>
      <c r="P134" s="116">
        <f>J134*(O134/100)</f>
        <v>0</v>
      </c>
      <c r="Q134" s="116">
        <f>J134+P134</f>
        <v>0</v>
      </c>
      <c r="R134" s="9"/>
      <c r="S134" s="9"/>
      <c r="T134" s="9"/>
    </row>
    <row r="135" spans="1:20" ht="11.25" outlineLevel="3" x14ac:dyDescent="0.2">
      <c r="A135" s="13"/>
      <c r="B135" s="109"/>
      <c r="C135" s="110">
        <v>28</v>
      </c>
      <c r="D135" s="111" t="s">
        <v>134</v>
      </c>
      <c r="E135" s="112" t="s">
        <v>180</v>
      </c>
      <c r="F135" s="113" t="s">
        <v>181</v>
      </c>
      <c r="G135" s="111" t="s">
        <v>80</v>
      </c>
      <c r="H135" s="114">
        <v>589.56136500000002</v>
      </c>
      <c r="I135" s="115"/>
      <c r="J135" s="116">
        <f>H135*I135</f>
        <v>0</v>
      </c>
      <c r="K135" s="114">
        <v>6.6E-3</v>
      </c>
      <c r="L135" s="114">
        <f>H135*K135</f>
        <v>3.8911050090000003</v>
      </c>
      <c r="M135" s="114"/>
      <c r="N135" s="114">
        <f>H135*M135</f>
        <v>0</v>
      </c>
      <c r="O135" s="116">
        <v>21</v>
      </c>
      <c r="P135" s="116">
        <f>J135*(O135/100)</f>
        <v>0</v>
      </c>
      <c r="Q135" s="116">
        <f>J135+P135</f>
        <v>0</v>
      </c>
      <c r="R135" s="9"/>
      <c r="S135" s="9"/>
      <c r="T135" s="9"/>
    </row>
    <row r="136" spans="1:20" ht="9.75" outlineLevel="4" x14ac:dyDescent="0.2">
      <c r="A136" s="117"/>
      <c r="B136" s="118"/>
      <c r="C136" s="118"/>
      <c r="D136" s="119"/>
      <c r="E136" s="124" t="s">
        <v>17</v>
      </c>
      <c r="F136" s="120" t="s">
        <v>182</v>
      </c>
      <c r="G136" s="119"/>
      <c r="H136" s="121">
        <v>0</v>
      </c>
      <c r="I136" s="122"/>
      <c r="J136" s="123"/>
      <c r="K136" s="121"/>
      <c r="L136" s="121"/>
      <c r="M136" s="121"/>
      <c r="N136" s="121"/>
      <c r="O136" s="123"/>
      <c r="P136" s="123"/>
      <c r="Q136" s="123"/>
      <c r="R136" s="6"/>
      <c r="S136" s="9"/>
    </row>
    <row r="137" spans="1:20" ht="9.75" outlineLevel="4" x14ac:dyDescent="0.2">
      <c r="A137" s="117"/>
      <c r="B137" s="118"/>
      <c r="C137" s="118"/>
      <c r="D137" s="119"/>
      <c r="E137" s="124"/>
      <c r="F137" s="120" t="s">
        <v>183</v>
      </c>
      <c r="G137" s="119"/>
      <c r="H137" s="121">
        <v>564.69600000000003</v>
      </c>
      <c r="I137" s="122"/>
      <c r="J137" s="123"/>
      <c r="K137" s="121"/>
      <c r="L137" s="121"/>
      <c r="M137" s="121"/>
      <c r="N137" s="121"/>
      <c r="O137" s="123"/>
      <c r="P137" s="123"/>
      <c r="Q137" s="123"/>
      <c r="R137" s="6"/>
      <c r="S137" s="9"/>
    </row>
    <row r="138" spans="1:20" ht="9.75" outlineLevel="4" x14ac:dyDescent="0.2">
      <c r="A138" s="117"/>
      <c r="B138" s="118"/>
      <c r="C138" s="118"/>
      <c r="D138" s="119"/>
      <c r="E138" s="124"/>
      <c r="F138" s="120" t="s">
        <v>109</v>
      </c>
      <c r="G138" s="119"/>
      <c r="H138" s="121">
        <v>0</v>
      </c>
      <c r="I138" s="122"/>
      <c r="J138" s="123"/>
      <c r="K138" s="121"/>
      <c r="L138" s="121"/>
      <c r="M138" s="121"/>
      <c r="N138" s="121"/>
      <c r="O138" s="123"/>
      <c r="P138" s="123"/>
      <c r="Q138" s="123"/>
      <c r="R138" s="6"/>
      <c r="S138" s="9"/>
    </row>
    <row r="139" spans="1:20" ht="9.75" outlineLevel="4" x14ac:dyDescent="0.2">
      <c r="A139" s="117"/>
      <c r="B139" s="118"/>
      <c r="C139" s="118"/>
      <c r="D139" s="119"/>
      <c r="E139" s="124"/>
      <c r="F139" s="120" t="s">
        <v>184</v>
      </c>
      <c r="G139" s="119"/>
      <c r="H139" s="121">
        <v>-50.785034999999993</v>
      </c>
      <c r="I139" s="122"/>
      <c r="J139" s="123"/>
      <c r="K139" s="121"/>
      <c r="L139" s="121"/>
      <c r="M139" s="121"/>
      <c r="N139" s="121"/>
      <c r="O139" s="123"/>
      <c r="P139" s="123"/>
      <c r="Q139" s="123"/>
      <c r="R139" s="6"/>
      <c r="S139" s="9"/>
    </row>
    <row r="140" spans="1:20" ht="9.75" outlineLevel="4" x14ac:dyDescent="0.2">
      <c r="A140" s="117"/>
      <c r="B140" s="118"/>
      <c r="C140" s="118"/>
      <c r="D140" s="119"/>
      <c r="E140" s="124"/>
      <c r="F140" s="120" t="s">
        <v>111</v>
      </c>
      <c r="G140" s="119"/>
      <c r="H140" s="121">
        <v>513.91096500000003</v>
      </c>
      <c r="I140" s="122"/>
      <c r="J140" s="123"/>
      <c r="K140" s="121"/>
      <c r="L140" s="121"/>
      <c r="M140" s="121"/>
      <c r="N140" s="121"/>
      <c r="O140" s="123"/>
      <c r="P140" s="123"/>
      <c r="Q140" s="123"/>
      <c r="R140" s="6"/>
      <c r="S140" s="9"/>
    </row>
    <row r="141" spans="1:20" ht="9.75" outlineLevel="4" x14ac:dyDescent="0.2">
      <c r="A141" s="117"/>
      <c r="B141" s="118"/>
      <c r="C141" s="118"/>
      <c r="D141" s="119"/>
      <c r="E141" s="124"/>
      <c r="F141" s="120" t="s">
        <v>143</v>
      </c>
      <c r="G141" s="119"/>
      <c r="H141" s="121">
        <v>0</v>
      </c>
      <c r="I141" s="122"/>
      <c r="J141" s="123"/>
      <c r="K141" s="121"/>
      <c r="L141" s="121"/>
      <c r="M141" s="121"/>
      <c r="N141" s="121"/>
      <c r="O141" s="123"/>
      <c r="P141" s="123"/>
      <c r="Q141" s="123"/>
      <c r="R141" s="6"/>
      <c r="S141" s="9"/>
    </row>
    <row r="142" spans="1:20" ht="9.75" outlineLevel="4" x14ac:dyDescent="0.2">
      <c r="A142" s="117"/>
      <c r="B142" s="118"/>
      <c r="C142" s="118"/>
      <c r="D142" s="119"/>
      <c r="E142" s="124"/>
      <c r="F142" s="120" t="s">
        <v>185</v>
      </c>
      <c r="G142" s="119"/>
      <c r="H142" s="121">
        <v>75.650400000000005</v>
      </c>
      <c r="I142" s="122"/>
      <c r="J142" s="123"/>
      <c r="K142" s="121"/>
      <c r="L142" s="121"/>
      <c r="M142" s="121"/>
      <c r="N142" s="121"/>
      <c r="O142" s="123"/>
      <c r="P142" s="123"/>
      <c r="Q142" s="123"/>
      <c r="R142" s="6"/>
      <c r="S142" s="9"/>
    </row>
    <row r="143" spans="1:20" ht="9.75" outlineLevel="4" x14ac:dyDescent="0.2">
      <c r="A143" s="117"/>
      <c r="B143" s="118"/>
      <c r="C143" s="118"/>
      <c r="D143" s="119"/>
      <c r="E143" s="124"/>
      <c r="F143" s="120" t="s">
        <v>186</v>
      </c>
      <c r="G143" s="119"/>
      <c r="H143" s="121">
        <v>0</v>
      </c>
      <c r="I143" s="122"/>
      <c r="J143" s="123"/>
      <c r="K143" s="121"/>
      <c r="L143" s="121"/>
      <c r="M143" s="121"/>
      <c r="N143" s="121"/>
      <c r="O143" s="123"/>
      <c r="P143" s="123"/>
      <c r="Q143" s="123"/>
      <c r="R143" s="6"/>
      <c r="S143" s="9"/>
    </row>
    <row r="144" spans="1:20" ht="7.5" customHeight="1" outlineLevel="4" x14ac:dyDescent="0.15">
      <c r="A144" s="9"/>
      <c r="B144" s="80"/>
      <c r="C144" s="79"/>
      <c r="D144" s="82"/>
      <c r="E144" s="41"/>
      <c r="F144" s="83"/>
      <c r="G144" s="82"/>
      <c r="H144" s="84"/>
      <c r="I144" s="86"/>
      <c r="J144" s="43"/>
      <c r="K144" s="47"/>
      <c r="L144" s="47"/>
      <c r="M144" s="47"/>
      <c r="N144" s="47"/>
      <c r="O144" s="43"/>
      <c r="P144" s="43"/>
      <c r="Q144" s="43"/>
      <c r="R144" s="6"/>
      <c r="S144" s="9"/>
    </row>
    <row r="145" spans="1:20" outlineLevel="3" x14ac:dyDescent="0.15">
      <c r="B145" s="6"/>
      <c r="C145" s="6"/>
      <c r="D145" s="6"/>
      <c r="E145" s="6"/>
      <c r="F145" s="6"/>
      <c r="G145" s="6"/>
      <c r="H145" s="6"/>
      <c r="I145" s="9"/>
      <c r="J145" s="9"/>
      <c r="K145" s="6"/>
      <c r="L145" s="6"/>
      <c r="M145" s="6"/>
      <c r="N145" s="6"/>
      <c r="O145" s="6"/>
      <c r="P145" s="9"/>
      <c r="Q145" s="9"/>
    </row>
    <row r="146" spans="1:20" ht="11.25" outlineLevel="2" x14ac:dyDescent="0.2">
      <c r="A146" s="73" t="s">
        <v>50</v>
      </c>
      <c r="B146" s="102">
        <v>3</v>
      </c>
      <c r="C146" s="103"/>
      <c r="D146" s="104" t="s">
        <v>76</v>
      </c>
      <c r="E146" s="104"/>
      <c r="F146" s="105" t="s">
        <v>51</v>
      </c>
      <c r="G146" s="104"/>
      <c r="H146" s="106"/>
      <c r="I146" s="107"/>
      <c r="J146" s="75">
        <f>SUBTOTAL(9,J147:J179)</f>
        <v>0</v>
      </c>
      <c r="K146" s="106"/>
      <c r="L146" s="76">
        <f>SUBTOTAL(9,L147:L179)</f>
        <v>6.0183359999999998E-2</v>
      </c>
      <c r="M146" s="106"/>
      <c r="N146" s="76">
        <f>SUBTOTAL(9,N147:N179)</f>
        <v>1.944E-3</v>
      </c>
      <c r="O146" s="108"/>
      <c r="P146" s="75">
        <f>SUBTOTAL(9,P147:P179)</f>
        <v>0</v>
      </c>
      <c r="Q146" s="75">
        <f>SUBTOTAL(9,Q147:Q179)</f>
        <v>0</v>
      </c>
      <c r="R146" s="6"/>
      <c r="S146" s="9"/>
      <c r="T146" s="9"/>
    </row>
    <row r="147" spans="1:20" ht="11.25" outlineLevel="3" x14ac:dyDescent="0.2">
      <c r="A147" s="13"/>
      <c r="B147" s="109"/>
      <c r="C147" s="110">
        <v>29</v>
      </c>
      <c r="D147" s="111" t="s">
        <v>134</v>
      </c>
      <c r="E147" s="112" t="s">
        <v>187</v>
      </c>
      <c r="F147" s="113" t="s">
        <v>188</v>
      </c>
      <c r="G147" s="111" t="s">
        <v>189</v>
      </c>
      <c r="H147" s="114">
        <v>0.21599999999999997</v>
      </c>
      <c r="I147" s="115"/>
      <c r="J147" s="116">
        <f>H147*I147</f>
        <v>0</v>
      </c>
      <c r="K147" s="114">
        <v>3.2000000000000001E-2</v>
      </c>
      <c r="L147" s="114">
        <f>H147*K147</f>
        <v>6.9119999999999989E-3</v>
      </c>
      <c r="M147" s="114"/>
      <c r="N147" s="114">
        <f>H147*M147</f>
        <v>0</v>
      </c>
      <c r="O147" s="116">
        <v>21</v>
      </c>
      <c r="P147" s="116">
        <f>J147*(O147/100)</f>
        <v>0</v>
      </c>
      <c r="Q147" s="116">
        <f>J147+P147</f>
        <v>0</v>
      </c>
      <c r="R147" s="9"/>
      <c r="S147" s="9"/>
      <c r="T147" s="9"/>
    </row>
    <row r="148" spans="1:20" ht="9.75" outlineLevel="4" x14ac:dyDescent="0.2">
      <c r="A148" s="117"/>
      <c r="B148" s="118"/>
      <c r="C148" s="118"/>
      <c r="D148" s="119"/>
      <c r="E148" s="124" t="s">
        <v>17</v>
      </c>
      <c r="F148" s="120" t="s">
        <v>190</v>
      </c>
      <c r="G148" s="119"/>
      <c r="H148" s="121">
        <v>0</v>
      </c>
      <c r="I148" s="122"/>
      <c r="J148" s="123"/>
      <c r="K148" s="121"/>
      <c r="L148" s="121"/>
      <c r="M148" s="121"/>
      <c r="N148" s="121"/>
      <c r="O148" s="123"/>
      <c r="P148" s="123"/>
      <c r="Q148" s="123"/>
      <c r="R148" s="6"/>
      <c r="S148" s="9"/>
    </row>
    <row r="149" spans="1:20" ht="9.75" outlineLevel="4" x14ac:dyDescent="0.2">
      <c r="A149" s="117"/>
      <c r="B149" s="118"/>
      <c r="C149" s="118"/>
      <c r="D149" s="119"/>
      <c r="E149" s="124"/>
      <c r="F149" s="120" t="s">
        <v>191</v>
      </c>
      <c r="G149" s="119"/>
      <c r="H149" s="121">
        <v>0.21599999999999997</v>
      </c>
      <c r="I149" s="122"/>
      <c r="J149" s="123"/>
      <c r="K149" s="121"/>
      <c r="L149" s="121"/>
      <c r="M149" s="121"/>
      <c r="N149" s="121"/>
      <c r="O149" s="123"/>
      <c r="P149" s="123"/>
      <c r="Q149" s="123"/>
      <c r="R149" s="6"/>
      <c r="S149" s="9"/>
    </row>
    <row r="150" spans="1:20" ht="7.5" customHeight="1" outlineLevel="4" x14ac:dyDescent="0.15">
      <c r="A150" s="9"/>
      <c r="B150" s="80"/>
      <c r="C150" s="79"/>
      <c r="D150" s="82"/>
      <c r="E150" s="41"/>
      <c r="F150" s="83"/>
      <c r="G150" s="82"/>
      <c r="H150" s="84"/>
      <c r="I150" s="86"/>
      <c r="J150" s="43"/>
      <c r="K150" s="47"/>
      <c r="L150" s="47"/>
      <c r="M150" s="47"/>
      <c r="N150" s="47"/>
      <c r="O150" s="43"/>
      <c r="P150" s="43"/>
      <c r="Q150" s="43"/>
      <c r="R150" s="6"/>
      <c r="S150" s="9"/>
    </row>
    <row r="151" spans="1:20" ht="11.25" outlineLevel="3" x14ac:dyDescent="0.2">
      <c r="A151" s="13"/>
      <c r="B151" s="109"/>
      <c r="C151" s="110">
        <v>30</v>
      </c>
      <c r="D151" s="111" t="s">
        <v>134</v>
      </c>
      <c r="E151" s="112" t="s">
        <v>192</v>
      </c>
      <c r="F151" s="113" t="s">
        <v>193</v>
      </c>
      <c r="G151" s="111" t="s">
        <v>114</v>
      </c>
      <c r="H151" s="114">
        <v>115.577</v>
      </c>
      <c r="I151" s="115"/>
      <c r="J151" s="116">
        <f>H151*I151</f>
        <v>0</v>
      </c>
      <c r="K151" s="114">
        <v>3.8000000000000002E-4</v>
      </c>
      <c r="L151" s="114">
        <f>H151*K151</f>
        <v>4.3919260000000002E-2</v>
      </c>
      <c r="M151" s="114"/>
      <c r="N151" s="114">
        <f>H151*M151</f>
        <v>0</v>
      </c>
      <c r="O151" s="116">
        <v>21</v>
      </c>
      <c r="P151" s="116">
        <f>J151*(O151/100)</f>
        <v>0</v>
      </c>
      <c r="Q151" s="116">
        <f>J151+P151</f>
        <v>0</v>
      </c>
      <c r="R151" s="9"/>
      <c r="S151" s="9"/>
      <c r="T151" s="9"/>
    </row>
    <row r="152" spans="1:20" ht="9.75" outlineLevel="4" x14ac:dyDescent="0.2">
      <c r="A152" s="117"/>
      <c r="B152" s="118"/>
      <c r="C152" s="118"/>
      <c r="D152" s="119"/>
      <c r="E152" s="124" t="s">
        <v>17</v>
      </c>
      <c r="F152" s="120" t="s">
        <v>194</v>
      </c>
      <c r="G152" s="119"/>
      <c r="H152" s="121">
        <v>0</v>
      </c>
      <c r="I152" s="122"/>
      <c r="J152" s="123"/>
      <c r="K152" s="121"/>
      <c r="L152" s="121"/>
      <c r="M152" s="121"/>
      <c r="N152" s="121"/>
      <c r="O152" s="123"/>
      <c r="P152" s="123"/>
      <c r="Q152" s="123"/>
      <c r="R152" s="6"/>
      <c r="S152" s="9"/>
    </row>
    <row r="153" spans="1:20" ht="9.75" outlineLevel="4" x14ac:dyDescent="0.2">
      <c r="A153" s="117"/>
      <c r="B153" s="118"/>
      <c r="C153" s="118"/>
      <c r="D153" s="119"/>
      <c r="E153" s="124"/>
      <c r="F153" s="120" t="s">
        <v>195</v>
      </c>
      <c r="G153" s="119"/>
      <c r="H153" s="121">
        <v>115.577</v>
      </c>
      <c r="I153" s="122"/>
      <c r="J153" s="123"/>
      <c r="K153" s="121"/>
      <c r="L153" s="121"/>
      <c r="M153" s="121"/>
      <c r="N153" s="121"/>
      <c r="O153" s="123"/>
      <c r="P153" s="123"/>
      <c r="Q153" s="123"/>
      <c r="R153" s="6"/>
      <c r="S153" s="9"/>
    </row>
    <row r="154" spans="1:20" ht="9.75" outlineLevel="4" x14ac:dyDescent="0.2">
      <c r="A154" s="117"/>
      <c r="B154" s="118"/>
      <c r="C154" s="118"/>
      <c r="D154" s="119"/>
      <c r="E154" s="124"/>
      <c r="F154" s="120" t="s">
        <v>196</v>
      </c>
      <c r="G154" s="119"/>
      <c r="H154" s="121">
        <v>0</v>
      </c>
      <c r="I154" s="122"/>
      <c r="J154" s="123"/>
      <c r="K154" s="121"/>
      <c r="L154" s="121"/>
      <c r="M154" s="121"/>
      <c r="N154" s="121"/>
      <c r="O154" s="123"/>
      <c r="P154" s="123"/>
      <c r="Q154" s="123"/>
      <c r="R154" s="6"/>
      <c r="S154" s="9"/>
    </row>
    <row r="155" spans="1:20" ht="7.5" customHeight="1" outlineLevel="4" x14ac:dyDescent="0.15">
      <c r="A155" s="9"/>
      <c r="B155" s="80"/>
      <c r="C155" s="79"/>
      <c r="D155" s="82"/>
      <c r="E155" s="41"/>
      <c r="F155" s="83"/>
      <c r="G155" s="82"/>
      <c r="H155" s="84"/>
      <c r="I155" s="86"/>
      <c r="J155" s="43"/>
      <c r="K155" s="47"/>
      <c r="L155" s="47"/>
      <c r="M155" s="47"/>
      <c r="N155" s="47"/>
      <c r="O155" s="43"/>
      <c r="P155" s="43"/>
      <c r="Q155" s="43"/>
      <c r="R155" s="6"/>
      <c r="S155" s="9"/>
    </row>
    <row r="156" spans="1:20" ht="22.5" outlineLevel="3" x14ac:dyDescent="0.2">
      <c r="A156" s="13"/>
      <c r="B156" s="109"/>
      <c r="C156" s="110">
        <v>31</v>
      </c>
      <c r="D156" s="111" t="s">
        <v>77</v>
      </c>
      <c r="E156" s="112" t="s">
        <v>197</v>
      </c>
      <c r="F156" s="113" t="s">
        <v>198</v>
      </c>
      <c r="G156" s="111" t="s">
        <v>80</v>
      </c>
      <c r="H156" s="114">
        <v>1.08</v>
      </c>
      <c r="I156" s="115"/>
      <c r="J156" s="116">
        <f>H156*I156</f>
        <v>0</v>
      </c>
      <c r="K156" s="114"/>
      <c r="L156" s="114">
        <f>H156*K156</f>
        <v>0</v>
      </c>
      <c r="M156" s="114">
        <v>1.8E-3</v>
      </c>
      <c r="N156" s="114">
        <f>H156*M156</f>
        <v>1.944E-3</v>
      </c>
      <c r="O156" s="116">
        <v>21</v>
      </c>
      <c r="P156" s="116">
        <f>J156*(O156/100)</f>
        <v>0</v>
      </c>
      <c r="Q156" s="116">
        <f>J156+P156</f>
        <v>0</v>
      </c>
      <c r="R156" s="9"/>
      <c r="S156" s="9"/>
      <c r="T156" s="9"/>
    </row>
    <row r="157" spans="1:20" ht="9.75" outlineLevel="4" x14ac:dyDescent="0.2">
      <c r="A157" s="117"/>
      <c r="B157" s="118"/>
      <c r="C157" s="118"/>
      <c r="D157" s="119"/>
      <c r="E157" s="124" t="s">
        <v>17</v>
      </c>
      <c r="F157" s="120" t="s">
        <v>156</v>
      </c>
      <c r="G157" s="119"/>
      <c r="H157" s="121">
        <v>0</v>
      </c>
      <c r="I157" s="122"/>
      <c r="J157" s="123"/>
      <c r="K157" s="121"/>
      <c r="L157" s="121"/>
      <c r="M157" s="121"/>
      <c r="N157" s="121"/>
      <c r="O157" s="123"/>
      <c r="P157" s="123"/>
      <c r="Q157" s="123"/>
      <c r="R157" s="6"/>
      <c r="S157" s="9"/>
    </row>
    <row r="158" spans="1:20" ht="9.75" outlineLevel="4" x14ac:dyDescent="0.2">
      <c r="A158" s="117"/>
      <c r="B158" s="118"/>
      <c r="C158" s="118"/>
      <c r="D158" s="119"/>
      <c r="E158" s="124"/>
      <c r="F158" s="120" t="s">
        <v>157</v>
      </c>
      <c r="G158" s="119"/>
      <c r="H158" s="121">
        <v>0</v>
      </c>
      <c r="I158" s="122"/>
      <c r="J158" s="123"/>
      <c r="K158" s="121"/>
      <c r="L158" s="121"/>
      <c r="M158" s="121"/>
      <c r="N158" s="121"/>
      <c r="O158" s="123"/>
      <c r="P158" s="123"/>
      <c r="Q158" s="123"/>
      <c r="R158" s="6"/>
      <c r="S158" s="9"/>
    </row>
    <row r="159" spans="1:20" ht="9.75" outlineLevel="4" x14ac:dyDescent="0.2">
      <c r="A159" s="117"/>
      <c r="B159" s="118"/>
      <c r="C159" s="118"/>
      <c r="D159" s="119"/>
      <c r="E159" s="124"/>
      <c r="F159" s="120" t="s">
        <v>158</v>
      </c>
      <c r="G159" s="119"/>
      <c r="H159" s="121">
        <v>1.08</v>
      </c>
      <c r="I159" s="122"/>
      <c r="J159" s="123"/>
      <c r="K159" s="121"/>
      <c r="L159" s="121"/>
      <c r="M159" s="121"/>
      <c r="N159" s="121"/>
      <c r="O159" s="123"/>
      <c r="P159" s="123"/>
      <c r="Q159" s="123"/>
      <c r="R159" s="6"/>
      <c r="S159" s="9"/>
    </row>
    <row r="160" spans="1:20" ht="9.75" outlineLevel="4" x14ac:dyDescent="0.2">
      <c r="A160" s="117"/>
      <c r="B160" s="118"/>
      <c r="C160" s="118"/>
      <c r="D160" s="119"/>
      <c r="E160" s="124"/>
      <c r="F160" s="120" t="s">
        <v>111</v>
      </c>
      <c r="G160" s="119"/>
      <c r="H160" s="121">
        <v>1.08</v>
      </c>
      <c r="I160" s="122"/>
      <c r="J160" s="123"/>
      <c r="K160" s="121"/>
      <c r="L160" s="121"/>
      <c r="M160" s="121"/>
      <c r="N160" s="121"/>
      <c r="O160" s="123"/>
      <c r="P160" s="123"/>
      <c r="Q160" s="123"/>
      <c r="R160" s="6"/>
      <c r="S160" s="9"/>
    </row>
    <row r="161" spans="1:20" ht="7.5" customHeight="1" outlineLevel="4" x14ac:dyDescent="0.15">
      <c r="A161" s="9"/>
      <c r="B161" s="80"/>
      <c r="C161" s="79"/>
      <c r="D161" s="82"/>
      <c r="E161" s="41"/>
      <c r="F161" s="83"/>
      <c r="G161" s="82"/>
      <c r="H161" s="84"/>
      <c r="I161" s="86"/>
      <c r="J161" s="43"/>
      <c r="K161" s="47"/>
      <c r="L161" s="47"/>
      <c r="M161" s="47"/>
      <c r="N161" s="47"/>
      <c r="O161" s="43"/>
      <c r="P161" s="43"/>
      <c r="Q161" s="43"/>
      <c r="R161" s="6"/>
      <c r="S161" s="9"/>
    </row>
    <row r="162" spans="1:20" ht="11.25" outlineLevel="3" x14ac:dyDescent="0.2">
      <c r="A162" s="13"/>
      <c r="B162" s="109"/>
      <c r="C162" s="110">
        <v>32</v>
      </c>
      <c r="D162" s="111" t="s">
        <v>77</v>
      </c>
      <c r="E162" s="112" t="s">
        <v>199</v>
      </c>
      <c r="F162" s="113" t="s">
        <v>200</v>
      </c>
      <c r="G162" s="111" t="s">
        <v>114</v>
      </c>
      <c r="H162" s="114">
        <v>105.07</v>
      </c>
      <c r="I162" s="115"/>
      <c r="J162" s="116">
        <f>H162*I162</f>
        <v>0</v>
      </c>
      <c r="K162" s="114">
        <v>3.0000000000000001E-5</v>
      </c>
      <c r="L162" s="114">
        <f>H162*K162</f>
        <v>3.1520999999999997E-3</v>
      </c>
      <c r="M162" s="114"/>
      <c r="N162" s="114">
        <f>H162*M162</f>
        <v>0</v>
      </c>
      <c r="O162" s="116">
        <v>21</v>
      </c>
      <c r="P162" s="116">
        <f>J162*(O162/100)</f>
        <v>0</v>
      </c>
      <c r="Q162" s="116">
        <f>J162+P162</f>
        <v>0</v>
      </c>
      <c r="R162" s="9"/>
      <c r="S162" s="9"/>
      <c r="T162" s="9"/>
    </row>
    <row r="163" spans="1:20" ht="9.75" outlineLevel="4" x14ac:dyDescent="0.2">
      <c r="A163" s="117"/>
      <c r="B163" s="118"/>
      <c r="C163" s="118"/>
      <c r="D163" s="119"/>
      <c r="E163" s="124" t="s">
        <v>17</v>
      </c>
      <c r="F163" s="120" t="s">
        <v>194</v>
      </c>
      <c r="G163" s="119"/>
      <c r="H163" s="121">
        <v>0</v>
      </c>
      <c r="I163" s="122"/>
      <c r="J163" s="123"/>
      <c r="K163" s="121"/>
      <c r="L163" s="121"/>
      <c r="M163" s="121"/>
      <c r="N163" s="121"/>
      <c r="O163" s="123"/>
      <c r="P163" s="123"/>
      <c r="Q163" s="123"/>
      <c r="R163" s="6"/>
      <c r="S163" s="9"/>
    </row>
    <row r="164" spans="1:20" ht="9.75" outlineLevel="4" x14ac:dyDescent="0.2">
      <c r="A164" s="117"/>
      <c r="B164" s="118"/>
      <c r="C164" s="118"/>
      <c r="D164" s="119"/>
      <c r="E164" s="124"/>
      <c r="F164" s="120" t="s">
        <v>201</v>
      </c>
      <c r="G164" s="119"/>
      <c r="H164" s="121">
        <v>105.07</v>
      </c>
      <c r="I164" s="122"/>
      <c r="J164" s="123"/>
      <c r="K164" s="121"/>
      <c r="L164" s="121"/>
      <c r="M164" s="121"/>
      <c r="N164" s="121"/>
      <c r="O164" s="123"/>
      <c r="P164" s="123"/>
      <c r="Q164" s="123"/>
      <c r="R164" s="6"/>
      <c r="S164" s="9"/>
    </row>
    <row r="165" spans="1:20" ht="7.5" customHeight="1" outlineLevel="4" x14ac:dyDescent="0.15">
      <c r="A165" s="9"/>
      <c r="B165" s="80"/>
      <c r="C165" s="79"/>
      <c r="D165" s="82"/>
      <c r="E165" s="41"/>
      <c r="F165" s="83"/>
      <c r="G165" s="82"/>
      <c r="H165" s="84"/>
      <c r="I165" s="86"/>
      <c r="J165" s="43"/>
      <c r="K165" s="47"/>
      <c r="L165" s="47"/>
      <c r="M165" s="47"/>
      <c r="N165" s="47"/>
      <c r="O165" s="43"/>
      <c r="P165" s="43"/>
      <c r="Q165" s="43"/>
      <c r="R165" s="6"/>
      <c r="S165" s="9"/>
    </row>
    <row r="166" spans="1:20" ht="11.25" outlineLevel="3" x14ac:dyDescent="0.2">
      <c r="A166" s="13"/>
      <c r="B166" s="109"/>
      <c r="C166" s="110">
        <v>33</v>
      </c>
      <c r="D166" s="111" t="s">
        <v>77</v>
      </c>
      <c r="E166" s="112" t="s">
        <v>202</v>
      </c>
      <c r="F166" s="113" t="s">
        <v>203</v>
      </c>
      <c r="G166" s="111" t="s">
        <v>96</v>
      </c>
      <c r="H166" s="114">
        <v>2</v>
      </c>
      <c r="I166" s="115"/>
      <c r="J166" s="116">
        <f>H166*I166</f>
        <v>0</v>
      </c>
      <c r="K166" s="114"/>
      <c r="L166" s="114">
        <f>H166*K166</f>
        <v>0</v>
      </c>
      <c r="M166" s="114"/>
      <c r="N166" s="114">
        <f>H166*M166</f>
        <v>0</v>
      </c>
      <c r="O166" s="116">
        <v>21</v>
      </c>
      <c r="P166" s="116">
        <f>J166*(O166/100)</f>
        <v>0</v>
      </c>
      <c r="Q166" s="116">
        <f>J166+P166</f>
        <v>0</v>
      </c>
      <c r="R166" s="9"/>
      <c r="S166" s="9"/>
      <c r="T166" s="9"/>
    </row>
    <row r="167" spans="1:20" ht="11.25" outlineLevel="3" x14ac:dyDescent="0.2">
      <c r="A167" s="13"/>
      <c r="B167" s="109"/>
      <c r="C167" s="110">
        <v>34</v>
      </c>
      <c r="D167" s="111" t="s">
        <v>77</v>
      </c>
      <c r="E167" s="112" t="s">
        <v>204</v>
      </c>
      <c r="F167" s="113" t="s">
        <v>205</v>
      </c>
      <c r="G167" s="111" t="s">
        <v>189</v>
      </c>
      <c r="H167" s="114">
        <v>0.21599999999999997</v>
      </c>
      <c r="I167" s="115"/>
      <c r="J167" s="116">
        <f>H167*I167</f>
        <v>0</v>
      </c>
      <c r="K167" s="114"/>
      <c r="L167" s="114">
        <f>H167*K167</f>
        <v>0</v>
      </c>
      <c r="M167" s="114"/>
      <c r="N167" s="114">
        <f>H167*M167</f>
        <v>0</v>
      </c>
      <c r="O167" s="116">
        <v>21</v>
      </c>
      <c r="P167" s="116">
        <f>J167*(O167/100)</f>
        <v>0</v>
      </c>
      <c r="Q167" s="116">
        <f>J167+P167</f>
        <v>0</v>
      </c>
      <c r="R167" s="9"/>
      <c r="S167" s="9"/>
      <c r="T167" s="9"/>
    </row>
    <row r="168" spans="1:20" ht="9.75" outlineLevel="4" x14ac:dyDescent="0.2">
      <c r="A168" s="117"/>
      <c r="B168" s="118"/>
      <c r="C168" s="118"/>
      <c r="D168" s="119"/>
      <c r="E168" s="124" t="s">
        <v>17</v>
      </c>
      <c r="F168" s="120" t="s">
        <v>190</v>
      </c>
      <c r="G168" s="119"/>
      <c r="H168" s="121">
        <v>0</v>
      </c>
      <c r="I168" s="122"/>
      <c r="J168" s="123"/>
      <c r="K168" s="121"/>
      <c r="L168" s="121"/>
      <c r="M168" s="121"/>
      <c r="N168" s="121"/>
      <c r="O168" s="123"/>
      <c r="P168" s="123"/>
      <c r="Q168" s="123"/>
      <c r="R168" s="6"/>
      <c r="S168" s="9"/>
    </row>
    <row r="169" spans="1:20" ht="9.75" outlineLevel="4" x14ac:dyDescent="0.2">
      <c r="A169" s="117"/>
      <c r="B169" s="118"/>
      <c r="C169" s="118"/>
      <c r="D169" s="119"/>
      <c r="E169" s="124"/>
      <c r="F169" s="120" t="s">
        <v>191</v>
      </c>
      <c r="G169" s="119"/>
      <c r="H169" s="121">
        <v>0.21599999999999997</v>
      </c>
      <c r="I169" s="122"/>
      <c r="J169" s="123"/>
      <c r="K169" s="121"/>
      <c r="L169" s="121"/>
      <c r="M169" s="121"/>
      <c r="N169" s="121"/>
      <c r="O169" s="123"/>
      <c r="P169" s="123"/>
      <c r="Q169" s="123"/>
      <c r="R169" s="6"/>
      <c r="S169" s="9"/>
    </row>
    <row r="170" spans="1:20" ht="7.5" customHeight="1" outlineLevel="4" x14ac:dyDescent="0.15">
      <c r="A170" s="9"/>
      <c r="B170" s="80"/>
      <c r="C170" s="79"/>
      <c r="D170" s="82"/>
      <c r="E170" s="41"/>
      <c r="F170" s="83"/>
      <c r="G170" s="82"/>
      <c r="H170" s="84"/>
      <c r="I170" s="86"/>
      <c r="J170" s="43"/>
      <c r="K170" s="47"/>
      <c r="L170" s="47"/>
      <c r="M170" s="47"/>
      <c r="N170" s="47"/>
      <c r="O170" s="43"/>
      <c r="P170" s="43"/>
      <c r="Q170" s="43"/>
      <c r="R170" s="6"/>
      <c r="S170" s="9"/>
    </row>
    <row r="171" spans="1:20" ht="11.25" outlineLevel="3" x14ac:dyDescent="0.2">
      <c r="A171" s="13"/>
      <c r="B171" s="109"/>
      <c r="C171" s="110">
        <v>35</v>
      </c>
      <c r="D171" s="111" t="s">
        <v>77</v>
      </c>
      <c r="E171" s="112" t="s">
        <v>206</v>
      </c>
      <c r="F171" s="113" t="s">
        <v>207</v>
      </c>
      <c r="G171" s="111" t="s">
        <v>189</v>
      </c>
      <c r="H171" s="114">
        <v>0.5</v>
      </c>
      <c r="I171" s="115"/>
      <c r="J171" s="116">
        <f>H171*I171</f>
        <v>0</v>
      </c>
      <c r="K171" s="114"/>
      <c r="L171" s="114">
        <f>H171*K171</f>
        <v>0</v>
      </c>
      <c r="M171" s="114"/>
      <c r="N171" s="114">
        <f>H171*M171</f>
        <v>0</v>
      </c>
      <c r="O171" s="116">
        <v>21</v>
      </c>
      <c r="P171" s="116">
        <f>J171*(O171/100)</f>
        <v>0</v>
      </c>
      <c r="Q171" s="116">
        <f>J171+P171</f>
        <v>0</v>
      </c>
      <c r="R171" s="9"/>
      <c r="S171" s="9"/>
      <c r="T171" s="9"/>
    </row>
    <row r="172" spans="1:20" ht="9.75" outlineLevel="4" x14ac:dyDescent="0.2">
      <c r="A172" s="117"/>
      <c r="B172" s="118"/>
      <c r="C172" s="118"/>
      <c r="D172" s="119"/>
      <c r="E172" s="124" t="s">
        <v>17</v>
      </c>
      <c r="F172" s="120" t="s">
        <v>208</v>
      </c>
      <c r="G172" s="119"/>
      <c r="H172" s="121">
        <v>0</v>
      </c>
      <c r="I172" s="122"/>
      <c r="J172" s="123"/>
      <c r="K172" s="121"/>
      <c r="L172" s="121"/>
      <c r="M172" s="121"/>
      <c r="N172" s="121"/>
      <c r="O172" s="123"/>
      <c r="P172" s="123"/>
      <c r="Q172" s="123"/>
      <c r="R172" s="6"/>
      <c r="S172" s="9"/>
    </row>
    <row r="173" spans="1:20" ht="9.75" outlineLevel="4" x14ac:dyDescent="0.2">
      <c r="A173" s="117"/>
      <c r="B173" s="118"/>
      <c r="C173" s="118"/>
      <c r="D173" s="119"/>
      <c r="E173" s="124"/>
      <c r="F173" s="120" t="s">
        <v>209</v>
      </c>
      <c r="G173" s="119"/>
      <c r="H173" s="121">
        <v>0.30000000000000004</v>
      </c>
      <c r="I173" s="122"/>
      <c r="J173" s="123"/>
      <c r="K173" s="121"/>
      <c r="L173" s="121"/>
      <c r="M173" s="121"/>
      <c r="N173" s="121"/>
      <c r="O173" s="123"/>
      <c r="P173" s="123"/>
      <c r="Q173" s="123"/>
      <c r="R173" s="6"/>
      <c r="S173" s="9"/>
    </row>
    <row r="174" spans="1:20" ht="9.75" outlineLevel="4" x14ac:dyDescent="0.2">
      <c r="A174" s="117"/>
      <c r="B174" s="118"/>
      <c r="C174" s="118"/>
      <c r="D174" s="119"/>
      <c r="E174" s="124"/>
      <c r="F174" s="120" t="s">
        <v>210</v>
      </c>
      <c r="G174" s="119"/>
      <c r="H174" s="121">
        <v>0</v>
      </c>
      <c r="I174" s="122"/>
      <c r="J174" s="123"/>
      <c r="K174" s="121"/>
      <c r="L174" s="121"/>
      <c r="M174" s="121"/>
      <c r="N174" s="121"/>
      <c r="O174" s="123"/>
      <c r="P174" s="123"/>
      <c r="Q174" s="123"/>
      <c r="R174" s="6"/>
      <c r="S174" s="9"/>
    </row>
    <row r="175" spans="1:20" ht="9.75" outlineLevel="4" x14ac:dyDescent="0.2">
      <c r="A175" s="117"/>
      <c r="B175" s="118"/>
      <c r="C175" s="118"/>
      <c r="D175" s="119"/>
      <c r="E175" s="124"/>
      <c r="F175" s="120" t="s">
        <v>211</v>
      </c>
      <c r="G175" s="119"/>
      <c r="H175" s="121">
        <v>0.2</v>
      </c>
      <c r="I175" s="122"/>
      <c r="J175" s="123"/>
      <c r="K175" s="121"/>
      <c r="L175" s="121"/>
      <c r="M175" s="121"/>
      <c r="N175" s="121"/>
      <c r="O175" s="123"/>
      <c r="P175" s="123"/>
      <c r="Q175" s="123"/>
      <c r="R175" s="6"/>
      <c r="S175" s="9"/>
    </row>
    <row r="176" spans="1:20" ht="7.5" customHeight="1" outlineLevel="4" x14ac:dyDescent="0.15">
      <c r="A176" s="9"/>
      <c r="B176" s="80"/>
      <c r="C176" s="79"/>
      <c r="D176" s="82"/>
      <c r="E176" s="41"/>
      <c r="F176" s="83"/>
      <c r="G176" s="82"/>
      <c r="H176" s="84"/>
      <c r="I176" s="86"/>
      <c r="J176" s="43"/>
      <c r="K176" s="47"/>
      <c r="L176" s="47"/>
      <c r="M176" s="47"/>
      <c r="N176" s="47"/>
      <c r="O176" s="43"/>
      <c r="P176" s="43"/>
      <c r="Q176" s="43"/>
      <c r="R176" s="6"/>
      <c r="S176" s="9"/>
    </row>
    <row r="177" spans="1:20" ht="11.25" outlineLevel="3" x14ac:dyDescent="0.2">
      <c r="A177" s="13"/>
      <c r="B177" s="109"/>
      <c r="C177" s="110">
        <v>36</v>
      </c>
      <c r="D177" s="111" t="s">
        <v>77</v>
      </c>
      <c r="E177" s="112" t="s">
        <v>212</v>
      </c>
      <c r="F177" s="113" t="s">
        <v>213</v>
      </c>
      <c r="G177" s="111" t="s">
        <v>179</v>
      </c>
      <c r="H177" s="114">
        <v>1.39</v>
      </c>
      <c r="I177" s="115"/>
      <c r="J177" s="116">
        <f>H177*I177</f>
        <v>0</v>
      </c>
      <c r="K177" s="114"/>
      <c r="L177" s="114">
        <f>H177*K177</f>
        <v>0</v>
      </c>
      <c r="M177" s="114"/>
      <c r="N177" s="114">
        <f>H177*M177</f>
        <v>0</v>
      </c>
      <c r="O177" s="116">
        <v>21</v>
      </c>
      <c r="P177" s="116">
        <f>J177*(O177/100)</f>
        <v>0</v>
      </c>
      <c r="Q177" s="116">
        <f>J177+P177</f>
        <v>0</v>
      </c>
      <c r="R177" s="9"/>
      <c r="S177" s="9"/>
      <c r="T177" s="9"/>
    </row>
    <row r="178" spans="1:20" ht="11.25" outlineLevel="3" x14ac:dyDescent="0.2">
      <c r="A178" s="13"/>
      <c r="B178" s="109"/>
      <c r="C178" s="110">
        <v>37</v>
      </c>
      <c r="D178" s="111" t="s">
        <v>134</v>
      </c>
      <c r="E178" s="112" t="s">
        <v>214</v>
      </c>
      <c r="F178" s="113" t="s">
        <v>215</v>
      </c>
      <c r="G178" s="111" t="s">
        <v>96</v>
      </c>
      <c r="H178" s="114">
        <v>2</v>
      </c>
      <c r="I178" s="115"/>
      <c r="J178" s="116">
        <f>H178*I178</f>
        <v>0</v>
      </c>
      <c r="K178" s="114">
        <v>3.0999999999999999E-3</v>
      </c>
      <c r="L178" s="114">
        <f>H178*K178</f>
        <v>6.1999999999999998E-3</v>
      </c>
      <c r="M178" s="114"/>
      <c r="N178" s="114">
        <f>H178*M178</f>
        <v>0</v>
      </c>
      <c r="O178" s="116">
        <v>21</v>
      </c>
      <c r="P178" s="116">
        <f>J178*(O178/100)</f>
        <v>0</v>
      </c>
      <c r="Q178" s="116">
        <f>J178+P178</f>
        <v>0</v>
      </c>
      <c r="R178" s="9"/>
      <c r="S178" s="9"/>
      <c r="T178" s="9"/>
    </row>
    <row r="179" spans="1:20" outlineLevel="3" x14ac:dyDescent="0.15">
      <c r="B179" s="6"/>
      <c r="C179" s="6"/>
      <c r="D179" s="6"/>
      <c r="E179" s="6"/>
      <c r="F179" s="6"/>
      <c r="G179" s="6"/>
      <c r="H179" s="6"/>
      <c r="I179" s="9"/>
      <c r="J179" s="9"/>
      <c r="K179" s="6"/>
      <c r="L179" s="6"/>
      <c r="M179" s="6"/>
      <c r="N179" s="6"/>
      <c r="O179" s="6"/>
      <c r="P179" s="9"/>
      <c r="Q179" s="9"/>
    </row>
    <row r="180" spans="1:20" ht="11.25" outlineLevel="2" x14ac:dyDescent="0.2">
      <c r="A180" s="73" t="s">
        <v>52</v>
      </c>
      <c r="B180" s="102">
        <v>3</v>
      </c>
      <c r="C180" s="103"/>
      <c r="D180" s="104" t="s">
        <v>76</v>
      </c>
      <c r="E180" s="104"/>
      <c r="F180" s="105" t="s">
        <v>53</v>
      </c>
      <c r="G180" s="104"/>
      <c r="H180" s="106"/>
      <c r="I180" s="107"/>
      <c r="J180" s="75">
        <f>SUBTOTAL(9,J181:J194)</f>
        <v>0</v>
      </c>
      <c r="K180" s="106"/>
      <c r="L180" s="76">
        <f>SUBTOTAL(9,L181:L194)</f>
        <v>1.626E-2</v>
      </c>
      <c r="M180" s="106"/>
      <c r="N180" s="76">
        <f>SUBTOTAL(9,N181:N194)</f>
        <v>6.0329999999999995E-2</v>
      </c>
      <c r="O180" s="108"/>
      <c r="P180" s="75">
        <f>SUBTOTAL(9,P181:P194)</f>
        <v>0</v>
      </c>
      <c r="Q180" s="75">
        <f>SUBTOTAL(9,Q181:Q194)</f>
        <v>0</v>
      </c>
      <c r="R180" s="6"/>
      <c r="S180" s="9"/>
      <c r="T180" s="9"/>
    </row>
    <row r="181" spans="1:20" ht="11.25" outlineLevel="3" x14ac:dyDescent="0.2">
      <c r="A181" s="13"/>
      <c r="B181" s="109"/>
      <c r="C181" s="110">
        <v>38</v>
      </c>
      <c r="D181" s="111" t="s">
        <v>134</v>
      </c>
      <c r="E181" s="112" t="s">
        <v>216</v>
      </c>
      <c r="F181" s="113" t="s">
        <v>217</v>
      </c>
      <c r="G181" s="111" t="s">
        <v>96</v>
      </c>
      <c r="H181" s="114">
        <v>3</v>
      </c>
      <c r="I181" s="115"/>
      <c r="J181" s="116">
        <f>H181*I181</f>
        <v>0</v>
      </c>
      <c r="K181" s="114">
        <v>3.2000000000000003E-4</v>
      </c>
      <c r="L181" s="114">
        <f>H181*K181</f>
        <v>9.6000000000000013E-4</v>
      </c>
      <c r="M181" s="114"/>
      <c r="N181" s="114">
        <f>H181*M181</f>
        <v>0</v>
      </c>
      <c r="O181" s="116">
        <v>21</v>
      </c>
      <c r="P181" s="116">
        <f>J181*(O181/100)</f>
        <v>0</v>
      </c>
      <c r="Q181" s="116">
        <f>J181+P181</f>
        <v>0</v>
      </c>
      <c r="R181" s="9"/>
      <c r="S181" s="9"/>
      <c r="T181" s="9"/>
    </row>
    <row r="182" spans="1:20" ht="11.25" outlineLevel="3" x14ac:dyDescent="0.2">
      <c r="A182" s="13"/>
      <c r="B182" s="109"/>
      <c r="C182" s="110">
        <v>39</v>
      </c>
      <c r="D182" s="111" t="s">
        <v>134</v>
      </c>
      <c r="E182" s="112" t="s">
        <v>218</v>
      </c>
      <c r="F182" s="113" t="s">
        <v>219</v>
      </c>
      <c r="G182" s="111" t="s">
        <v>96</v>
      </c>
      <c r="H182" s="114">
        <v>3</v>
      </c>
      <c r="I182" s="115"/>
      <c r="J182" s="116">
        <f>H182*I182</f>
        <v>0</v>
      </c>
      <c r="K182" s="114">
        <v>2.6800000000000001E-3</v>
      </c>
      <c r="L182" s="114">
        <f>H182*K182</f>
        <v>8.0400000000000003E-3</v>
      </c>
      <c r="M182" s="114"/>
      <c r="N182" s="114">
        <f>H182*M182</f>
        <v>0</v>
      </c>
      <c r="O182" s="116">
        <v>21</v>
      </c>
      <c r="P182" s="116">
        <f>J182*(O182/100)</f>
        <v>0</v>
      </c>
      <c r="Q182" s="116">
        <f>J182+P182</f>
        <v>0</v>
      </c>
      <c r="R182" s="9"/>
      <c r="S182" s="9"/>
      <c r="T182" s="9"/>
    </row>
    <row r="183" spans="1:20" ht="11.25" outlineLevel="3" x14ac:dyDescent="0.2">
      <c r="A183" s="13"/>
      <c r="B183" s="109"/>
      <c r="C183" s="110">
        <v>40</v>
      </c>
      <c r="D183" s="111" t="s">
        <v>77</v>
      </c>
      <c r="E183" s="112" t="s">
        <v>220</v>
      </c>
      <c r="F183" s="113" t="s">
        <v>221</v>
      </c>
      <c r="G183" s="111" t="s">
        <v>96</v>
      </c>
      <c r="H183" s="114">
        <v>3</v>
      </c>
      <c r="I183" s="115"/>
      <c r="J183" s="116">
        <f>H183*I183</f>
        <v>0</v>
      </c>
      <c r="K183" s="114"/>
      <c r="L183" s="114">
        <f>H183*K183</f>
        <v>0</v>
      </c>
      <c r="M183" s="114">
        <v>2.0109999999999999E-2</v>
      </c>
      <c r="N183" s="114">
        <f>H183*M183</f>
        <v>6.0329999999999995E-2</v>
      </c>
      <c r="O183" s="116">
        <v>21</v>
      </c>
      <c r="P183" s="116">
        <f>J183*(O183/100)</f>
        <v>0</v>
      </c>
      <c r="Q183" s="116">
        <f>J183+P183</f>
        <v>0</v>
      </c>
      <c r="R183" s="9"/>
      <c r="S183" s="9"/>
      <c r="T183" s="9"/>
    </row>
    <row r="184" spans="1:20" ht="11.25" outlineLevel="3" x14ac:dyDescent="0.2">
      <c r="A184" s="13"/>
      <c r="B184" s="109"/>
      <c r="C184" s="110">
        <v>41</v>
      </c>
      <c r="D184" s="111" t="s">
        <v>77</v>
      </c>
      <c r="E184" s="112" t="s">
        <v>222</v>
      </c>
      <c r="F184" s="113" t="s">
        <v>223</v>
      </c>
      <c r="G184" s="111" t="s">
        <v>96</v>
      </c>
      <c r="H184" s="114">
        <v>3</v>
      </c>
      <c r="I184" s="115"/>
      <c r="J184" s="116">
        <f>H184*I184</f>
        <v>0</v>
      </c>
      <c r="K184" s="114">
        <v>2.1299999999999999E-3</v>
      </c>
      <c r="L184" s="114">
        <f>H184*K184</f>
        <v>6.3899999999999998E-3</v>
      </c>
      <c r="M184" s="114"/>
      <c r="N184" s="114">
        <f>H184*M184</f>
        <v>0</v>
      </c>
      <c r="O184" s="116">
        <v>21</v>
      </c>
      <c r="P184" s="116">
        <f>J184*(O184/100)</f>
        <v>0</v>
      </c>
      <c r="Q184" s="116">
        <f>J184+P184</f>
        <v>0</v>
      </c>
      <c r="R184" s="9"/>
      <c r="S184" s="9"/>
      <c r="T184" s="9"/>
    </row>
    <row r="185" spans="1:20" ht="11.25" outlineLevel="3" x14ac:dyDescent="0.2">
      <c r="A185" s="13"/>
      <c r="B185" s="109"/>
      <c r="C185" s="110">
        <v>42</v>
      </c>
      <c r="D185" s="111" t="s">
        <v>77</v>
      </c>
      <c r="E185" s="112" t="s">
        <v>224</v>
      </c>
      <c r="F185" s="113" t="s">
        <v>225</v>
      </c>
      <c r="G185" s="111" t="s">
        <v>96</v>
      </c>
      <c r="H185" s="114">
        <v>3</v>
      </c>
      <c r="I185" s="115"/>
      <c r="J185" s="116">
        <f>H185*I185</f>
        <v>0</v>
      </c>
      <c r="K185" s="114">
        <v>3.0000000000000001E-5</v>
      </c>
      <c r="L185" s="114">
        <f>H185*K185</f>
        <v>9.0000000000000006E-5</v>
      </c>
      <c r="M185" s="114"/>
      <c r="N185" s="114">
        <f>H185*M185</f>
        <v>0</v>
      </c>
      <c r="O185" s="116">
        <v>21</v>
      </c>
      <c r="P185" s="116">
        <f>J185*(O185/100)</f>
        <v>0</v>
      </c>
      <c r="Q185" s="116">
        <f>J185+P185</f>
        <v>0</v>
      </c>
      <c r="R185" s="9"/>
      <c r="S185" s="9"/>
      <c r="T185" s="9"/>
    </row>
    <row r="186" spans="1:20" ht="9.75" outlineLevel="4" x14ac:dyDescent="0.2">
      <c r="A186" s="117"/>
      <c r="B186" s="118"/>
      <c r="C186" s="118"/>
      <c r="D186" s="119"/>
      <c r="E186" s="124" t="s">
        <v>17</v>
      </c>
      <c r="F186" s="120" t="s">
        <v>226</v>
      </c>
      <c r="G186" s="119"/>
      <c r="H186" s="121">
        <v>0</v>
      </c>
      <c r="I186" s="122"/>
      <c r="J186" s="123"/>
      <c r="K186" s="121"/>
      <c r="L186" s="121"/>
      <c r="M186" s="121"/>
      <c r="N186" s="121"/>
      <c r="O186" s="123"/>
      <c r="P186" s="123"/>
      <c r="Q186" s="123"/>
      <c r="R186" s="6"/>
      <c r="S186" s="9"/>
    </row>
    <row r="187" spans="1:20" ht="9.75" outlineLevel="4" x14ac:dyDescent="0.2">
      <c r="A187" s="117"/>
      <c r="B187" s="118"/>
      <c r="C187" s="118"/>
      <c r="D187" s="119"/>
      <c r="E187" s="124"/>
      <c r="F187" s="120" t="s">
        <v>164</v>
      </c>
      <c r="G187" s="119"/>
      <c r="H187" s="121">
        <v>3</v>
      </c>
      <c r="I187" s="122"/>
      <c r="J187" s="123"/>
      <c r="K187" s="121"/>
      <c r="L187" s="121"/>
      <c r="M187" s="121"/>
      <c r="N187" s="121"/>
      <c r="O187" s="123"/>
      <c r="P187" s="123"/>
      <c r="Q187" s="123"/>
      <c r="R187" s="6"/>
      <c r="S187" s="9"/>
    </row>
    <row r="188" spans="1:20" ht="7.5" customHeight="1" outlineLevel="4" x14ac:dyDescent="0.15">
      <c r="A188" s="9"/>
      <c r="B188" s="80"/>
      <c r="C188" s="79"/>
      <c r="D188" s="82"/>
      <c r="E188" s="41"/>
      <c r="F188" s="83"/>
      <c r="G188" s="82"/>
      <c r="H188" s="84"/>
      <c r="I188" s="86"/>
      <c r="J188" s="43"/>
      <c r="K188" s="47"/>
      <c r="L188" s="47"/>
      <c r="M188" s="47"/>
      <c r="N188" s="47"/>
      <c r="O188" s="43"/>
      <c r="P188" s="43"/>
      <c r="Q188" s="43"/>
      <c r="R188" s="6"/>
      <c r="S188" s="9"/>
    </row>
    <row r="189" spans="1:20" ht="11.25" outlineLevel="3" x14ac:dyDescent="0.2">
      <c r="A189" s="13"/>
      <c r="B189" s="109"/>
      <c r="C189" s="110">
        <v>43</v>
      </c>
      <c r="D189" s="111" t="s">
        <v>77</v>
      </c>
      <c r="E189" s="112" t="s">
        <v>227</v>
      </c>
      <c r="F189" s="113" t="s">
        <v>228</v>
      </c>
      <c r="G189" s="111" t="s">
        <v>179</v>
      </c>
      <c r="H189" s="114">
        <v>0.97</v>
      </c>
      <c r="I189" s="115"/>
      <c r="J189" s="116">
        <f>H189*I189</f>
        <v>0</v>
      </c>
      <c r="K189" s="114"/>
      <c r="L189" s="114">
        <f>H189*K189</f>
        <v>0</v>
      </c>
      <c r="M189" s="114"/>
      <c r="N189" s="114">
        <f>H189*M189</f>
        <v>0</v>
      </c>
      <c r="O189" s="116">
        <v>21</v>
      </c>
      <c r="P189" s="116">
        <f>J189*(O189/100)</f>
        <v>0</v>
      </c>
      <c r="Q189" s="116">
        <f>J189+P189</f>
        <v>0</v>
      </c>
      <c r="R189" s="9"/>
      <c r="S189" s="9"/>
      <c r="T189" s="9"/>
    </row>
    <row r="190" spans="1:20" ht="11.25" outlineLevel="3" x14ac:dyDescent="0.2">
      <c r="A190" s="13"/>
      <c r="B190" s="109"/>
      <c r="C190" s="110">
        <v>44</v>
      </c>
      <c r="D190" s="111" t="s">
        <v>134</v>
      </c>
      <c r="E190" s="112" t="s">
        <v>229</v>
      </c>
      <c r="F190" s="113" t="s">
        <v>230</v>
      </c>
      <c r="G190" s="111" t="s">
        <v>96</v>
      </c>
      <c r="H190" s="114">
        <v>3</v>
      </c>
      <c r="I190" s="115"/>
      <c r="J190" s="116">
        <f>H190*I190</f>
        <v>0</v>
      </c>
      <c r="K190" s="114">
        <v>2.5999999999999998E-4</v>
      </c>
      <c r="L190" s="114">
        <f>H190*K190</f>
        <v>7.7999999999999988E-4</v>
      </c>
      <c r="M190" s="114"/>
      <c r="N190" s="114">
        <f>H190*M190</f>
        <v>0</v>
      </c>
      <c r="O190" s="116">
        <v>21</v>
      </c>
      <c r="P190" s="116">
        <f>J190*(O190/100)</f>
        <v>0</v>
      </c>
      <c r="Q190" s="116">
        <f>J190+P190</f>
        <v>0</v>
      </c>
      <c r="R190" s="9"/>
      <c r="S190" s="9"/>
      <c r="T190" s="9"/>
    </row>
    <row r="191" spans="1:20" ht="9.75" outlineLevel="4" x14ac:dyDescent="0.2">
      <c r="A191" s="117"/>
      <c r="B191" s="118"/>
      <c r="C191" s="118"/>
      <c r="D191" s="119"/>
      <c r="E191" s="124" t="s">
        <v>17</v>
      </c>
      <c r="F191" s="120" t="s">
        <v>226</v>
      </c>
      <c r="G191" s="119"/>
      <c r="H191" s="121">
        <v>0</v>
      </c>
      <c r="I191" s="122"/>
      <c r="J191" s="123"/>
      <c r="K191" s="121"/>
      <c r="L191" s="121"/>
      <c r="M191" s="121"/>
      <c r="N191" s="121"/>
      <c r="O191" s="123"/>
      <c r="P191" s="123"/>
      <c r="Q191" s="123"/>
      <c r="R191" s="6"/>
      <c r="S191" s="9"/>
    </row>
    <row r="192" spans="1:20" ht="9.75" outlineLevel="4" x14ac:dyDescent="0.2">
      <c r="A192" s="117"/>
      <c r="B192" s="118"/>
      <c r="C192" s="118"/>
      <c r="D192" s="119"/>
      <c r="E192" s="124"/>
      <c r="F192" s="120" t="s">
        <v>164</v>
      </c>
      <c r="G192" s="119"/>
      <c r="H192" s="121">
        <v>3</v>
      </c>
      <c r="I192" s="122"/>
      <c r="J192" s="123"/>
      <c r="K192" s="121"/>
      <c r="L192" s="121"/>
      <c r="M192" s="121"/>
      <c r="N192" s="121"/>
      <c r="O192" s="123"/>
      <c r="P192" s="123"/>
      <c r="Q192" s="123"/>
      <c r="R192" s="6"/>
      <c r="S192" s="9"/>
    </row>
    <row r="193" spans="1:20" ht="7.5" customHeight="1" outlineLevel="4" x14ac:dyDescent="0.15">
      <c r="A193" s="9"/>
      <c r="B193" s="80"/>
      <c r="C193" s="79"/>
      <c r="D193" s="82"/>
      <c r="E193" s="41"/>
      <c r="F193" s="83"/>
      <c r="G193" s="82"/>
      <c r="H193" s="84"/>
      <c r="I193" s="86"/>
      <c r="J193" s="43"/>
      <c r="K193" s="47"/>
      <c r="L193" s="47"/>
      <c r="M193" s="47"/>
      <c r="N193" s="47"/>
      <c r="O193" s="43"/>
      <c r="P193" s="43"/>
      <c r="Q193" s="43"/>
      <c r="R193" s="6"/>
      <c r="S193" s="9"/>
    </row>
    <row r="194" spans="1:20" outlineLevel="3" x14ac:dyDescent="0.15">
      <c r="B194" s="6"/>
      <c r="C194" s="6"/>
      <c r="D194" s="6"/>
      <c r="E194" s="6"/>
      <c r="F194" s="6"/>
      <c r="G194" s="6"/>
      <c r="H194" s="6"/>
      <c r="I194" s="9"/>
      <c r="J194" s="9"/>
      <c r="K194" s="6"/>
      <c r="L194" s="6"/>
      <c r="M194" s="6"/>
      <c r="N194" s="6"/>
      <c r="O194" s="6"/>
      <c r="P194" s="9"/>
      <c r="Q194" s="9"/>
    </row>
    <row r="195" spans="1:20" ht="11.25" outlineLevel="2" x14ac:dyDescent="0.2">
      <c r="A195" s="73" t="s">
        <v>54</v>
      </c>
      <c r="B195" s="102">
        <v>3</v>
      </c>
      <c r="C195" s="103"/>
      <c r="D195" s="104" t="s">
        <v>76</v>
      </c>
      <c r="E195" s="104"/>
      <c r="F195" s="105" t="s">
        <v>55</v>
      </c>
      <c r="G195" s="104"/>
      <c r="H195" s="106"/>
      <c r="I195" s="107"/>
      <c r="J195" s="75">
        <f>SUBTOTAL(9,J196:J209)</f>
        <v>0</v>
      </c>
      <c r="K195" s="106"/>
      <c r="L195" s="76">
        <f>SUBTOTAL(9,L196:L209)</f>
        <v>0.01</v>
      </c>
      <c r="M195" s="106"/>
      <c r="N195" s="76">
        <f>SUBTOTAL(9,N196:N209)</f>
        <v>6.6E-4</v>
      </c>
      <c r="O195" s="108"/>
      <c r="P195" s="75">
        <f>SUBTOTAL(9,P196:P209)</f>
        <v>0</v>
      </c>
      <c r="Q195" s="75">
        <f>SUBTOTAL(9,Q196:Q209)</f>
        <v>0</v>
      </c>
      <c r="R195" s="6"/>
      <c r="S195" s="9"/>
      <c r="T195" s="9"/>
    </row>
    <row r="196" spans="1:20" ht="11.25" outlineLevel="3" x14ac:dyDescent="0.2">
      <c r="A196" s="13"/>
      <c r="B196" s="109"/>
      <c r="C196" s="110">
        <v>45</v>
      </c>
      <c r="D196" s="111" t="s">
        <v>134</v>
      </c>
      <c r="E196" s="112" t="s">
        <v>231</v>
      </c>
      <c r="F196" s="113" t="s">
        <v>232</v>
      </c>
      <c r="G196" s="111" t="s">
        <v>127</v>
      </c>
      <c r="H196" s="114">
        <v>0.01</v>
      </c>
      <c r="I196" s="115"/>
      <c r="J196" s="116">
        <f>H196*I196</f>
        <v>0</v>
      </c>
      <c r="K196" s="114">
        <v>1</v>
      </c>
      <c r="L196" s="114">
        <f>H196*K196</f>
        <v>0.01</v>
      </c>
      <c r="M196" s="114"/>
      <c r="N196" s="114">
        <f>H196*M196</f>
        <v>0</v>
      </c>
      <c r="O196" s="116">
        <v>21</v>
      </c>
      <c r="P196" s="116">
        <f>J196*(O196/100)</f>
        <v>0</v>
      </c>
      <c r="Q196" s="116">
        <f>J196+P196</f>
        <v>0</v>
      </c>
      <c r="R196" s="9"/>
      <c r="S196" s="9"/>
      <c r="T196" s="9"/>
    </row>
    <row r="197" spans="1:20" ht="9.75" outlineLevel="4" x14ac:dyDescent="0.2">
      <c r="A197" s="117"/>
      <c r="B197" s="118"/>
      <c r="C197" s="118"/>
      <c r="D197" s="119"/>
      <c r="E197" s="124" t="s">
        <v>17</v>
      </c>
      <c r="F197" s="120" t="s">
        <v>233</v>
      </c>
      <c r="G197" s="119"/>
      <c r="H197" s="121">
        <v>0</v>
      </c>
      <c r="I197" s="122"/>
      <c r="J197" s="123"/>
      <c r="K197" s="121"/>
      <c r="L197" s="121"/>
      <c r="M197" s="121"/>
      <c r="N197" s="121"/>
      <c r="O197" s="123"/>
      <c r="P197" s="123"/>
      <c r="Q197" s="123"/>
      <c r="R197" s="6"/>
      <c r="S197" s="9"/>
    </row>
    <row r="198" spans="1:20" ht="9.75" outlineLevel="4" x14ac:dyDescent="0.2">
      <c r="A198" s="117"/>
      <c r="B198" s="118"/>
      <c r="C198" s="118"/>
      <c r="D198" s="119"/>
      <c r="E198" s="124"/>
      <c r="F198" s="120" t="s">
        <v>234</v>
      </c>
      <c r="G198" s="119"/>
      <c r="H198" s="121">
        <v>0</v>
      </c>
      <c r="I198" s="122"/>
      <c r="J198" s="123"/>
      <c r="K198" s="121"/>
      <c r="L198" s="121"/>
      <c r="M198" s="121"/>
      <c r="N198" s="121"/>
      <c r="O198" s="123"/>
      <c r="P198" s="123"/>
      <c r="Q198" s="123"/>
      <c r="R198" s="6"/>
      <c r="S198" s="9"/>
    </row>
    <row r="199" spans="1:20" ht="9.75" outlineLevel="4" x14ac:dyDescent="0.2">
      <c r="A199" s="117"/>
      <c r="B199" s="118"/>
      <c r="C199" s="118"/>
      <c r="D199" s="119"/>
      <c r="E199" s="124"/>
      <c r="F199" s="120" t="s">
        <v>235</v>
      </c>
      <c r="G199" s="119"/>
      <c r="H199" s="121">
        <v>0.01</v>
      </c>
      <c r="I199" s="122"/>
      <c r="J199" s="123"/>
      <c r="K199" s="121"/>
      <c r="L199" s="121"/>
      <c r="M199" s="121"/>
      <c r="N199" s="121"/>
      <c r="O199" s="123"/>
      <c r="P199" s="123"/>
      <c r="Q199" s="123"/>
      <c r="R199" s="6"/>
      <c r="S199" s="9"/>
    </row>
    <row r="200" spans="1:20" ht="7.5" customHeight="1" outlineLevel="4" x14ac:dyDescent="0.15">
      <c r="A200" s="9"/>
      <c r="B200" s="80"/>
      <c r="C200" s="79"/>
      <c r="D200" s="82"/>
      <c r="E200" s="41"/>
      <c r="F200" s="83"/>
      <c r="G200" s="82"/>
      <c r="H200" s="84"/>
      <c r="I200" s="86"/>
      <c r="J200" s="43"/>
      <c r="K200" s="47"/>
      <c r="L200" s="47"/>
      <c r="M200" s="47"/>
      <c r="N200" s="47"/>
      <c r="O200" s="43"/>
      <c r="P200" s="43"/>
      <c r="Q200" s="43"/>
      <c r="R200" s="6"/>
      <c r="S200" s="9"/>
    </row>
    <row r="201" spans="1:20" ht="11.25" outlineLevel="3" x14ac:dyDescent="0.2">
      <c r="A201" s="13"/>
      <c r="B201" s="109"/>
      <c r="C201" s="110">
        <v>46</v>
      </c>
      <c r="D201" s="111" t="s">
        <v>77</v>
      </c>
      <c r="E201" s="112" t="s">
        <v>236</v>
      </c>
      <c r="F201" s="113" t="s">
        <v>237</v>
      </c>
      <c r="G201" s="111" t="s">
        <v>114</v>
      </c>
      <c r="H201" s="114">
        <v>3</v>
      </c>
      <c r="I201" s="115"/>
      <c r="J201" s="116">
        <f>H201*I201</f>
        <v>0</v>
      </c>
      <c r="K201" s="114"/>
      <c r="L201" s="114">
        <f>H201*K201</f>
        <v>0</v>
      </c>
      <c r="M201" s="114"/>
      <c r="N201" s="114">
        <f>H201*M201</f>
        <v>0</v>
      </c>
      <c r="O201" s="116">
        <v>21</v>
      </c>
      <c r="P201" s="116">
        <f>J201*(O201/100)</f>
        <v>0</v>
      </c>
      <c r="Q201" s="116">
        <f>J201+P201</f>
        <v>0</v>
      </c>
      <c r="R201" s="9"/>
      <c r="S201" s="9"/>
      <c r="T201" s="9"/>
    </row>
    <row r="202" spans="1:20" ht="9.75" outlineLevel="4" x14ac:dyDescent="0.2">
      <c r="A202" s="117"/>
      <c r="B202" s="118"/>
      <c r="C202" s="118"/>
      <c r="D202" s="119"/>
      <c r="E202" s="124" t="s">
        <v>17</v>
      </c>
      <c r="F202" s="120" t="s">
        <v>238</v>
      </c>
      <c r="G202" s="119"/>
      <c r="H202" s="121">
        <v>0</v>
      </c>
      <c r="I202" s="122"/>
      <c r="J202" s="123"/>
      <c r="K202" s="121"/>
      <c r="L202" s="121"/>
      <c r="M202" s="121"/>
      <c r="N202" s="121"/>
      <c r="O202" s="123"/>
      <c r="P202" s="123"/>
      <c r="Q202" s="123"/>
      <c r="R202" s="6"/>
      <c r="S202" s="9"/>
    </row>
    <row r="203" spans="1:20" ht="9.75" outlineLevel="4" x14ac:dyDescent="0.2">
      <c r="A203" s="117"/>
      <c r="B203" s="118"/>
      <c r="C203" s="118"/>
      <c r="D203" s="119"/>
      <c r="E203" s="124"/>
      <c r="F203" s="120" t="s">
        <v>239</v>
      </c>
      <c r="G203" s="119"/>
      <c r="H203" s="121">
        <v>3</v>
      </c>
      <c r="I203" s="122"/>
      <c r="J203" s="123"/>
      <c r="K203" s="121"/>
      <c r="L203" s="121"/>
      <c r="M203" s="121"/>
      <c r="N203" s="121"/>
      <c r="O203" s="123"/>
      <c r="P203" s="123"/>
      <c r="Q203" s="123"/>
      <c r="R203" s="6"/>
      <c r="S203" s="9"/>
    </row>
    <row r="204" spans="1:20" ht="7.5" customHeight="1" outlineLevel="4" x14ac:dyDescent="0.15">
      <c r="A204" s="9"/>
      <c r="B204" s="80"/>
      <c r="C204" s="79"/>
      <c r="D204" s="82"/>
      <c r="E204" s="41"/>
      <c r="F204" s="83"/>
      <c r="G204" s="82"/>
      <c r="H204" s="84"/>
      <c r="I204" s="86"/>
      <c r="J204" s="43"/>
      <c r="K204" s="47"/>
      <c r="L204" s="47"/>
      <c r="M204" s="47"/>
      <c r="N204" s="47"/>
      <c r="O204" s="43"/>
      <c r="P204" s="43"/>
      <c r="Q204" s="43"/>
      <c r="R204" s="6"/>
      <c r="S204" s="9"/>
    </row>
    <row r="205" spans="1:20" ht="22.5" outlineLevel="3" x14ac:dyDescent="0.2">
      <c r="A205" s="13"/>
      <c r="B205" s="109"/>
      <c r="C205" s="110">
        <v>47</v>
      </c>
      <c r="D205" s="111" t="s">
        <v>77</v>
      </c>
      <c r="E205" s="112" t="s">
        <v>240</v>
      </c>
      <c r="F205" s="113" t="s">
        <v>241</v>
      </c>
      <c r="G205" s="111" t="s">
        <v>114</v>
      </c>
      <c r="H205" s="114">
        <v>3</v>
      </c>
      <c r="I205" s="115"/>
      <c r="J205" s="116">
        <f>H205*I205</f>
        <v>0</v>
      </c>
      <c r="K205" s="114"/>
      <c r="L205" s="114">
        <f>H205*K205</f>
        <v>0</v>
      </c>
      <c r="M205" s="114">
        <v>2.2000000000000001E-4</v>
      </c>
      <c r="N205" s="114">
        <f>H205*M205</f>
        <v>6.6E-4</v>
      </c>
      <c r="O205" s="116">
        <v>21</v>
      </c>
      <c r="P205" s="116">
        <f>J205*(O205/100)</f>
        <v>0</v>
      </c>
      <c r="Q205" s="116">
        <f>J205+P205</f>
        <v>0</v>
      </c>
      <c r="R205" s="9"/>
      <c r="S205" s="9"/>
      <c r="T205" s="9"/>
    </row>
    <row r="206" spans="1:20" ht="9.75" outlineLevel="4" x14ac:dyDescent="0.2">
      <c r="A206" s="117"/>
      <c r="B206" s="118"/>
      <c r="C206" s="118"/>
      <c r="D206" s="119"/>
      <c r="E206" s="124" t="s">
        <v>17</v>
      </c>
      <c r="F206" s="120" t="s">
        <v>238</v>
      </c>
      <c r="G206" s="119"/>
      <c r="H206" s="121">
        <v>0</v>
      </c>
      <c r="I206" s="122"/>
      <c r="J206" s="123"/>
      <c r="K206" s="121"/>
      <c r="L206" s="121"/>
      <c r="M206" s="121"/>
      <c r="N206" s="121"/>
      <c r="O206" s="123"/>
      <c r="P206" s="123"/>
      <c r="Q206" s="123"/>
      <c r="R206" s="6"/>
      <c r="S206" s="9"/>
    </row>
    <row r="207" spans="1:20" ht="9.75" outlineLevel="4" x14ac:dyDescent="0.2">
      <c r="A207" s="117"/>
      <c r="B207" s="118"/>
      <c r="C207" s="118"/>
      <c r="D207" s="119"/>
      <c r="E207" s="124"/>
      <c r="F207" s="120" t="s">
        <v>164</v>
      </c>
      <c r="G207" s="119"/>
      <c r="H207" s="121">
        <v>3</v>
      </c>
      <c r="I207" s="122"/>
      <c r="J207" s="123"/>
      <c r="K207" s="121"/>
      <c r="L207" s="121"/>
      <c r="M207" s="121"/>
      <c r="N207" s="121"/>
      <c r="O207" s="123"/>
      <c r="P207" s="123"/>
      <c r="Q207" s="123"/>
      <c r="R207" s="6"/>
      <c r="S207" s="9"/>
    </row>
    <row r="208" spans="1:20" ht="7.5" customHeight="1" outlineLevel="4" x14ac:dyDescent="0.15">
      <c r="A208" s="9"/>
      <c r="B208" s="80"/>
      <c r="C208" s="79"/>
      <c r="D208" s="82"/>
      <c r="E208" s="41"/>
      <c r="F208" s="83"/>
      <c r="G208" s="82"/>
      <c r="H208" s="84"/>
      <c r="I208" s="86"/>
      <c r="J208" s="43"/>
      <c r="K208" s="47"/>
      <c r="L208" s="47"/>
      <c r="M208" s="47"/>
      <c r="N208" s="47"/>
      <c r="O208" s="43"/>
      <c r="P208" s="43"/>
      <c r="Q208" s="43"/>
      <c r="R208" s="6"/>
      <c r="S208" s="9"/>
    </row>
    <row r="209" spans="1:20" outlineLevel="3" x14ac:dyDescent="0.15">
      <c r="B209" s="6"/>
      <c r="C209" s="6"/>
      <c r="D209" s="6"/>
      <c r="E209" s="6"/>
      <c r="F209" s="6"/>
      <c r="G209" s="6"/>
      <c r="H209" s="6"/>
      <c r="I209" s="9"/>
      <c r="J209" s="9"/>
      <c r="K209" s="6"/>
      <c r="L209" s="6"/>
      <c r="M209" s="6"/>
      <c r="N209" s="6"/>
      <c r="O209" s="6"/>
      <c r="P209" s="9"/>
      <c r="Q209" s="9"/>
    </row>
    <row r="210" spans="1:20" ht="11.25" outlineLevel="2" x14ac:dyDescent="0.2">
      <c r="A210" s="73" t="s">
        <v>56</v>
      </c>
      <c r="B210" s="102">
        <v>3</v>
      </c>
      <c r="C210" s="103"/>
      <c r="D210" s="104" t="s">
        <v>76</v>
      </c>
      <c r="E210" s="104"/>
      <c r="F210" s="105" t="s">
        <v>57</v>
      </c>
      <c r="G210" s="104"/>
      <c r="H210" s="106"/>
      <c r="I210" s="107"/>
      <c r="J210" s="75">
        <f>SUBTOTAL(9,J211:J225)</f>
        <v>0</v>
      </c>
      <c r="K210" s="106"/>
      <c r="L210" s="76">
        <f>SUBTOTAL(9,L211:L225)</f>
        <v>8.6535000000000001E-2</v>
      </c>
      <c r="M210" s="106"/>
      <c r="N210" s="76">
        <f>SUBTOTAL(9,N211:N225)</f>
        <v>9.2690000000000008E-2</v>
      </c>
      <c r="O210" s="108"/>
      <c r="P210" s="75">
        <f>SUBTOTAL(9,P211:P225)</f>
        <v>0</v>
      </c>
      <c r="Q210" s="75">
        <f>SUBTOTAL(9,Q211:Q225)</f>
        <v>0</v>
      </c>
      <c r="R210" s="6"/>
      <c r="S210" s="9"/>
      <c r="T210" s="9"/>
    </row>
    <row r="211" spans="1:20" ht="11.25" outlineLevel="3" x14ac:dyDescent="0.2">
      <c r="A211" s="13"/>
      <c r="B211" s="109"/>
      <c r="C211" s="110">
        <v>48</v>
      </c>
      <c r="D211" s="111" t="s">
        <v>134</v>
      </c>
      <c r="E211" s="112" t="s">
        <v>242</v>
      </c>
      <c r="F211" s="113" t="s">
        <v>243</v>
      </c>
      <c r="G211" s="111" t="s">
        <v>80</v>
      </c>
      <c r="H211" s="114">
        <v>6.25</v>
      </c>
      <c r="I211" s="115"/>
      <c r="J211" s="116">
        <f>H211*I211</f>
        <v>0</v>
      </c>
      <c r="K211" s="114">
        <v>1.3100000000000001E-2</v>
      </c>
      <c r="L211" s="114">
        <f>H211*K211</f>
        <v>8.1875000000000003E-2</v>
      </c>
      <c r="M211" s="114"/>
      <c r="N211" s="114">
        <f>H211*M211</f>
        <v>0</v>
      </c>
      <c r="O211" s="116">
        <v>21</v>
      </c>
      <c r="P211" s="116">
        <f>J211*(O211/100)</f>
        <v>0</v>
      </c>
      <c r="Q211" s="116">
        <f>J211+P211</f>
        <v>0</v>
      </c>
      <c r="R211" s="9"/>
      <c r="S211" s="9"/>
      <c r="T211" s="9"/>
    </row>
    <row r="212" spans="1:20" ht="9.75" outlineLevel="4" x14ac:dyDescent="0.2">
      <c r="A212" s="117"/>
      <c r="B212" s="118"/>
      <c r="C212" s="118"/>
      <c r="D212" s="119"/>
      <c r="E212" s="124" t="s">
        <v>17</v>
      </c>
      <c r="F212" s="120" t="s">
        <v>244</v>
      </c>
      <c r="G212" s="119"/>
      <c r="H212" s="121">
        <v>0</v>
      </c>
      <c r="I212" s="122"/>
      <c r="J212" s="123"/>
      <c r="K212" s="121"/>
      <c r="L212" s="121"/>
      <c r="M212" s="121"/>
      <c r="N212" s="121"/>
      <c r="O212" s="123"/>
      <c r="P212" s="123"/>
      <c r="Q212" s="123"/>
      <c r="R212" s="6"/>
      <c r="S212" s="9"/>
    </row>
    <row r="213" spans="1:20" ht="9.75" outlineLevel="4" x14ac:dyDescent="0.2">
      <c r="A213" s="117"/>
      <c r="B213" s="118"/>
      <c r="C213" s="118"/>
      <c r="D213" s="119"/>
      <c r="E213" s="124"/>
      <c r="F213" s="120" t="s">
        <v>245</v>
      </c>
      <c r="G213" s="119"/>
      <c r="H213" s="121">
        <v>6.25</v>
      </c>
      <c r="I213" s="122"/>
      <c r="J213" s="123"/>
      <c r="K213" s="121"/>
      <c r="L213" s="121"/>
      <c r="M213" s="121"/>
      <c r="N213" s="121"/>
      <c r="O213" s="123"/>
      <c r="P213" s="123"/>
      <c r="Q213" s="123"/>
      <c r="R213" s="6"/>
      <c r="S213" s="9"/>
    </row>
    <row r="214" spans="1:20" ht="7.5" customHeight="1" outlineLevel="4" x14ac:dyDescent="0.15">
      <c r="A214" s="9"/>
      <c r="B214" s="80"/>
      <c r="C214" s="79"/>
      <c r="D214" s="82"/>
      <c r="E214" s="41"/>
      <c r="F214" s="83"/>
      <c r="G214" s="82"/>
      <c r="H214" s="84"/>
      <c r="I214" s="86"/>
      <c r="J214" s="43"/>
      <c r="K214" s="47"/>
      <c r="L214" s="47"/>
      <c r="M214" s="47"/>
      <c r="N214" s="47"/>
      <c r="O214" s="43"/>
      <c r="P214" s="43"/>
      <c r="Q214" s="43"/>
      <c r="R214" s="6"/>
      <c r="S214" s="9"/>
    </row>
    <row r="215" spans="1:20" ht="11.25" outlineLevel="3" x14ac:dyDescent="0.2">
      <c r="A215" s="13"/>
      <c r="B215" s="109"/>
      <c r="C215" s="110">
        <v>49</v>
      </c>
      <c r="D215" s="111" t="s">
        <v>77</v>
      </c>
      <c r="E215" s="112" t="s">
        <v>246</v>
      </c>
      <c r="F215" s="113" t="s">
        <v>247</v>
      </c>
      <c r="G215" s="111" t="s">
        <v>80</v>
      </c>
      <c r="H215" s="114">
        <v>6.25</v>
      </c>
      <c r="I215" s="115"/>
      <c r="J215" s="116">
        <f>H215*I215</f>
        <v>0</v>
      </c>
      <c r="K215" s="114"/>
      <c r="L215" s="114">
        <f>H215*K215</f>
        <v>0</v>
      </c>
      <c r="M215" s="114"/>
      <c r="N215" s="114">
        <f>H215*M215</f>
        <v>0</v>
      </c>
      <c r="O215" s="116">
        <v>21</v>
      </c>
      <c r="P215" s="116">
        <f>J215*(O215/100)</f>
        <v>0</v>
      </c>
      <c r="Q215" s="116">
        <f>J215+P215</f>
        <v>0</v>
      </c>
      <c r="R215" s="9"/>
      <c r="S215" s="9"/>
      <c r="T215" s="9"/>
    </row>
    <row r="216" spans="1:20" ht="11.25" outlineLevel="3" x14ac:dyDescent="0.2">
      <c r="A216" s="13"/>
      <c r="B216" s="109"/>
      <c r="C216" s="110">
        <v>50</v>
      </c>
      <c r="D216" s="111" t="s">
        <v>77</v>
      </c>
      <c r="E216" s="112" t="s">
        <v>248</v>
      </c>
      <c r="F216" s="113" t="s">
        <v>249</v>
      </c>
      <c r="G216" s="111" t="s">
        <v>114</v>
      </c>
      <c r="H216" s="114">
        <v>11.96</v>
      </c>
      <c r="I216" s="115"/>
      <c r="J216" s="116">
        <f>H216*I216</f>
        <v>0</v>
      </c>
      <c r="K216" s="114"/>
      <c r="L216" s="114">
        <f>H216*K216</f>
        <v>0</v>
      </c>
      <c r="M216" s="114">
        <v>7.7499999999999999E-3</v>
      </c>
      <c r="N216" s="114">
        <f>H216*M216</f>
        <v>9.2690000000000008E-2</v>
      </c>
      <c r="O216" s="116">
        <v>21</v>
      </c>
      <c r="P216" s="116">
        <f>J216*(O216/100)</f>
        <v>0</v>
      </c>
      <c r="Q216" s="116">
        <f>J216+P216</f>
        <v>0</v>
      </c>
      <c r="R216" s="9"/>
      <c r="S216" s="9"/>
      <c r="T216" s="9"/>
    </row>
    <row r="217" spans="1:20" ht="9.75" outlineLevel="4" x14ac:dyDescent="0.2">
      <c r="A217" s="117"/>
      <c r="B217" s="118"/>
      <c r="C217" s="118"/>
      <c r="D217" s="119"/>
      <c r="E217" s="124" t="s">
        <v>17</v>
      </c>
      <c r="F217" s="120" t="s">
        <v>250</v>
      </c>
      <c r="G217" s="119"/>
      <c r="H217" s="121">
        <v>0</v>
      </c>
      <c r="I217" s="122"/>
      <c r="J217" s="123"/>
      <c r="K217" s="121"/>
      <c r="L217" s="121"/>
      <c r="M217" s="121"/>
      <c r="N217" s="121"/>
      <c r="O217" s="123"/>
      <c r="P217" s="123"/>
      <c r="Q217" s="123"/>
      <c r="R217" s="6"/>
      <c r="S217" s="9"/>
    </row>
    <row r="218" spans="1:20" ht="9.75" outlineLevel="4" x14ac:dyDescent="0.2">
      <c r="A218" s="117"/>
      <c r="B218" s="118"/>
      <c r="C218" s="118"/>
      <c r="D218" s="119"/>
      <c r="E218" s="124"/>
      <c r="F218" s="120" t="s">
        <v>251</v>
      </c>
      <c r="G218" s="119"/>
      <c r="H218" s="121">
        <v>6.08</v>
      </c>
      <c r="I218" s="122"/>
      <c r="J218" s="123"/>
      <c r="K218" s="121"/>
      <c r="L218" s="121"/>
      <c r="M218" s="121"/>
      <c r="N218" s="121"/>
      <c r="O218" s="123"/>
      <c r="P218" s="123"/>
      <c r="Q218" s="123"/>
      <c r="R218" s="6"/>
      <c r="S218" s="9"/>
    </row>
    <row r="219" spans="1:20" ht="9.75" outlineLevel="4" x14ac:dyDescent="0.2">
      <c r="A219" s="117"/>
      <c r="B219" s="118"/>
      <c r="C219" s="118"/>
      <c r="D219" s="119"/>
      <c r="E219" s="124"/>
      <c r="F219" s="120" t="s">
        <v>252</v>
      </c>
      <c r="G219" s="119"/>
      <c r="H219" s="121">
        <v>5.8800000000000017</v>
      </c>
      <c r="I219" s="122"/>
      <c r="J219" s="123"/>
      <c r="K219" s="121"/>
      <c r="L219" s="121"/>
      <c r="M219" s="121"/>
      <c r="N219" s="121"/>
      <c r="O219" s="123"/>
      <c r="P219" s="123"/>
      <c r="Q219" s="123"/>
      <c r="R219" s="6"/>
      <c r="S219" s="9"/>
    </row>
    <row r="220" spans="1:20" ht="7.5" customHeight="1" outlineLevel="4" x14ac:dyDescent="0.15">
      <c r="A220" s="9"/>
      <c r="B220" s="80"/>
      <c r="C220" s="79"/>
      <c r="D220" s="82"/>
      <c r="E220" s="41"/>
      <c r="F220" s="83"/>
      <c r="G220" s="82"/>
      <c r="H220" s="84"/>
      <c r="I220" s="86"/>
      <c r="J220" s="43"/>
      <c r="K220" s="47"/>
      <c r="L220" s="47"/>
      <c r="M220" s="47"/>
      <c r="N220" s="47"/>
      <c r="O220" s="43"/>
      <c r="P220" s="43"/>
      <c r="Q220" s="43"/>
      <c r="R220" s="6"/>
      <c r="S220" s="9"/>
    </row>
    <row r="221" spans="1:20" ht="11.25" outlineLevel="3" x14ac:dyDescent="0.2">
      <c r="A221" s="13"/>
      <c r="B221" s="109"/>
      <c r="C221" s="110">
        <v>51</v>
      </c>
      <c r="D221" s="111" t="s">
        <v>77</v>
      </c>
      <c r="E221" s="112" t="s">
        <v>253</v>
      </c>
      <c r="F221" s="113" t="s">
        <v>254</v>
      </c>
      <c r="G221" s="111" t="s">
        <v>189</v>
      </c>
      <c r="H221" s="114">
        <v>0.2</v>
      </c>
      <c r="I221" s="115"/>
      <c r="J221" s="116">
        <f>H221*I221</f>
        <v>0</v>
      </c>
      <c r="K221" s="114">
        <v>2.3300000000000001E-2</v>
      </c>
      <c r="L221" s="114">
        <f>H221*K221</f>
        <v>4.6600000000000001E-3</v>
      </c>
      <c r="M221" s="114"/>
      <c r="N221" s="114">
        <f>H221*M221</f>
        <v>0</v>
      </c>
      <c r="O221" s="116">
        <v>21</v>
      </c>
      <c r="P221" s="116">
        <f>J221*(O221/100)</f>
        <v>0</v>
      </c>
      <c r="Q221" s="116">
        <f>J221+P221</f>
        <v>0</v>
      </c>
      <c r="R221" s="9"/>
      <c r="S221" s="9"/>
      <c r="T221" s="9"/>
    </row>
    <row r="222" spans="1:20" ht="9.75" outlineLevel="4" x14ac:dyDescent="0.2">
      <c r="A222" s="117"/>
      <c r="B222" s="118"/>
      <c r="C222" s="118"/>
      <c r="D222" s="119"/>
      <c r="E222" s="124" t="s">
        <v>17</v>
      </c>
      <c r="F222" s="120" t="s">
        <v>255</v>
      </c>
      <c r="G222" s="119"/>
      <c r="H222" s="121">
        <v>0.2</v>
      </c>
      <c r="I222" s="122"/>
      <c r="J222" s="123"/>
      <c r="K222" s="121"/>
      <c r="L222" s="121"/>
      <c r="M222" s="121"/>
      <c r="N222" s="121"/>
      <c r="O222" s="123"/>
      <c r="P222" s="123"/>
      <c r="Q222" s="123"/>
      <c r="R222" s="6"/>
      <c r="S222" s="9"/>
    </row>
    <row r="223" spans="1:20" ht="7.5" customHeight="1" outlineLevel="4" x14ac:dyDescent="0.15">
      <c r="A223" s="9"/>
      <c r="B223" s="80"/>
      <c r="C223" s="79"/>
      <c r="D223" s="82"/>
      <c r="E223" s="41"/>
      <c r="F223" s="83"/>
      <c r="G223" s="82"/>
      <c r="H223" s="84"/>
      <c r="I223" s="86"/>
      <c r="J223" s="43"/>
      <c r="K223" s="47"/>
      <c r="L223" s="47"/>
      <c r="M223" s="47"/>
      <c r="N223" s="47"/>
      <c r="O223" s="43"/>
      <c r="P223" s="43"/>
      <c r="Q223" s="43"/>
      <c r="R223" s="6"/>
      <c r="S223" s="9"/>
    </row>
    <row r="224" spans="1:20" ht="11.25" outlineLevel="3" x14ac:dyDescent="0.2">
      <c r="A224" s="13"/>
      <c r="B224" s="109"/>
      <c r="C224" s="110">
        <v>52</v>
      </c>
      <c r="D224" s="111" t="s">
        <v>77</v>
      </c>
      <c r="E224" s="112" t="s">
        <v>256</v>
      </c>
      <c r="F224" s="113" t="s">
        <v>257</v>
      </c>
      <c r="G224" s="111" t="s">
        <v>179</v>
      </c>
      <c r="H224" s="114">
        <v>3.07</v>
      </c>
      <c r="I224" s="115"/>
      <c r="J224" s="116">
        <f>H224*I224</f>
        <v>0</v>
      </c>
      <c r="K224" s="114"/>
      <c r="L224" s="114">
        <f>H224*K224</f>
        <v>0</v>
      </c>
      <c r="M224" s="114"/>
      <c r="N224" s="114">
        <f>H224*M224</f>
        <v>0</v>
      </c>
      <c r="O224" s="116">
        <v>21</v>
      </c>
      <c r="P224" s="116">
        <f>J224*(O224/100)</f>
        <v>0</v>
      </c>
      <c r="Q224" s="116">
        <f>J224+P224</f>
        <v>0</v>
      </c>
      <c r="R224" s="9"/>
      <c r="S224" s="9"/>
      <c r="T224" s="9"/>
    </row>
    <row r="225" spans="1:20" outlineLevel="3" x14ac:dyDescent="0.15">
      <c r="B225" s="6"/>
      <c r="C225" s="6"/>
      <c r="D225" s="6"/>
      <c r="E225" s="6"/>
      <c r="F225" s="6"/>
      <c r="G225" s="6"/>
      <c r="H225" s="6"/>
      <c r="I225" s="9"/>
      <c r="J225" s="9"/>
      <c r="K225" s="6"/>
      <c r="L225" s="6"/>
      <c r="M225" s="6"/>
      <c r="N225" s="6"/>
      <c r="O225" s="6"/>
      <c r="P225" s="9"/>
      <c r="Q225" s="9"/>
    </row>
    <row r="226" spans="1:20" ht="11.25" outlineLevel="2" x14ac:dyDescent="0.2">
      <c r="A226" s="73" t="s">
        <v>58</v>
      </c>
      <c r="B226" s="102">
        <v>3</v>
      </c>
      <c r="C226" s="103"/>
      <c r="D226" s="104" t="s">
        <v>76</v>
      </c>
      <c r="E226" s="104"/>
      <c r="F226" s="105" t="s">
        <v>59</v>
      </c>
      <c r="G226" s="104"/>
      <c r="H226" s="106"/>
      <c r="I226" s="107"/>
      <c r="J226" s="75">
        <f>SUBTOTAL(9,J227:J237)</f>
        <v>0</v>
      </c>
      <c r="K226" s="106"/>
      <c r="L226" s="76">
        <f>SUBTOTAL(9,L227:L237)</f>
        <v>0.1118</v>
      </c>
      <c r="M226" s="106"/>
      <c r="N226" s="76">
        <f>SUBTOTAL(9,N227:N237)</f>
        <v>0.29854999999999998</v>
      </c>
      <c r="O226" s="108"/>
      <c r="P226" s="75">
        <f>SUBTOTAL(9,P227:P237)</f>
        <v>0</v>
      </c>
      <c r="Q226" s="75">
        <f>SUBTOTAL(9,Q227:Q237)</f>
        <v>0</v>
      </c>
      <c r="R226" s="6"/>
      <c r="S226" s="9"/>
      <c r="T226" s="9"/>
    </row>
    <row r="227" spans="1:20" ht="11.25" outlineLevel="3" x14ac:dyDescent="0.2">
      <c r="A227" s="13"/>
      <c r="B227" s="109"/>
      <c r="C227" s="110">
        <v>53</v>
      </c>
      <c r="D227" s="111" t="s">
        <v>77</v>
      </c>
      <c r="E227" s="112" t="s">
        <v>258</v>
      </c>
      <c r="F227" s="113" t="s">
        <v>259</v>
      </c>
      <c r="G227" s="111" t="s">
        <v>114</v>
      </c>
      <c r="H227" s="114">
        <v>85.300000000000011</v>
      </c>
      <c r="I227" s="115"/>
      <c r="J227" s="116">
        <f>H227*I227</f>
        <v>0</v>
      </c>
      <c r="K227" s="114"/>
      <c r="L227" s="114">
        <f>H227*K227</f>
        <v>0</v>
      </c>
      <c r="M227" s="114">
        <v>1.75E-3</v>
      </c>
      <c r="N227" s="114">
        <f>H227*M227</f>
        <v>0.14927500000000002</v>
      </c>
      <c r="O227" s="116">
        <v>21</v>
      </c>
      <c r="P227" s="116">
        <f>J227*(O227/100)</f>
        <v>0</v>
      </c>
      <c r="Q227" s="116">
        <f>J227+P227</f>
        <v>0</v>
      </c>
      <c r="R227" s="9"/>
      <c r="S227" s="9"/>
      <c r="T227" s="9"/>
    </row>
    <row r="228" spans="1:20" ht="9.75" outlineLevel="4" x14ac:dyDescent="0.2">
      <c r="A228" s="117"/>
      <c r="B228" s="118"/>
      <c r="C228" s="118"/>
      <c r="D228" s="119"/>
      <c r="E228" s="124" t="s">
        <v>17</v>
      </c>
      <c r="F228" s="120" t="s">
        <v>260</v>
      </c>
      <c r="G228" s="119"/>
      <c r="H228" s="121">
        <v>0</v>
      </c>
      <c r="I228" s="122"/>
      <c r="J228" s="123"/>
      <c r="K228" s="121"/>
      <c r="L228" s="121"/>
      <c r="M228" s="121"/>
      <c r="N228" s="121"/>
      <c r="O228" s="123"/>
      <c r="P228" s="123"/>
      <c r="Q228" s="123"/>
      <c r="R228" s="6"/>
      <c r="S228" s="9"/>
    </row>
    <row r="229" spans="1:20" ht="9.75" outlineLevel="4" x14ac:dyDescent="0.2">
      <c r="A229" s="117"/>
      <c r="B229" s="118"/>
      <c r="C229" s="118"/>
      <c r="D229" s="119"/>
      <c r="E229" s="124"/>
      <c r="F229" s="120" t="s">
        <v>261</v>
      </c>
      <c r="G229" s="119"/>
      <c r="H229" s="121">
        <v>85.300000000000011</v>
      </c>
      <c r="I229" s="122"/>
      <c r="J229" s="123"/>
      <c r="K229" s="121"/>
      <c r="L229" s="121"/>
      <c r="M229" s="121"/>
      <c r="N229" s="121"/>
      <c r="O229" s="123"/>
      <c r="P229" s="123"/>
      <c r="Q229" s="123"/>
      <c r="R229" s="6"/>
      <c r="S229" s="9"/>
    </row>
    <row r="230" spans="1:20" ht="7.5" customHeight="1" outlineLevel="4" x14ac:dyDescent="0.15">
      <c r="A230" s="9"/>
      <c r="B230" s="80"/>
      <c r="C230" s="79"/>
      <c r="D230" s="82"/>
      <c r="E230" s="41"/>
      <c r="F230" s="83"/>
      <c r="G230" s="82"/>
      <c r="H230" s="84"/>
      <c r="I230" s="86"/>
      <c r="J230" s="43"/>
      <c r="K230" s="47"/>
      <c r="L230" s="47"/>
      <c r="M230" s="47"/>
      <c r="N230" s="47"/>
      <c r="O230" s="43"/>
      <c r="P230" s="43"/>
      <c r="Q230" s="43"/>
      <c r="R230" s="6"/>
      <c r="S230" s="9"/>
    </row>
    <row r="231" spans="1:20" ht="11.25" outlineLevel="3" x14ac:dyDescent="0.2">
      <c r="A231" s="13"/>
      <c r="B231" s="109"/>
      <c r="C231" s="110">
        <v>54</v>
      </c>
      <c r="D231" s="111" t="s">
        <v>77</v>
      </c>
      <c r="E231" s="112" t="s">
        <v>262</v>
      </c>
      <c r="F231" s="113" t="s">
        <v>263</v>
      </c>
      <c r="G231" s="111" t="s">
        <v>114</v>
      </c>
      <c r="H231" s="114">
        <v>85.3</v>
      </c>
      <c r="I231" s="115"/>
      <c r="J231" s="116">
        <f>H231*I231</f>
        <v>0</v>
      </c>
      <c r="K231" s="114"/>
      <c r="L231" s="114">
        <f>H231*K231</f>
        <v>0</v>
      </c>
      <c r="M231" s="114">
        <v>1.75E-3</v>
      </c>
      <c r="N231" s="114">
        <f>H231*M231</f>
        <v>0.14927499999999999</v>
      </c>
      <c r="O231" s="116">
        <v>21</v>
      </c>
      <c r="P231" s="116">
        <f>J231*(O231/100)</f>
        <v>0</v>
      </c>
      <c r="Q231" s="116">
        <f>J231+P231</f>
        <v>0</v>
      </c>
      <c r="R231" s="9"/>
      <c r="S231" s="9"/>
      <c r="T231" s="9"/>
    </row>
    <row r="232" spans="1:20" ht="11.25" outlineLevel="3" x14ac:dyDescent="0.2">
      <c r="A232" s="13"/>
      <c r="B232" s="109"/>
      <c r="C232" s="110">
        <v>55</v>
      </c>
      <c r="D232" s="111" t="s">
        <v>77</v>
      </c>
      <c r="E232" s="112" t="s">
        <v>264</v>
      </c>
      <c r="F232" s="113" t="s">
        <v>265</v>
      </c>
      <c r="G232" s="111" t="s">
        <v>114</v>
      </c>
      <c r="H232" s="114">
        <v>86</v>
      </c>
      <c r="I232" s="115"/>
      <c r="J232" s="116">
        <f>H232*I232</f>
        <v>0</v>
      </c>
      <c r="K232" s="114">
        <v>1.2999999999999999E-3</v>
      </c>
      <c r="L232" s="114">
        <f>H232*K232</f>
        <v>0.1118</v>
      </c>
      <c r="M232" s="114"/>
      <c r="N232" s="114">
        <f>H232*M232</f>
        <v>0</v>
      </c>
      <c r="O232" s="116">
        <v>21</v>
      </c>
      <c r="P232" s="116">
        <f>J232*(O232/100)</f>
        <v>0</v>
      </c>
      <c r="Q232" s="116">
        <f>J232+P232</f>
        <v>0</v>
      </c>
      <c r="R232" s="9"/>
      <c r="S232" s="9"/>
      <c r="T232" s="9"/>
    </row>
    <row r="233" spans="1:20" ht="9.75" outlineLevel="4" x14ac:dyDescent="0.2">
      <c r="A233" s="117"/>
      <c r="B233" s="118"/>
      <c r="C233" s="118"/>
      <c r="D233" s="119"/>
      <c r="E233" s="124" t="s">
        <v>17</v>
      </c>
      <c r="F233" s="120" t="s">
        <v>266</v>
      </c>
      <c r="G233" s="119"/>
      <c r="H233" s="121">
        <v>0</v>
      </c>
      <c r="I233" s="122"/>
      <c r="J233" s="123"/>
      <c r="K233" s="121"/>
      <c r="L233" s="121"/>
      <c r="M233" s="121"/>
      <c r="N233" s="121"/>
      <c r="O233" s="123"/>
      <c r="P233" s="123"/>
      <c r="Q233" s="123"/>
      <c r="R233" s="6"/>
      <c r="S233" s="9"/>
    </row>
    <row r="234" spans="1:20" ht="9.75" outlineLevel="4" x14ac:dyDescent="0.2">
      <c r="A234" s="117"/>
      <c r="B234" s="118"/>
      <c r="C234" s="118"/>
      <c r="D234" s="119"/>
      <c r="E234" s="124"/>
      <c r="F234" s="120" t="s">
        <v>267</v>
      </c>
      <c r="G234" s="119"/>
      <c r="H234" s="121">
        <v>86</v>
      </c>
      <c r="I234" s="122"/>
      <c r="J234" s="123"/>
      <c r="K234" s="121"/>
      <c r="L234" s="121"/>
      <c r="M234" s="121"/>
      <c r="N234" s="121"/>
      <c r="O234" s="123"/>
      <c r="P234" s="123"/>
      <c r="Q234" s="123"/>
      <c r="R234" s="6"/>
      <c r="S234" s="9"/>
    </row>
    <row r="235" spans="1:20" ht="7.5" customHeight="1" outlineLevel="4" x14ac:dyDescent="0.15">
      <c r="A235" s="9"/>
      <c r="B235" s="80"/>
      <c r="C235" s="79"/>
      <c r="D235" s="82"/>
      <c r="E235" s="41"/>
      <c r="F235" s="83"/>
      <c r="G235" s="82"/>
      <c r="H235" s="84"/>
      <c r="I235" s="86"/>
      <c r="J235" s="43"/>
      <c r="K235" s="47"/>
      <c r="L235" s="47"/>
      <c r="M235" s="47"/>
      <c r="N235" s="47"/>
      <c r="O235" s="43"/>
      <c r="P235" s="43"/>
      <c r="Q235" s="43"/>
      <c r="R235" s="6"/>
      <c r="S235" s="9"/>
    </row>
    <row r="236" spans="1:20" ht="11.25" outlineLevel="3" x14ac:dyDescent="0.2">
      <c r="A236" s="13"/>
      <c r="B236" s="109"/>
      <c r="C236" s="110">
        <v>56</v>
      </c>
      <c r="D236" s="111" t="s">
        <v>77</v>
      </c>
      <c r="E236" s="112" t="s">
        <v>268</v>
      </c>
      <c r="F236" s="113" t="s">
        <v>269</v>
      </c>
      <c r="G236" s="111" t="s">
        <v>179</v>
      </c>
      <c r="H236" s="114">
        <v>0.86</v>
      </c>
      <c r="I236" s="115"/>
      <c r="J236" s="116">
        <f>H236*I236</f>
        <v>0</v>
      </c>
      <c r="K236" s="114"/>
      <c r="L236" s="114">
        <f>H236*K236</f>
        <v>0</v>
      </c>
      <c r="M236" s="114"/>
      <c r="N236" s="114">
        <f>H236*M236</f>
        <v>0</v>
      </c>
      <c r="O236" s="116">
        <v>21</v>
      </c>
      <c r="P236" s="116">
        <f>J236*(O236/100)</f>
        <v>0</v>
      </c>
      <c r="Q236" s="116">
        <f>J236+P236</f>
        <v>0</v>
      </c>
      <c r="R236" s="9"/>
      <c r="S236" s="9"/>
      <c r="T236" s="9"/>
    </row>
    <row r="237" spans="1:20" outlineLevel="3" x14ac:dyDescent="0.15">
      <c r="B237" s="6"/>
      <c r="C237" s="6"/>
      <c r="D237" s="6"/>
      <c r="E237" s="6"/>
      <c r="F237" s="6"/>
      <c r="G237" s="6"/>
      <c r="H237" s="6"/>
      <c r="I237" s="9"/>
      <c r="J237" s="9"/>
      <c r="K237" s="6"/>
      <c r="L237" s="6"/>
      <c r="M237" s="6"/>
      <c r="N237" s="6"/>
      <c r="O237" s="6"/>
      <c r="P237" s="9"/>
      <c r="Q237" s="9"/>
    </row>
    <row r="238" spans="1:20" ht="11.25" outlineLevel="2" x14ac:dyDescent="0.2">
      <c r="A238" s="73" t="s">
        <v>60</v>
      </c>
      <c r="B238" s="102">
        <v>3</v>
      </c>
      <c r="C238" s="103"/>
      <c r="D238" s="104" t="s">
        <v>76</v>
      </c>
      <c r="E238" s="104"/>
      <c r="F238" s="105" t="s">
        <v>61</v>
      </c>
      <c r="G238" s="104"/>
      <c r="H238" s="106"/>
      <c r="I238" s="107"/>
      <c r="J238" s="75">
        <f>SUBTOTAL(9,J239:J242)</f>
        <v>0</v>
      </c>
      <c r="K238" s="106"/>
      <c r="L238" s="76">
        <f>SUBTOTAL(9,L239:L242)</f>
        <v>0</v>
      </c>
      <c r="M238" s="106"/>
      <c r="N238" s="76">
        <f>SUBTOTAL(9,N239:N242)</f>
        <v>0</v>
      </c>
      <c r="O238" s="108"/>
      <c r="P238" s="75">
        <f>SUBTOTAL(9,P239:P242)</f>
        <v>0</v>
      </c>
      <c r="Q238" s="75">
        <f>SUBTOTAL(9,Q239:Q242)</f>
        <v>0</v>
      </c>
      <c r="R238" s="6"/>
      <c r="S238" s="9"/>
      <c r="T238" s="9"/>
    </row>
    <row r="239" spans="1:20" ht="22.5" outlineLevel="3" x14ac:dyDescent="0.2">
      <c r="A239" s="13"/>
      <c r="B239" s="109"/>
      <c r="C239" s="110">
        <v>57</v>
      </c>
      <c r="D239" s="111" t="s">
        <v>77</v>
      </c>
      <c r="E239" s="112" t="s">
        <v>270</v>
      </c>
      <c r="F239" s="113" t="s">
        <v>271</v>
      </c>
      <c r="G239" s="111" t="s">
        <v>122</v>
      </c>
      <c r="H239" s="114">
        <v>1</v>
      </c>
      <c r="I239" s="115"/>
      <c r="J239" s="116">
        <f>H239*I239</f>
        <v>0</v>
      </c>
      <c r="K239" s="114"/>
      <c r="L239" s="114">
        <f>H239*K239</f>
        <v>0</v>
      </c>
      <c r="M239" s="114"/>
      <c r="N239" s="114">
        <f>H239*M239</f>
        <v>0</v>
      </c>
      <c r="O239" s="116">
        <v>21</v>
      </c>
      <c r="P239" s="116">
        <f>J239*(O239/100)</f>
        <v>0</v>
      </c>
      <c r="Q239" s="116">
        <f>J239+P239</f>
        <v>0</v>
      </c>
      <c r="R239" s="9"/>
      <c r="S239" s="9"/>
      <c r="T239" s="9"/>
    </row>
    <row r="240" spans="1:20" ht="11.25" outlineLevel="3" x14ac:dyDescent="0.2">
      <c r="A240" s="13"/>
      <c r="B240" s="109"/>
      <c r="C240" s="110">
        <v>58</v>
      </c>
      <c r="D240" s="111" t="s">
        <v>77</v>
      </c>
      <c r="E240" s="112" t="s">
        <v>272</v>
      </c>
      <c r="F240" s="113" t="s">
        <v>273</v>
      </c>
      <c r="G240" s="111" t="s">
        <v>179</v>
      </c>
      <c r="H240" s="114">
        <v>0.98</v>
      </c>
      <c r="I240" s="115"/>
      <c r="J240" s="116">
        <f>H240*I240</f>
        <v>0</v>
      </c>
      <c r="K240" s="114"/>
      <c r="L240" s="114">
        <f>H240*K240</f>
        <v>0</v>
      </c>
      <c r="M240" s="114"/>
      <c r="N240" s="114">
        <f>H240*M240</f>
        <v>0</v>
      </c>
      <c r="O240" s="116">
        <v>21</v>
      </c>
      <c r="P240" s="116">
        <f>J240*(O240/100)</f>
        <v>0</v>
      </c>
      <c r="Q240" s="116">
        <f>J240+P240</f>
        <v>0</v>
      </c>
      <c r="R240" s="9"/>
      <c r="S240" s="9"/>
      <c r="T240" s="9"/>
    </row>
    <row r="241" spans="1:20" ht="11.25" outlineLevel="3" x14ac:dyDescent="0.2">
      <c r="A241" s="13"/>
      <c r="B241" s="109"/>
      <c r="C241" s="110">
        <v>59</v>
      </c>
      <c r="D241" s="111" t="s">
        <v>119</v>
      </c>
      <c r="E241" s="112" t="s">
        <v>274</v>
      </c>
      <c r="F241" s="113" t="s">
        <v>275</v>
      </c>
      <c r="G241" s="111" t="s">
        <v>276</v>
      </c>
      <c r="H241" s="114">
        <v>30</v>
      </c>
      <c r="I241" s="115"/>
      <c r="J241" s="116">
        <f>H241*I241</f>
        <v>0</v>
      </c>
      <c r="K241" s="114"/>
      <c r="L241" s="114">
        <f>H241*K241</f>
        <v>0</v>
      </c>
      <c r="M241" s="114"/>
      <c r="N241" s="114">
        <f>H241*M241</f>
        <v>0</v>
      </c>
      <c r="O241" s="116">
        <v>21</v>
      </c>
      <c r="P241" s="116">
        <f>J241*(O241/100)</f>
        <v>0</v>
      </c>
      <c r="Q241" s="116">
        <f>J241+P241</f>
        <v>0</v>
      </c>
      <c r="R241" s="9"/>
      <c r="S241" s="9"/>
      <c r="T241" s="9"/>
    </row>
    <row r="242" spans="1:20" outlineLevel="3" x14ac:dyDescent="0.15">
      <c r="B242" s="6"/>
      <c r="C242" s="6"/>
      <c r="D242" s="6"/>
      <c r="E242" s="6"/>
      <c r="F242" s="6"/>
      <c r="G242" s="6"/>
      <c r="H242" s="6"/>
      <c r="I242" s="9"/>
      <c r="J242" s="9"/>
      <c r="K242" s="6"/>
      <c r="L242" s="6"/>
      <c r="M242" s="6"/>
      <c r="N242" s="6"/>
      <c r="O242" s="6"/>
      <c r="P242" s="9"/>
      <c r="Q242" s="9"/>
    </row>
    <row r="243" spans="1:20" ht="11.25" outlineLevel="2" x14ac:dyDescent="0.2">
      <c r="A243" s="73" t="s">
        <v>62</v>
      </c>
      <c r="B243" s="102">
        <v>3</v>
      </c>
      <c r="C243" s="103"/>
      <c r="D243" s="104" t="s">
        <v>76</v>
      </c>
      <c r="E243" s="104"/>
      <c r="F243" s="105" t="s">
        <v>63</v>
      </c>
      <c r="G243" s="104"/>
      <c r="H243" s="106"/>
      <c r="I243" s="107"/>
      <c r="J243" s="75">
        <f>SUBTOTAL(9,J244:J254)</f>
        <v>0</v>
      </c>
      <c r="K243" s="106"/>
      <c r="L243" s="76">
        <f>SUBTOTAL(9,L244:L254)</f>
        <v>0</v>
      </c>
      <c r="M243" s="106"/>
      <c r="N243" s="76">
        <f>SUBTOTAL(9,N244:N254)</f>
        <v>0</v>
      </c>
      <c r="O243" s="108"/>
      <c r="P243" s="75">
        <f>SUBTOTAL(9,P244:P254)</f>
        <v>0</v>
      </c>
      <c r="Q243" s="75">
        <f>SUBTOTAL(9,Q244:Q254)</f>
        <v>0</v>
      </c>
      <c r="R243" s="6"/>
      <c r="S243" s="9"/>
      <c r="T243" s="9"/>
    </row>
    <row r="244" spans="1:20" ht="11.25" outlineLevel="3" x14ac:dyDescent="0.2">
      <c r="A244" s="13"/>
      <c r="B244" s="109"/>
      <c r="C244" s="110">
        <v>60</v>
      </c>
      <c r="D244" s="111" t="s">
        <v>277</v>
      </c>
      <c r="E244" s="112" t="s">
        <v>278</v>
      </c>
      <c r="F244" s="113" t="s">
        <v>279</v>
      </c>
      <c r="G244" s="111" t="s">
        <v>114</v>
      </c>
      <c r="H244" s="114">
        <v>80</v>
      </c>
      <c r="I244" s="115"/>
      <c r="J244" s="116">
        <f>H244*I244</f>
        <v>0</v>
      </c>
      <c r="K244" s="114"/>
      <c r="L244" s="114">
        <f>H244*K244</f>
        <v>0</v>
      </c>
      <c r="M244" s="114"/>
      <c r="N244" s="114">
        <f>H244*M244</f>
        <v>0</v>
      </c>
      <c r="O244" s="116">
        <v>21</v>
      </c>
      <c r="P244" s="116">
        <f>J244*(O244/100)</f>
        <v>0</v>
      </c>
      <c r="Q244" s="116">
        <f>J244+P244</f>
        <v>0</v>
      </c>
      <c r="R244" s="9"/>
      <c r="S244" s="9"/>
      <c r="T244" s="9"/>
    </row>
    <row r="245" spans="1:20" ht="9.75" outlineLevel="4" x14ac:dyDescent="0.2">
      <c r="A245" s="117"/>
      <c r="B245" s="118"/>
      <c r="C245" s="118"/>
      <c r="D245" s="119"/>
      <c r="E245" s="124" t="s">
        <v>17</v>
      </c>
      <c r="F245" s="120" t="s">
        <v>280</v>
      </c>
      <c r="G245" s="119"/>
      <c r="H245" s="121">
        <v>0</v>
      </c>
      <c r="I245" s="122"/>
      <c r="J245" s="123"/>
      <c r="K245" s="121"/>
      <c r="L245" s="121"/>
      <c r="M245" s="121"/>
      <c r="N245" s="121"/>
      <c r="O245" s="123"/>
      <c r="P245" s="123"/>
      <c r="Q245" s="123"/>
      <c r="R245" s="6"/>
      <c r="S245" s="9"/>
    </row>
    <row r="246" spans="1:20" ht="9.75" outlineLevel="4" x14ac:dyDescent="0.2">
      <c r="A246" s="117"/>
      <c r="B246" s="118"/>
      <c r="C246" s="118"/>
      <c r="D246" s="119"/>
      <c r="E246" s="124"/>
      <c r="F246" s="120" t="s">
        <v>281</v>
      </c>
      <c r="G246" s="119"/>
      <c r="H246" s="121">
        <v>80</v>
      </c>
      <c r="I246" s="122"/>
      <c r="J246" s="123"/>
      <c r="K246" s="121"/>
      <c r="L246" s="121"/>
      <c r="M246" s="121"/>
      <c r="N246" s="121"/>
      <c r="O246" s="123"/>
      <c r="P246" s="123"/>
      <c r="Q246" s="123"/>
      <c r="R246" s="6"/>
      <c r="S246" s="9"/>
    </row>
    <row r="247" spans="1:20" ht="7.5" customHeight="1" outlineLevel="4" x14ac:dyDescent="0.15">
      <c r="A247" s="9"/>
      <c r="B247" s="80"/>
      <c r="C247" s="79"/>
      <c r="D247" s="82"/>
      <c r="E247" s="41"/>
      <c r="F247" s="83"/>
      <c r="G247" s="82"/>
      <c r="H247" s="84"/>
      <c r="I247" s="86"/>
      <c r="J247" s="43"/>
      <c r="K247" s="47"/>
      <c r="L247" s="47"/>
      <c r="M247" s="47"/>
      <c r="N247" s="47"/>
      <c r="O247" s="43"/>
      <c r="P247" s="43"/>
      <c r="Q247" s="43"/>
      <c r="R247" s="6"/>
      <c r="S247" s="9"/>
    </row>
    <row r="248" spans="1:20" ht="11.25" outlineLevel="3" x14ac:dyDescent="0.2">
      <c r="A248" s="13"/>
      <c r="B248" s="109"/>
      <c r="C248" s="110">
        <v>61</v>
      </c>
      <c r="D248" s="111" t="s">
        <v>277</v>
      </c>
      <c r="E248" s="112" t="s">
        <v>282</v>
      </c>
      <c r="F248" s="113" t="s">
        <v>283</v>
      </c>
      <c r="G248" s="111" t="s">
        <v>114</v>
      </c>
      <c r="H248" s="114">
        <v>80</v>
      </c>
      <c r="I248" s="115"/>
      <c r="J248" s="116">
        <f>H248*I248</f>
        <v>0</v>
      </c>
      <c r="K248" s="114"/>
      <c r="L248" s="114">
        <f>H248*K248</f>
        <v>0</v>
      </c>
      <c r="M248" s="114"/>
      <c r="N248" s="114">
        <f>H248*M248</f>
        <v>0</v>
      </c>
      <c r="O248" s="116">
        <v>21</v>
      </c>
      <c r="P248" s="116">
        <f>J248*(O248/100)</f>
        <v>0</v>
      </c>
      <c r="Q248" s="116">
        <f>J248+P248</f>
        <v>0</v>
      </c>
      <c r="R248" s="9"/>
      <c r="S248" s="9"/>
      <c r="T248" s="9"/>
    </row>
    <row r="249" spans="1:20" ht="9.75" outlineLevel="4" x14ac:dyDescent="0.2">
      <c r="A249" s="117"/>
      <c r="B249" s="118"/>
      <c r="C249" s="118"/>
      <c r="D249" s="119"/>
      <c r="E249" s="124" t="s">
        <v>17</v>
      </c>
      <c r="F249" s="120" t="s">
        <v>284</v>
      </c>
      <c r="G249" s="119"/>
      <c r="H249" s="121">
        <v>0</v>
      </c>
      <c r="I249" s="122"/>
      <c r="J249" s="123"/>
      <c r="K249" s="121"/>
      <c r="L249" s="121"/>
      <c r="M249" s="121"/>
      <c r="N249" s="121"/>
      <c r="O249" s="123"/>
      <c r="P249" s="123"/>
      <c r="Q249" s="123"/>
      <c r="R249" s="6"/>
      <c r="S249" s="9"/>
    </row>
    <row r="250" spans="1:20" ht="9.75" outlineLevel="4" x14ac:dyDescent="0.2">
      <c r="A250" s="117"/>
      <c r="B250" s="118"/>
      <c r="C250" s="118"/>
      <c r="D250" s="119"/>
      <c r="E250" s="124"/>
      <c r="F250" s="120" t="s">
        <v>281</v>
      </c>
      <c r="G250" s="119"/>
      <c r="H250" s="121">
        <v>80</v>
      </c>
      <c r="I250" s="122"/>
      <c r="J250" s="123"/>
      <c r="K250" s="121"/>
      <c r="L250" s="121"/>
      <c r="M250" s="121"/>
      <c r="N250" s="121"/>
      <c r="O250" s="123"/>
      <c r="P250" s="123"/>
      <c r="Q250" s="123"/>
      <c r="R250" s="6"/>
      <c r="S250" s="9"/>
    </row>
    <row r="251" spans="1:20" ht="7.5" customHeight="1" outlineLevel="4" x14ac:dyDescent="0.15">
      <c r="A251" s="9"/>
      <c r="B251" s="80"/>
      <c r="C251" s="79"/>
      <c r="D251" s="82"/>
      <c r="E251" s="41"/>
      <c r="F251" s="83"/>
      <c r="G251" s="82"/>
      <c r="H251" s="84"/>
      <c r="I251" s="86"/>
      <c r="J251" s="43"/>
      <c r="K251" s="47"/>
      <c r="L251" s="47"/>
      <c r="M251" s="47"/>
      <c r="N251" s="47"/>
      <c r="O251" s="43"/>
      <c r="P251" s="43"/>
      <c r="Q251" s="43"/>
      <c r="R251" s="6"/>
      <c r="S251" s="9"/>
    </row>
    <row r="252" spans="1:20" ht="11.25" outlineLevel="3" x14ac:dyDescent="0.2">
      <c r="A252" s="13"/>
      <c r="B252" s="109"/>
      <c r="C252" s="110">
        <v>62</v>
      </c>
      <c r="D252" s="111" t="s">
        <v>119</v>
      </c>
      <c r="E252" s="112" t="s">
        <v>285</v>
      </c>
      <c r="F252" s="113" t="s">
        <v>286</v>
      </c>
      <c r="G252" s="111" t="s">
        <v>287</v>
      </c>
      <c r="H252" s="114">
        <v>1</v>
      </c>
      <c r="I252" s="115"/>
      <c r="J252" s="116">
        <f>H252*I252</f>
        <v>0</v>
      </c>
      <c r="K252" s="114"/>
      <c r="L252" s="114">
        <f>H252*K252</f>
        <v>0</v>
      </c>
      <c r="M252" s="114"/>
      <c r="N252" s="114">
        <f>H252*M252</f>
        <v>0</v>
      </c>
      <c r="O252" s="116">
        <v>21</v>
      </c>
      <c r="P252" s="116">
        <f>J252*(O252/100)</f>
        <v>0</v>
      </c>
      <c r="Q252" s="116">
        <f>J252+P252</f>
        <v>0</v>
      </c>
      <c r="R252" s="9"/>
      <c r="S252" s="9"/>
      <c r="T252" s="9"/>
    </row>
    <row r="253" spans="1:20" ht="11.25" outlineLevel="3" x14ac:dyDescent="0.2">
      <c r="A253" s="13"/>
      <c r="B253" s="109"/>
      <c r="C253" s="110">
        <v>63</v>
      </c>
      <c r="D253" s="111" t="s">
        <v>119</v>
      </c>
      <c r="E253" s="112" t="s">
        <v>288</v>
      </c>
      <c r="F253" s="113" t="s">
        <v>289</v>
      </c>
      <c r="G253" s="111" t="s">
        <v>287</v>
      </c>
      <c r="H253" s="114">
        <v>1</v>
      </c>
      <c r="I253" s="115"/>
      <c r="J253" s="116">
        <f>H253*I253</f>
        <v>0</v>
      </c>
      <c r="K253" s="114"/>
      <c r="L253" s="114">
        <f>H253*K253</f>
        <v>0</v>
      </c>
      <c r="M253" s="114"/>
      <c r="N253" s="114">
        <f>H253*M253</f>
        <v>0</v>
      </c>
      <c r="O253" s="116">
        <v>21</v>
      </c>
      <c r="P253" s="116">
        <f>J253*(O253/100)</f>
        <v>0</v>
      </c>
      <c r="Q253" s="116">
        <f>J253+P253</f>
        <v>0</v>
      </c>
      <c r="R253" s="9"/>
      <c r="S253" s="9"/>
      <c r="T253" s="9"/>
    </row>
    <row r="254" spans="1:20" outlineLevel="3" x14ac:dyDescent="0.15">
      <c r="B254" s="6"/>
      <c r="C254" s="6"/>
      <c r="D254" s="6"/>
      <c r="E254" s="6"/>
      <c r="F254" s="6"/>
      <c r="G254" s="6"/>
      <c r="H254" s="6"/>
      <c r="I254" s="9"/>
      <c r="J254" s="9"/>
      <c r="K254" s="6"/>
      <c r="L254" s="6"/>
      <c r="M254" s="6"/>
      <c r="N254" s="6"/>
      <c r="O254" s="6"/>
      <c r="P254" s="9"/>
      <c r="Q254" s="9"/>
    </row>
    <row r="255" spans="1:20" ht="11.25" outlineLevel="2" x14ac:dyDescent="0.2">
      <c r="A255" s="73" t="s">
        <v>64</v>
      </c>
      <c r="B255" s="102">
        <v>3</v>
      </c>
      <c r="C255" s="103"/>
      <c r="D255" s="104" t="s">
        <v>76</v>
      </c>
      <c r="E255" s="104"/>
      <c r="F255" s="105" t="s">
        <v>65</v>
      </c>
      <c r="G255" s="104"/>
      <c r="H255" s="106"/>
      <c r="I255" s="107"/>
      <c r="J255" s="75">
        <f>SUBTOTAL(9,J256:J257)</f>
        <v>0</v>
      </c>
      <c r="K255" s="106"/>
      <c r="L255" s="76">
        <f>SUBTOTAL(9,L256:L257)</f>
        <v>0</v>
      </c>
      <c r="M255" s="106"/>
      <c r="N255" s="76">
        <f>SUBTOTAL(9,N256:N257)</f>
        <v>0</v>
      </c>
      <c r="O255" s="108"/>
      <c r="P255" s="75">
        <f>SUBTOTAL(9,P256:P257)</f>
        <v>0</v>
      </c>
      <c r="Q255" s="75">
        <f>SUBTOTAL(9,Q256:Q257)</f>
        <v>0</v>
      </c>
      <c r="R255" s="6"/>
      <c r="S255" s="9"/>
      <c r="T255" s="9"/>
    </row>
    <row r="256" spans="1:20" ht="11.25" outlineLevel="3" x14ac:dyDescent="0.2">
      <c r="A256" s="13"/>
      <c r="B256" s="109"/>
      <c r="C256" s="110">
        <v>64</v>
      </c>
      <c r="D256" s="111" t="s">
        <v>290</v>
      </c>
      <c r="E256" s="112" t="s">
        <v>291</v>
      </c>
      <c r="F256" s="113" t="s">
        <v>292</v>
      </c>
      <c r="G256" s="111" t="s">
        <v>122</v>
      </c>
      <c r="H256" s="114">
        <v>1</v>
      </c>
      <c r="I256" s="115"/>
      <c r="J256" s="116">
        <f>H256*I256</f>
        <v>0</v>
      </c>
      <c r="K256" s="114"/>
      <c r="L256" s="114">
        <f>H256*K256</f>
        <v>0</v>
      </c>
      <c r="M256" s="114"/>
      <c r="N256" s="114">
        <f>H256*M256</f>
        <v>0</v>
      </c>
      <c r="O256" s="116">
        <v>21</v>
      </c>
      <c r="P256" s="116">
        <f>J256*(O256/100)</f>
        <v>0</v>
      </c>
      <c r="Q256" s="116">
        <f>J256+P256</f>
        <v>0</v>
      </c>
      <c r="R256" s="9"/>
      <c r="S256" s="9"/>
      <c r="T256" s="9"/>
    </row>
    <row r="257" spans="1:20" outlineLevel="3" x14ac:dyDescent="0.15">
      <c r="B257" s="6"/>
      <c r="C257" s="6"/>
      <c r="D257" s="6"/>
      <c r="E257" s="6"/>
      <c r="F257" s="6"/>
      <c r="G257" s="6"/>
      <c r="H257" s="6"/>
      <c r="I257" s="9"/>
      <c r="J257" s="9"/>
      <c r="K257" s="6"/>
      <c r="L257" s="6"/>
      <c r="M257" s="6"/>
      <c r="N257" s="6"/>
      <c r="O257" s="6"/>
      <c r="P257" s="9"/>
      <c r="Q257" s="9"/>
    </row>
    <row r="258" spans="1:20" ht="11.25" outlineLevel="2" x14ac:dyDescent="0.2">
      <c r="A258" s="73" t="s">
        <v>66</v>
      </c>
      <c r="B258" s="102">
        <v>3</v>
      </c>
      <c r="C258" s="103"/>
      <c r="D258" s="104" t="s">
        <v>76</v>
      </c>
      <c r="E258" s="104"/>
      <c r="F258" s="105" t="s">
        <v>67</v>
      </c>
      <c r="G258" s="104"/>
      <c r="H258" s="106"/>
      <c r="I258" s="107"/>
      <c r="J258" s="75">
        <f>SUBTOTAL(9,J259:J261)</f>
        <v>0</v>
      </c>
      <c r="K258" s="106"/>
      <c r="L258" s="76">
        <f>SUBTOTAL(9,L259:L261)</f>
        <v>0</v>
      </c>
      <c r="M258" s="106"/>
      <c r="N258" s="76">
        <f>SUBTOTAL(9,N259:N261)</f>
        <v>0</v>
      </c>
      <c r="O258" s="108"/>
      <c r="P258" s="75">
        <f>SUBTOTAL(9,P259:P261)</f>
        <v>0</v>
      </c>
      <c r="Q258" s="75">
        <f>SUBTOTAL(9,Q259:Q261)</f>
        <v>0</v>
      </c>
      <c r="R258" s="6"/>
      <c r="S258" s="9"/>
      <c r="T258" s="9"/>
    </row>
    <row r="259" spans="1:20" ht="11.25" outlineLevel="3" x14ac:dyDescent="0.2">
      <c r="A259" s="13"/>
      <c r="B259" s="109"/>
      <c r="C259" s="110">
        <v>65</v>
      </c>
      <c r="D259" s="111" t="s">
        <v>290</v>
      </c>
      <c r="E259" s="112" t="s">
        <v>293</v>
      </c>
      <c r="F259" s="113" t="s">
        <v>294</v>
      </c>
      <c r="G259" s="111" t="s">
        <v>122</v>
      </c>
      <c r="H259" s="114">
        <v>1</v>
      </c>
      <c r="I259" s="115"/>
      <c r="J259" s="116">
        <f>H259*I259</f>
        <v>0</v>
      </c>
      <c r="K259" s="114"/>
      <c r="L259" s="114">
        <f>H259*K259</f>
        <v>0</v>
      </c>
      <c r="M259" s="114"/>
      <c r="N259" s="114">
        <f>H259*M259</f>
        <v>0</v>
      </c>
      <c r="O259" s="116">
        <v>21</v>
      </c>
      <c r="P259" s="116">
        <f>J259*(O259/100)</f>
        <v>0</v>
      </c>
      <c r="Q259" s="116">
        <f>J259+P259</f>
        <v>0</v>
      </c>
      <c r="R259" s="9"/>
      <c r="S259" s="9"/>
      <c r="T259" s="9"/>
    </row>
    <row r="260" spans="1:20" ht="11.25" outlineLevel="3" x14ac:dyDescent="0.2">
      <c r="A260" s="13"/>
      <c r="B260" s="109"/>
      <c r="C260" s="110">
        <v>66</v>
      </c>
      <c r="D260" s="111" t="s">
        <v>290</v>
      </c>
      <c r="E260" s="112" t="s">
        <v>295</v>
      </c>
      <c r="F260" s="113" t="s">
        <v>296</v>
      </c>
      <c r="G260" s="111" t="s">
        <v>122</v>
      </c>
      <c r="H260" s="114">
        <v>1</v>
      </c>
      <c r="I260" s="115"/>
      <c r="J260" s="116">
        <f>H260*I260</f>
        <v>0</v>
      </c>
      <c r="K260" s="114"/>
      <c r="L260" s="114">
        <f>H260*K260</f>
        <v>0</v>
      </c>
      <c r="M260" s="114"/>
      <c r="N260" s="114">
        <f>H260*M260</f>
        <v>0</v>
      </c>
      <c r="O260" s="116">
        <v>21</v>
      </c>
      <c r="P260" s="116">
        <f>J260*(O260/100)</f>
        <v>0</v>
      </c>
      <c r="Q260" s="116">
        <f>J260+P260</f>
        <v>0</v>
      </c>
      <c r="R260" s="9"/>
      <c r="S260" s="9"/>
      <c r="T260" s="9"/>
    </row>
    <row r="261" spans="1:20" outlineLevel="3" x14ac:dyDescent="0.15">
      <c r="B261" s="6"/>
      <c r="C261" s="6"/>
      <c r="D261" s="6"/>
      <c r="E261" s="6"/>
      <c r="F261" s="6"/>
      <c r="G261" s="6"/>
      <c r="H261" s="6"/>
      <c r="I261" s="9"/>
      <c r="J261" s="9"/>
      <c r="K261" s="6"/>
      <c r="L261" s="6"/>
      <c r="M261" s="6"/>
      <c r="N261" s="6"/>
      <c r="O261" s="6"/>
      <c r="P261" s="9"/>
      <c r="Q261" s="9"/>
    </row>
    <row r="262" spans="1:20" ht="11.25" outlineLevel="2" x14ac:dyDescent="0.2">
      <c r="A262" s="73" t="s">
        <v>68</v>
      </c>
      <c r="B262" s="102">
        <v>3</v>
      </c>
      <c r="C262" s="103"/>
      <c r="D262" s="104" t="s">
        <v>76</v>
      </c>
      <c r="E262" s="104"/>
      <c r="F262" s="105" t="s">
        <v>69</v>
      </c>
      <c r="G262" s="104"/>
      <c r="H262" s="106"/>
      <c r="I262" s="107"/>
      <c r="J262" s="75">
        <f>SUBTOTAL(9,J263:J264)</f>
        <v>0</v>
      </c>
      <c r="K262" s="106"/>
      <c r="L262" s="76">
        <f>SUBTOTAL(9,L263:L264)</f>
        <v>0</v>
      </c>
      <c r="M262" s="106"/>
      <c r="N262" s="76">
        <f>SUBTOTAL(9,N263:N264)</f>
        <v>0</v>
      </c>
      <c r="O262" s="108"/>
      <c r="P262" s="75">
        <f>SUBTOTAL(9,P263:P264)</f>
        <v>0</v>
      </c>
      <c r="Q262" s="75">
        <f>SUBTOTAL(9,Q263:Q264)</f>
        <v>0</v>
      </c>
      <c r="R262" s="6"/>
      <c r="S262" s="9"/>
      <c r="T262" s="9"/>
    </row>
    <row r="263" spans="1:20" ht="11.25" outlineLevel="3" x14ac:dyDescent="0.2">
      <c r="A263" s="13"/>
      <c r="B263" s="109"/>
      <c r="C263" s="110">
        <v>67</v>
      </c>
      <c r="D263" s="111" t="s">
        <v>290</v>
      </c>
      <c r="E263" s="112" t="s">
        <v>297</v>
      </c>
      <c r="F263" s="113" t="s">
        <v>298</v>
      </c>
      <c r="G263" s="111" t="s">
        <v>122</v>
      </c>
      <c r="H263" s="114">
        <v>1</v>
      </c>
      <c r="I263" s="115"/>
      <c r="J263" s="116">
        <f>H263*I263</f>
        <v>0</v>
      </c>
      <c r="K263" s="114"/>
      <c r="L263" s="114">
        <f>H263*K263</f>
        <v>0</v>
      </c>
      <c r="M263" s="114"/>
      <c r="N263" s="114">
        <f>H263*M263</f>
        <v>0</v>
      </c>
      <c r="O263" s="116">
        <v>21</v>
      </c>
      <c r="P263" s="116">
        <f>J263*(O263/100)</f>
        <v>0</v>
      </c>
      <c r="Q263" s="116">
        <f>J263+P263</f>
        <v>0</v>
      </c>
      <c r="R263" s="9"/>
      <c r="S263" s="9"/>
      <c r="T263" s="9"/>
    </row>
    <row r="264" spans="1:20" outlineLevel="3" x14ac:dyDescent="0.15">
      <c r="B264" s="6"/>
      <c r="C264" s="6"/>
      <c r="D264" s="6"/>
      <c r="E264" s="6"/>
      <c r="F264" s="6"/>
      <c r="G264" s="6"/>
      <c r="H264" s="6"/>
      <c r="I264" s="9"/>
      <c r="J264" s="9"/>
      <c r="K264" s="6"/>
      <c r="L264" s="6"/>
      <c r="M264" s="6"/>
      <c r="N264" s="6"/>
      <c r="O264" s="6"/>
      <c r="P264" s="9"/>
      <c r="Q264" s="9"/>
    </row>
    <row r="265" spans="1:20" ht="11.25" outlineLevel="2" x14ac:dyDescent="0.2">
      <c r="A265" s="73" t="s">
        <v>70</v>
      </c>
      <c r="B265" s="102">
        <v>3</v>
      </c>
      <c r="C265" s="103"/>
      <c r="D265" s="104" t="s">
        <v>76</v>
      </c>
      <c r="E265" s="104"/>
      <c r="F265" s="105" t="s">
        <v>71</v>
      </c>
      <c r="G265" s="104"/>
      <c r="H265" s="106"/>
      <c r="I265" s="107"/>
      <c r="J265" s="75">
        <f>SUBTOTAL(9,J266:J269)</f>
        <v>0</v>
      </c>
      <c r="K265" s="106"/>
      <c r="L265" s="76">
        <f>SUBTOTAL(9,L266:L269)</f>
        <v>0</v>
      </c>
      <c r="M265" s="106"/>
      <c r="N265" s="76">
        <f>SUBTOTAL(9,N266:N269)</f>
        <v>0</v>
      </c>
      <c r="O265" s="108"/>
      <c r="P265" s="75">
        <f>SUBTOTAL(9,P266:P269)</f>
        <v>0</v>
      </c>
      <c r="Q265" s="75">
        <f>SUBTOTAL(9,Q266:Q269)</f>
        <v>0</v>
      </c>
      <c r="R265" s="6"/>
      <c r="S265" s="9"/>
      <c r="T265" s="9"/>
    </row>
    <row r="266" spans="1:20" ht="11.25" outlineLevel="3" x14ac:dyDescent="0.2">
      <c r="A266" s="13"/>
      <c r="B266" s="109"/>
      <c r="C266" s="110">
        <v>68</v>
      </c>
      <c r="D266" s="111" t="s">
        <v>290</v>
      </c>
      <c r="E266" s="112" t="s">
        <v>299</v>
      </c>
      <c r="F266" s="113" t="s">
        <v>300</v>
      </c>
      <c r="G266" s="111" t="s">
        <v>179</v>
      </c>
      <c r="H266" s="114">
        <v>4</v>
      </c>
      <c r="I266" s="115"/>
      <c r="J266" s="116">
        <f>H266*I266</f>
        <v>0</v>
      </c>
      <c r="K266" s="114"/>
      <c r="L266" s="114">
        <f>H266*K266</f>
        <v>0</v>
      </c>
      <c r="M266" s="114"/>
      <c r="N266" s="114">
        <f>H266*M266</f>
        <v>0</v>
      </c>
      <c r="O266" s="116">
        <v>21</v>
      </c>
      <c r="P266" s="116">
        <f>J266*(O266/100)</f>
        <v>0</v>
      </c>
      <c r="Q266" s="116">
        <f>J266+P266</f>
        <v>0</v>
      </c>
      <c r="R266" s="9"/>
      <c r="S266" s="9"/>
      <c r="T266" s="9"/>
    </row>
    <row r="267" spans="1:20" ht="11.25" outlineLevel="3" x14ac:dyDescent="0.2">
      <c r="A267" s="13"/>
      <c r="B267" s="109"/>
      <c r="C267" s="110">
        <v>69</v>
      </c>
      <c r="D267" s="111" t="s">
        <v>290</v>
      </c>
      <c r="E267" s="112" t="s">
        <v>301</v>
      </c>
      <c r="F267" s="113" t="s">
        <v>302</v>
      </c>
      <c r="G267" s="111" t="s">
        <v>179</v>
      </c>
      <c r="H267" s="114">
        <v>2</v>
      </c>
      <c r="I267" s="115"/>
      <c r="J267" s="116">
        <f>H267*I267</f>
        <v>0</v>
      </c>
      <c r="K267" s="114"/>
      <c r="L267" s="114">
        <f>H267*K267</f>
        <v>0</v>
      </c>
      <c r="M267" s="114"/>
      <c r="N267" s="114">
        <f>H267*M267</f>
        <v>0</v>
      </c>
      <c r="O267" s="116">
        <v>21</v>
      </c>
      <c r="P267" s="116">
        <f>J267*(O267/100)</f>
        <v>0</v>
      </c>
      <c r="Q267" s="116">
        <f>J267+P267</f>
        <v>0</v>
      </c>
      <c r="R267" s="9"/>
      <c r="S267" s="9"/>
      <c r="T267" s="9"/>
    </row>
    <row r="268" spans="1:20" ht="11.25" outlineLevel="3" x14ac:dyDescent="0.2">
      <c r="A268" s="13"/>
      <c r="B268" s="109"/>
      <c r="C268" s="110">
        <v>70</v>
      </c>
      <c r="D268" s="111" t="s">
        <v>290</v>
      </c>
      <c r="E268" s="112" t="s">
        <v>303</v>
      </c>
      <c r="F268" s="113" t="s">
        <v>304</v>
      </c>
      <c r="G268" s="111" t="s">
        <v>122</v>
      </c>
      <c r="H268" s="114">
        <v>1</v>
      </c>
      <c r="I268" s="115"/>
      <c r="J268" s="116">
        <f>H268*I268</f>
        <v>0</v>
      </c>
      <c r="K268" s="114"/>
      <c r="L268" s="114">
        <f>H268*K268</f>
        <v>0</v>
      </c>
      <c r="M268" s="114"/>
      <c r="N268" s="114">
        <f>H268*M268</f>
        <v>0</v>
      </c>
      <c r="O268" s="116">
        <v>21</v>
      </c>
      <c r="P268" s="116">
        <f>J268*(O268/100)</f>
        <v>0</v>
      </c>
      <c r="Q268" s="116">
        <f>J268+P268</f>
        <v>0</v>
      </c>
      <c r="R268" s="9"/>
      <c r="S268" s="9"/>
      <c r="T268" s="9"/>
    </row>
    <row r="269" spans="1:20" outlineLevel="3" x14ac:dyDescent="0.15">
      <c r="B269" s="6"/>
      <c r="C269" s="6"/>
      <c r="D269" s="6"/>
      <c r="E269" s="6"/>
      <c r="F269" s="6"/>
      <c r="G269" s="6"/>
      <c r="H269" s="6"/>
      <c r="I269" s="9"/>
      <c r="J269" s="9"/>
      <c r="K269" s="6"/>
      <c r="L269" s="6"/>
      <c r="M269" s="6"/>
      <c r="N269" s="6"/>
      <c r="O269" s="6"/>
      <c r="P269" s="9"/>
      <c r="Q269" s="9"/>
    </row>
    <row r="270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2" hidden="1" customWidth="1"/>
    <col min="2" max="2" width="18" style="2" customWidth="1"/>
    <col min="3" max="3" width="40.7109375" style="2" customWidth="1"/>
    <col min="4" max="4" width="13.7109375" style="2" customWidth="1"/>
    <col min="5" max="5" width="60.7109375" style="2" customWidth="1"/>
    <col min="6" max="6" width="41.5703125" style="2" customWidth="1"/>
    <col min="7" max="16384" width="9.140625" style="2"/>
  </cols>
  <sheetData>
    <row r="1" spans="1:17" ht="11.25" x14ac:dyDescent="0.2">
      <c r="A1" s="4"/>
      <c r="B1" s="4" t="s">
        <v>18</v>
      </c>
      <c r="C1" s="50" t="s">
        <v>19</v>
      </c>
      <c r="D1" s="4" t="s">
        <v>0</v>
      </c>
      <c r="E1" s="50" t="s">
        <v>4</v>
      </c>
      <c r="F1" s="6"/>
      <c r="G1" s="9"/>
    </row>
    <row r="2" spans="1:17" ht="7.5" customHeight="1" x14ac:dyDescent="0.15">
      <c r="A2" s="7"/>
      <c r="C2" s="39"/>
      <c r="E2" s="39"/>
      <c r="F2" s="9"/>
    </row>
    <row r="3" spans="1:17" x14ac:dyDescent="0.15">
      <c r="C3" s="6"/>
      <c r="E3" s="6"/>
      <c r="G3" s="11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15">
      <c r="C4" s="10"/>
      <c r="D4" s="10"/>
      <c r="E4" s="11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18</vt:i4>
      </vt:variant>
    </vt:vector>
  </HeadingPairs>
  <TitlesOfParts>
    <vt:vector size="22" baseType="lpstr">
      <vt:lpstr>Krycí List</vt:lpstr>
      <vt:lpstr>Rekapitulace</vt:lpstr>
      <vt:lpstr>Zakázka</vt:lpstr>
      <vt:lpstr>Figury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__08F21C13_4762_4D33_8AE4_8E20A428EBE8_QBILL__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Rek. střechy Veslařská 56 Brno - Nabídka</dc:subject>
  <dc:creator>ADMIN</dc:creator>
  <cp:lastModifiedBy>Ing. arch. Petra Hoplíčková</cp:lastModifiedBy>
  <dcterms:created xsi:type="dcterms:W3CDTF">2025-04-04T03:54:13Z</dcterms:created>
  <dcterms:modified xsi:type="dcterms:W3CDTF">2025-06-09T08:57:25Z</dcterms:modified>
</cp:coreProperties>
</file>