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24226"/>
  <mc:AlternateContent xmlns:mc="http://schemas.openxmlformats.org/markup-compatibility/2006">
    <mc:Choice Requires="x15">
      <x15ac:absPath xmlns:x15ac="http://schemas.microsoft.com/office/spreadsheetml/2010/11/ac" url="R:\Akce 2023\IROP 2\_Základní školy\ZŠ Jamné u Jihlavy\ZPŘ dodávky\"/>
    </mc:Choice>
  </mc:AlternateContent>
  <xr:revisionPtr revIDLastSave="0" documentId="13_ncr:1_{4CBA9046-EC26-4EF6-A630-6126D91FC14A}" xr6:coauthVersionLast="47" xr6:coauthVersionMax="47" xr10:uidLastSave="{00000000-0000-0000-0000-000000000000}"/>
  <bookViews>
    <workbookView xWindow="-120" yWindow="-120" windowWidth="29040" windowHeight="15840" activeTab="2" xr2:uid="{00000000-000D-0000-FFFF-FFFF00000000}"/>
  </bookViews>
  <sheets>
    <sheet name="Krycí list" sheetId="1" r:id="rId1"/>
    <sheet name="Rekapitulace" sheetId="2" r:id="rId2"/>
    <sheet name="soupis neoceněný" sheetId="3" r:id="rId3"/>
    <sheet name="#Figury" sheetId="4" state="hidden" r:id="rId4"/>
  </sheets>
  <definedNames>
    <definedName name="_xlnm.Print_Titles" localSheetId="1">Rekapitulace!$11:$13</definedName>
    <definedName name="_xlnm.Print_Titles" localSheetId="2">'soupis neoceněný'!$11:$13</definedName>
    <definedName name="_xlnm.Print_Area" localSheetId="2">'soupis neoceněný'!$A$1:$J$66</definedName>
    <definedName name="Z_65E3123D_ED26_44E3_A414_09EEEF825484_.wvu.Cols" localSheetId="1" hidden="1">Rekapitulace!#REF!</definedName>
    <definedName name="Z_65E3123D_ED26_44E3_A414_09EEEF825484_.wvu.Cols" localSheetId="2" hidden="1">'soupis neoceněný'!#REF!,'soupis neoceněný'!#REF!,'soupis neoceněný'!#REF!</definedName>
    <definedName name="Z_65E3123D_ED26_44E3_A414_09EEEF825484_.wvu.PrintArea" localSheetId="2" hidden="1">'soupis neoceněný'!$A$1:$J$66</definedName>
    <definedName name="Z_65E3123D_ED26_44E3_A414_09EEEF825484_.wvu.PrintTitles" localSheetId="1" hidden="1">Rekapitulace!$11:$13</definedName>
    <definedName name="Z_65E3123D_ED26_44E3_A414_09EEEF825484_.wvu.PrintTitles" localSheetId="2" hidden="1">'soupis neoceněný'!$11:$13</definedName>
    <definedName name="Z_65E3123D_ED26_44E3_A414_09EEEF825484_.wvu.Rows" localSheetId="0" hidden="1">'Krycí list'!$1:$1,'Krycí list'!$3:$3,'Krycí list'!$6:$6,'Krycí list'!$8:$8,'Krycí list'!$10:$24</definedName>
    <definedName name="Z_65E3123D_ED26_44E3_A414_09EEEF825484_.wvu.Rows" localSheetId="2" hidden="1">'soupis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definedName>
    <definedName name="Z_82B4F4D9_5370_4303_A97E_2A49E01AF629_.wvu.Cols" localSheetId="1" hidden="1">Rekapitulace!#REF!</definedName>
    <definedName name="Z_82B4F4D9_5370_4303_A97E_2A49E01AF629_.wvu.Cols" localSheetId="2" hidden="1">'soupis neoceněný'!#REF!,'soupis neoceněný'!#REF!,'soupis neoceněný'!#REF!</definedName>
    <definedName name="Z_82B4F4D9_5370_4303_A97E_2A49E01AF629_.wvu.PrintArea" localSheetId="2" hidden="1">'soupis neoceněný'!$A$1:$J$66</definedName>
    <definedName name="Z_82B4F4D9_5370_4303_A97E_2A49E01AF629_.wvu.PrintTitles" localSheetId="1" hidden="1">Rekapitulace!$11:$13</definedName>
    <definedName name="Z_82B4F4D9_5370_4303_A97E_2A49E01AF629_.wvu.PrintTitles" localSheetId="2" hidden="1">'soupis neoceněný'!$11:$13</definedName>
    <definedName name="Z_82B4F4D9_5370_4303_A97E_2A49E01AF629_.wvu.Rows" localSheetId="0" hidden="1">'Krycí list'!$1:$1,'Krycí list'!$3:$3,'Krycí list'!$6:$6,'Krycí list'!$8:$8,'Krycí list'!$10:$24</definedName>
    <definedName name="Z_82B4F4D9_5370_4303_A97E_2A49E01AF629_.wvu.Rows" localSheetId="2" hidden="1">'soupis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definedName>
    <definedName name="Z_D6CFA044_0C8C_4ECE_96A2_AFF3DD5E0425_.wvu.Cols" localSheetId="1" hidden="1">Rekapitulace!#REF!</definedName>
    <definedName name="Z_D6CFA044_0C8C_4ECE_96A2_AFF3DD5E0425_.wvu.Cols" localSheetId="2" hidden="1">'soupis neoceněný'!#REF!,'soupis neoceněný'!#REF!,'soupis neoceněný'!#REF!</definedName>
    <definedName name="Z_D6CFA044_0C8C_4ECE_96A2_AFF3DD5E0425_.wvu.PrintArea" localSheetId="2" hidden="1">'soupis neoceněný'!$A$1:$J$66</definedName>
    <definedName name="Z_D6CFA044_0C8C_4ECE_96A2_AFF3DD5E0425_.wvu.PrintTitles" localSheetId="1" hidden="1">Rekapitulace!$11:$13</definedName>
    <definedName name="Z_D6CFA044_0C8C_4ECE_96A2_AFF3DD5E0425_.wvu.PrintTitles" localSheetId="2" hidden="1">'soupis neoceněný'!$11:$13</definedName>
    <definedName name="Z_D6CFA044_0C8C_4ECE_96A2_AFF3DD5E0425_.wvu.Rows" localSheetId="0" hidden="1">'Krycí list'!$1:$1,'Krycí list'!$3:$3,'Krycí list'!$6:$6,'Krycí list'!$8:$8,'Krycí list'!$10:$24</definedName>
    <definedName name="Z_D6CFA044_0C8C_4ECE_96A2_AFF3DD5E0425_.wvu.Rows" localSheetId="2" hidden="1">'soupis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neoceněný'!#REF!,'soupis neoceněný'!#REF!</definedName>
  </definedNames>
  <calcPr calcId="191029"/>
  <customWorkbookViews>
    <customWorkbookView name="Petr Smolík – osobní zobrazení" guid="{D6CFA044-0C8C-4ECE-96A2-AFF3DD5E0425}" mergeInterval="0" personalView="1" maximized="1" xWindow="1911" yWindow="-9" windowWidth="1938" windowHeight="1048" activeSheetId="3"/>
    <customWorkbookView name="Vladimír Lazárek – osobní zobrazení" guid="{82B4F4D9-5370-4303-A97E-2A49E01AF629}" mergeInterval="0" personalView="1" maximized="1" xWindow="-8" yWindow="-8" windowWidth="1936" windowHeight="1056" activeSheetId="3"/>
    <customWorkbookView name="Sebastian Fenyk – osobní zobrazení" guid="{65E3123D-ED26-44E3-A414-09EEEF825484}" mergeInterval="0" personalView="1" maximized="1" xWindow="-8" yWindow="-8" windowWidth="1936" windowHeight="1056"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 i="3" l="1"/>
  <c r="B19" i="2"/>
  <c r="B18" i="2"/>
  <c r="B17" i="2"/>
  <c r="B16" i="2"/>
  <c r="B15" i="2"/>
  <c r="B14" i="2"/>
  <c r="A14" i="2"/>
  <c r="G65" i="3"/>
  <c r="I65" i="3" s="1"/>
  <c r="K65" i="3" s="1"/>
  <c r="I64" i="3"/>
  <c r="K64" i="3" s="1"/>
  <c r="I63" i="3"/>
  <c r="K63" i="3" s="1"/>
  <c r="I62" i="3"/>
  <c r="K62" i="3" s="1"/>
  <c r="I61" i="3"/>
  <c r="K61" i="3" s="1"/>
  <c r="I60" i="3"/>
  <c r="K60" i="3" s="1"/>
  <c r="I59" i="3"/>
  <c r="K59" i="3" s="1"/>
  <c r="I58" i="3" l="1"/>
  <c r="C18" i="2" s="1"/>
  <c r="G42" i="3" l="1"/>
  <c r="I42" i="3" l="1"/>
  <c r="K42" i="3" s="1"/>
  <c r="G44" i="3" l="1"/>
  <c r="I57" i="3"/>
  <c r="K57" i="3" s="1"/>
  <c r="I56" i="3"/>
  <c r="K56" i="3" s="1"/>
  <c r="I55" i="3"/>
  <c r="K55" i="3" s="1"/>
  <c r="I54" i="3"/>
  <c r="I52" i="3"/>
  <c r="K52" i="3" s="1"/>
  <c r="I51" i="3"/>
  <c r="K51" i="3" s="1"/>
  <c r="I50" i="3"/>
  <c r="K50" i="3" s="1"/>
  <c r="I49" i="3"/>
  <c r="K49" i="3" s="1"/>
  <c r="I48" i="3"/>
  <c r="K48" i="3" s="1"/>
  <c r="I47" i="3"/>
  <c r="K47" i="3" s="1"/>
  <c r="I46" i="3"/>
  <c r="K46" i="3" s="1"/>
  <c r="I41" i="3"/>
  <c r="K41" i="3" s="1"/>
  <c r="I40" i="3"/>
  <c r="K40" i="3" s="1"/>
  <c r="I39" i="3"/>
  <c r="K39" i="3" s="1"/>
  <c r="I38" i="3"/>
  <c r="K38" i="3" s="1"/>
  <c r="I37" i="3"/>
  <c r="K37" i="3" s="1"/>
  <c r="G36" i="3"/>
  <c r="I35" i="3"/>
  <c r="K35" i="3" s="1"/>
  <c r="I34" i="3"/>
  <c r="K34" i="3" s="1"/>
  <c r="G33" i="3"/>
  <c r="G31" i="3"/>
  <c r="G32" i="3" s="1"/>
  <c r="I32" i="3" s="1"/>
  <c r="K32" i="3" s="1"/>
  <c r="G30" i="3"/>
  <c r="I29" i="3"/>
  <c r="K29" i="3" s="1"/>
  <c r="I28" i="3"/>
  <c r="K28" i="3" s="1"/>
  <c r="I27" i="3"/>
  <c r="K27" i="3" s="1"/>
  <c r="G26" i="3"/>
  <c r="I25" i="3"/>
  <c r="I23" i="3"/>
  <c r="K23" i="3" s="1"/>
  <c r="I22" i="3"/>
  <c r="K22" i="3" s="1"/>
  <c r="I21" i="3"/>
  <c r="K21" i="3" s="1"/>
  <c r="I20" i="3"/>
  <c r="I19" i="3"/>
  <c r="K19" i="3" s="1"/>
  <c r="I18" i="3"/>
  <c r="K18" i="3" s="1"/>
  <c r="I17" i="3"/>
  <c r="I16" i="3"/>
  <c r="I15" i="3" l="1"/>
  <c r="I53" i="3"/>
  <c r="C17" i="2" s="1"/>
  <c r="K17" i="3"/>
  <c r="K25" i="3"/>
  <c r="K16" i="3"/>
  <c r="K54" i="3"/>
  <c r="I45" i="3"/>
  <c r="K45" i="3" s="1"/>
  <c r="I36" i="3"/>
  <c r="K36" i="3" s="1"/>
  <c r="I33" i="3"/>
  <c r="K33" i="3" s="1"/>
  <c r="I31" i="3"/>
  <c r="K31" i="3" s="1"/>
  <c r="I30" i="3"/>
  <c r="K30" i="3" s="1"/>
  <c r="I26" i="3"/>
  <c r="K26" i="3" s="1"/>
  <c r="C15" i="2" l="1"/>
  <c r="R41" i="1"/>
  <c r="R38" i="1"/>
  <c r="J47" i="1"/>
  <c r="G43" i="3" l="1"/>
  <c r="C2" i="3" l="1"/>
  <c r="C3" i="3"/>
  <c r="C4" i="3"/>
  <c r="C5" i="3"/>
  <c r="C7" i="3"/>
  <c r="C8" i="3"/>
  <c r="C9" i="3"/>
  <c r="I43" i="3"/>
  <c r="B2" i="2"/>
  <c r="B3" i="2"/>
  <c r="B4" i="2"/>
  <c r="B5" i="2"/>
  <c r="B7" i="2"/>
  <c r="B8" i="2"/>
  <c r="B9" i="2"/>
  <c r="E35" i="1"/>
  <c r="J35" i="1"/>
  <c r="R35" i="1"/>
  <c r="P38" i="1"/>
  <c r="P39" i="1"/>
  <c r="P40" i="1"/>
  <c r="P41" i="1"/>
  <c r="P42" i="1"/>
  <c r="J46" i="1"/>
  <c r="K47" i="1"/>
  <c r="K43" i="3" l="1"/>
  <c r="I44" i="3"/>
  <c r="K44" i="3" s="1"/>
  <c r="I24" i="3" l="1"/>
  <c r="I66" i="3" s="1"/>
  <c r="C16" i="2" l="1"/>
  <c r="C14" i="2"/>
  <c r="R46" i="1"/>
  <c r="C19" i="2" l="1"/>
  <c r="E44" i="1"/>
  <c r="E46" i="1" s="1"/>
  <c r="S49" i="1" s="1"/>
  <c r="R49" i="1" l="1"/>
  <c r="O51" i="1" s="1"/>
  <c r="S51" i="1" s="1"/>
  <c r="R51" i="1" l="1"/>
  <c r="O50" i="1"/>
  <c r="S50" i="1" s="1"/>
  <c r="R50" i="1" l="1"/>
  <c r="R52" i="1" s="1"/>
</calcChain>
</file>

<file path=xl/sharedStrings.xml><?xml version="1.0" encoding="utf-8"?>
<sst xmlns="http://schemas.openxmlformats.org/spreadsheetml/2006/main" count="346" uniqueCount="203">
  <si>
    <t>Název stavby</t>
  </si>
  <si>
    <t>JKSO</t>
  </si>
  <si>
    <t xml:space="preserve"> </t>
  </si>
  <si>
    <t>Kód stavby</t>
  </si>
  <si>
    <t>ucebny</t>
  </si>
  <si>
    <t>Název objektu</t>
  </si>
  <si>
    <t>EČO</t>
  </si>
  <si>
    <t/>
  </si>
  <si>
    <t>Kód objektu</t>
  </si>
  <si>
    <t>Název části</t>
  </si>
  <si>
    <t>Místo</t>
  </si>
  <si>
    <t>Kód části</t>
  </si>
  <si>
    <t>Název podčásti</t>
  </si>
  <si>
    <t>Kód podčásti</t>
  </si>
  <si>
    <t>IČ</t>
  </si>
  <si>
    <t>DIČ</t>
  </si>
  <si>
    <t>Objednatel</t>
  </si>
  <si>
    <t>Projektant</t>
  </si>
  <si>
    <t>Zhotovitel</t>
  </si>
  <si>
    <t>Rozpočet číslo</t>
  </si>
  <si>
    <t>Zpracoval</t>
  </si>
  <si>
    <t>Dne</t>
  </si>
  <si>
    <t xml:space="preserve">               Měrné a účelové jednotky</t>
  </si>
  <si>
    <t xml:space="preserve">            Počet</t>
  </si>
  <si>
    <t xml:space="preserve">    Náklady / 1 m.j.</t>
  </si>
  <si>
    <t xml:space="preserve">             Počet</t>
  </si>
  <si>
    <t xml:space="preserve">     Náklady / 1 m.j.</t>
  </si>
  <si>
    <t xml:space="preserve">                Počet</t>
  </si>
  <si>
    <t xml:space="preserve">        Náklady / 1 m.j.</t>
  </si>
  <si>
    <t xml:space="preserve">               Rozpočtové náklady v</t>
  </si>
  <si>
    <t>CZK</t>
  </si>
  <si>
    <t>A</t>
  </si>
  <si>
    <t>Základní rozp. náklady</t>
  </si>
  <si>
    <t>B</t>
  </si>
  <si>
    <t>Doplňkové náklady</t>
  </si>
  <si>
    <t>C</t>
  </si>
  <si>
    <t>Vedlejší rozpočtové náklady</t>
  </si>
  <si>
    <t>HSV</t>
  </si>
  <si>
    <t>Práce přesčas</t>
  </si>
  <si>
    <t>Zařízení staveniště</t>
  </si>
  <si>
    <t>21</t>
  </si>
  <si>
    <t>%</t>
  </si>
  <si>
    <t>Bez pevné podl.</t>
  </si>
  <si>
    <t>PSV</t>
  </si>
  <si>
    <t>Kulturní památka</t>
  </si>
  <si>
    <t>Územní vlivy</t>
  </si>
  <si>
    <t>Provozní vlivy</t>
  </si>
  <si>
    <t>Ostatní</t>
  </si>
  <si>
    <t>VRN z rozpočtu</t>
  </si>
  <si>
    <t>HZS</t>
  </si>
  <si>
    <t>Kompl. činnost</t>
  </si>
  <si>
    <t>Ostatní náklady</t>
  </si>
  <si>
    <t>D</t>
  </si>
  <si>
    <t>Celkové náklady</t>
  </si>
  <si>
    <t>Datum a podpis</t>
  </si>
  <si>
    <t>Razítko</t>
  </si>
  <si>
    <t>15</t>
  </si>
  <si>
    <t>DPH</t>
  </si>
  <si>
    <t>E</t>
  </si>
  <si>
    <t>Přípočty a odpočty</t>
  </si>
  <si>
    <t>Dodávky objednatele</t>
  </si>
  <si>
    <t>Klouzavá doložka</t>
  </si>
  <si>
    <t>Zvýhodnění + -</t>
  </si>
  <si>
    <t>Stavba:</t>
  </si>
  <si>
    <t>Objekt:</t>
  </si>
  <si>
    <t>Část:</t>
  </si>
  <si>
    <t xml:space="preserve">JKSO: </t>
  </si>
  <si>
    <t>Objednatel:</t>
  </si>
  <si>
    <t>Zhotovitel:</t>
  </si>
  <si>
    <t>Datum:</t>
  </si>
  <si>
    <t>Kód</t>
  </si>
  <si>
    <t>Popis</t>
  </si>
  <si>
    <t>Cena celkem</t>
  </si>
  <si>
    <t>JKSO:</t>
  </si>
  <si>
    <t>P.Č.</t>
  </si>
  <si>
    <t>TV</t>
  </si>
  <si>
    <t>KCN</t>
  </si>
  <si>
    <t>MJ</t>
  </si>
  <si>
    <t>Množství celkem</t>
  </si>
  <si>
    <t>Sazba DPH</t>
  </si>
  <si>
    <t>kus</t>
  </si>
  <si>
    <t xml:space="preserve">REKAPITULACE </t>
  </si>
  <si>
    <t>KRYCÍ LIST SOUPISU</t>
  </si>
  <si>
    <t>Stolní vizualizér</t>
  </si>
  <si>
    <t>PC ovládací a prezentační stanice pro učitele</t>
  </si>
  <si>
    <t>Kontrolní a prezentační monitor</t>
  </si>
  <si>
    <t>PC stanice pro studenty</t>
  </si>
  <si>
    <t>AVT</t>
  </si>
  <si>
    <t>"AVT"</t>
  </si>
  <si>
    <t>ZRN (ř. 1-8)</t>
  </si>
  <si>
    <t>DN (ř. 10-12)</t>
  </si>
  <si>
    <t>VRN (ř. 14-19)</t>
  </si>
  <si>
    <t>Součet 9, 13, 20-23</t>
  </si>
  <si>
    <t>"EL"</t>
  </si>
  <si>
    <t>Projektové práce (DSPS)</t>
  </si>
  <si>
    <t>Cena s DPH (ř. 25-26)</t>
  </si>
  <si>
    <t>Popis / minimální technické parametry</t>
  </si>
  <si>
    <t>Cena celkem s DPH</t>
  </si>
  <si>
    <t>Cena jednotková bez DPH</t>
  </si>
  <si>
    <t>Cena celkem bez DPH</t>
  </si>
  <si>
    <t>Kód položky / název</t>
  </si>
  <si>
    <t>Celkem bez DPH</t>
  </si>
  <si>
    <t>vlastní</t>
  </si>
  <si>
    <t>SOUPIS PRACÍ A DODÁVEK A SLUŽEB vč VÝKAZU VÝMĚR</t>
  </si>
  <si>
    <t>Repeater aktivní USB</t>
  </si>
  <si>
    <t>Kabel DisplayPort</t>
  </si>
  <si>
    <t>Kabel DP - HDMI</t>
  </si>
  <si>
    <t>Kabel HDMI a extender</t>
  </si>
  <si>
    <t xml:space="preserve">Monitor s viditelnou uhlopříčkou min. 60,45cm (23,8"), matný, antireflexní, LED podsvícení, rozlišení 1920x1080, pozorovací úhel 178° vodorovně, 178° svisle, jas 250 cd/m2, kontrastní poměr 1000:1 statický, doba odezvy 5ms, video vstupy VGA, HDMI, DisplayPort, náklon -5 až +22°, kloubové otáčení 90° (Pivot), výškově nastavitelný stojan až 100mm, dva integrované reproduktory s výkonem 2 W. Cena včetně dopravy, instalace.
</t>
  </si>
  <si>
    <t xml:space="preserve">Kabel DisplayPort (M/M), min. rozlišení 4K*2K@60Hz, 2 m. Cena včetně dopravy, instalace.
</t>
  </si>
  <si>
    <t xml:space="preserve">USB repeater pro prodlužování USB kabelů, délka min. 5 m. Cena včetně dopravy, instalace.
</t>
  </si>
  <si>
    <t xml:space="preserve">Kabel DisplayPort (M/M), min. rozlišení 4K*2K@60Hz, 3 m. Cena včetně dopravy, instalace.
</t>
  </si>
  <si>
    <t xml:space="preserve">Kabel DP - HDMI, min. 2 m, FHD 1080p, min. rozlišení 1920*1080P@60Hz. Cena včetně dopravy, instalace.
</t>
  </si>
  <si>
    <t xml:space="preserve">Kabel HDMI, min. 4K*2K @ 60Hz, min. 10m. Včetně HDMI extenderu pro zesílení signálu podporující přenos na min. 30 m, podpora rozlišení min. 4K*2K @ 60Hz, HDCP kompatibilní. Včetně HDMI kabelu 0,5 m, (M/M), min. rozlišení  4K*2K @ 60Hz. Cena včetně dopravy, instalace.
</t>
  </si>
  <si>
    <t xml:space="preserve">Bezdrátová dokumentová kamera s flexibilním ramenem, s možností práce úplně bez kabelů - přenos obrazu přes Wifi, napájení z baterie. Min. 12x zoom. LED osvětlení snímaného objektu, ruční a automatické ovládání ostření a jasu. Snímaná plocha min A4. Jednoduché ovládání vizualizéru prostřednictvím software. Cena včetně dopravy, instalace.
</t>
  </si>
  <si>
    <t>Interaktivní zobrazovač+ vizualizér</t>
  </si>
  <si>
    <t xml:space="preserve">Case desktop mini s min. 65W zdrojem s účinnosti až 89% , výkon CPU min. 7000bodu dle nezávislého testu cpubenchmark.net, operační paměť 8GB DDR4, SSD disk 256GB, LAN, WiFi 6 ax, Bluetooth, USB-C 3.2, USB 3.2, USB 2.0, DisplayPort, 1x HDMI, klávesnice, myš, vertikální stojan, operační systém s podporu AD (domény), rozšiřující servisní služba na 3 roky - oprava u zákazníka s odezvou do následujícího pracovního dne od nahlášení servisní události. Cena včetně dopravy, instalace, nastavení.
</t>
  </si>
  <si>
    <t>Učebna jazyků</t>
  </si>
  <si>
    <t>9/2022</t>
  </si>
  <si>
    <t>Jelínek Filip</t>
  </si>
  <si>
    <t xml:space="preserve">	Obec Jamné</t>
  </si>
  <si>
    <t>Základní škola a mateřská škola, Jamné, Jamné 197, p. o.
Jamné 197, 588 27 Jamné</t>
  </si>
  <si>
    <t xml:space="preserve">	00285960</t>
  </si>
  <si>
    <t>Sestava interaktivní tabule</t>
  </si>
  <si>
    <t xml:space="preserve">Interaktivní systém určený pro školní prostředí. Velikost zobrazované plochy s úhlopříčkou min. 86" (218 cm), obraz s rozlišením min. WXGA (1280x800 bodů). Životnost podsvícení/zdroje světla min. 10000 h (v eko režimu). 
Dotyková technologie umožňuje ovládání odolným perem, prstem, dokáže rozpoznat min. 20 současných dotyků a zároveň multidotyková gesta. Povrch je odolný, magnetický. Včetně přístupu do SMART Výukového sw Online min. na 12 měsíců pro min. 10 uživatelů.  Cena včetně systémové AV kabeláže. Cena včetně dopravy, instalace, nastavení.
</t>
  </si>
  <si>
    <t>Pylonový pojezd s křídly</t>
  </si>
  <si>
    <t xml:space="preserve">Pylonový pojezd s křídly. Stabilní konstrukce z hliníkových profilů o výšce min.250cm. Rozsah posunu min. 70 cm. Rozložení hmotnosti sestavy na stěnu a podlahu. Integrovaný úchyt pro držák projektoru. Boční křídla pro popisování fixou. Cena včetně dopravy, instalace.
</t>
  </si>
  <si>
    <t>Přídavné reproduktory</t>
  </si>
  <si>
    <t xml:space="preserve">Přídavné reproduktory, min. 20 W Cena včetně dopravy, instalace.
</t>
  </si>
  <si>
    <t>soubor</t>
  </si>
  <si>
    <t>Kabel audio</t>
  </si>
  <si>
    <t xml:space="preserve">Audio kabel RCA (M/M), min. 12 m. Cena včetně dopravy, instalace.
</t>
  </si>
  <si>
    <t>HDMI rozbočovač</t>
  </si>
  <si>
    <t xml:space="preserve">1x2 HDMI rozbočovač, podpora 4K/UHD @ 60 Hz 4:2:0. EDID management, HDCP kompatibilní. Vestavěný audio embeder a de-embeder pro připojení externího zdroje zvuku (audio in) a zesilovače nebo aktivních reproduktorů (audio out). Zvuk z audio vstupu je možné směrovat zároveň na HDMI výstup a analogový audio výstup. Cena včetně dopravy, instalace, nastavení.
</t>
  </si>
  <si>
    <t>Technologie jazykové laboratoře se sdílením obrazu a zvuku</t>
  </si>
  <si>
    <t>Ovládací SW pro organizaci aktivit v laboratoři</t>
  </si>
  <si>
    <t xml:space="preserve">Ovládací SW se společným řízením pro organizaci aktivit v laboratoři. Monitoring jednotlivých stanic, propojování připojených audio signálů a přepínání signálů pro video, klávesnice i myš. Organizace třídy, zasedací pořádek. Režimy  prezentace, monitoring a podpora studentů při cvičení, práce až v 5 skupinách. Ovládání lokálního CD/DVD přehrávače v PC. Přepínač obrazu, klávesnic a myší pro PC stanice: sdílení a monitoring videa, vypnutí signálu studentských monitorů. Jazykové varianty SW. Vč. záruky dostupnosti oprav dodaného software po dobu 5-ti let. Cena včetně dopravy, instalace, nastavení a systémového zaškolení obsluhy.
</t>
  </si>
  <si>
    <t>Ovládací SW jazykové laboratoře pro mediální aktivity</t>
  </si>
  <si>
    <t xml:space="preserve">Ovládací SW se společným řízením pro mediální aktivity s obrázky, audio, video a textovými soubory. Samostatná práce a individuální záznam studentů - poslech, sledování, otevřený záznam, simultánní záznam, nahrávka s porovnáním s originálem, přehrávání správné výslovnosti textu, automatické rozpoznávání výslovnosti, neomezené písemné odpovědi, dotazníky, výběr z možností, doplňovačka, určování správného pořadí u vět, slov i písmen. Adresné posílání textových zpráv. Databáze učebních materiálů, organizovaná dle vyučujícího a tříd. Třídění materiálů do učebních lekcí. Databáze pro zasedací pořádek. Jazykové varianty SW. Vč. záruky dostupnosti oprav dodaného software po dobu 5-ti let. Cena včetně dopravy, instalace, nastavení a systémového zaškolení obsluhy.
</t>
  </si>
  <si>
    <t>Učitelský SW</t>
  </si>
  <si>
    <t xml:space="preserve">LAN přístup učitele do databáze studijních materiálů, mimo jazykovou laboratoř. Příprava cvičení, kontrola vyplněných úloh. Cena včetně dopravy, instalace, nastavení.
</t>
  </si>
  <si>
    <t>Audio matice pro interkom</t>
  </si>
  <si>
    <t xml:space="preserve">Centrála pro hlasovou komunikaci po odděleném okruhu UTP kabeláže, min. freq. rozsah 120 Hz - 12 kHz,  možnost pro rozšíření o další pracoviště studentů. Cena včetně dopravy, instalace, nastavení.
</t>
  </si>
  <si>
    <t>Audio mixer a sluchátkový zesilovač - učitel</t>
  </si>
  <si>
    <t xml:space="preserve">Audio mixer a sluchátkový zesilovač pro učitele, nastavení hlasitosti sluchátek, vypnutí mikrofonu, freq. rozsah min. 120 Hz - 12 kHz, pro dynamický i kondenzátorový typ mikrofonu, impedance sluchátek 32 - 600 Ω, linkový vstup/výstup, funkce automatického donastavení hlasitosti vstupů, konektory min.: 1x 3,5mm jack - mikrofon, 1x 3,5mm stereo jack - sluchátka, napájení po UTP kabeláži. Včetně potřebné kabeláže. Cena včetně dopravy, instalace, nastavení.
</t>
  </si>
  <si>
    <t>Audio mixer a sluchátkový zesilovač - student</t>
  </si>
  <si>
    <t xml:space="preserve">Audio mixer a sluchátkový zesilovač, nastavení hlasitosti sluchátek, vypnutí mikrofonu, freq. rozsah min. 120 Hz - 12 kHz, pro dynamický i kondenzátorový typ mikrofonu, impedance sluchátek 32 - 600 Ω, linkový vstup/výstup, konektory min.: 1x 3,5mm jack - mikrofon, 1x 3,5mm stereo jack - sluchátka, napájení po UTP kabeláži. Včetně potřebné kabeláže. Včetně ochranné krytky audio jednotek zabraňující rozpojení kabeláže. Cena včetně dopravy, instalace, nastavení.
</t>
  </si>
  <si>
    <t>Systémový náhlavní set - sluchátka/mikrofon</t>
  </si>
  <si>
    <t xml:space="preserve">Systémový náhlavní set sluchátek s mikrofonem, aktivní systém potlačení okolních ruchů, provedení  z pružného materiálu odolnému hrubému zacházení, uzavřená stereofonní sluchátka, kondenzátorový mikrofon, polstrovaný a nastavitelný náhlavní most, Min. parametry: Sluchátka: freq. rozsah 120 Hz - 12 kHz, Mikrofon: freq. rozsah 120 Hz - 12 kHz, konektory: 1x 3,5mm stereo jack -  mikrofon, 1x 3,5mm stereo jack -  sluchátka, kabel min. 1,3 m, váha max. 0,5 kg. Cena včetně dopravy, instalace, nastavení.
</t>
  </si>
  <si>
    <t>Digitální cvičebnice AJ</t>
  </si>
  <si>
    <t xml:space="preserve">Digitální cvičebnice AJ pro jazykovou laboratoř, platná min. pro 22 žáků, mezinárodní standard  CEFR pro úrovně A1, A2, B1, každá úroveň min.  50 hod. multimediálních aktivit kombinujících video, audio, obrázky a text, min. 80% samostatných cvičení, licence platná min. na 12 měsíců. Cena včetně dopravy.
</t>
  </si>
  <si>
    <t>Tištěná cvičebnice AJ</t>
  </si>
  <si>
    <t xml:space="preserve">Tištěné učebnice A1, A2, B1 s návody aktivního obsahu pro učitele, každá učebnice min. 250 stránek. Cena včetně dopravy.
</t>
  </si>
  <si>
    <t xml:space="preserve">Case s min. 210W zdrojem s účinnosti až 93%, výkon CPU min. 12900 bodu dle nezávislého testu cpubenchmark.net, operační paměť 8GB DDR4 s možnosti rozšíření na 128 GB, pevný M.2 SSD disk s kapacitou 256GB, DVD-RW optická mechanika, Gbit síťová karta, Wifi standardu 802.11ac (2x2), Bluetooth, čtečka pam. karet, min. 2x DisplayPort a 1x HDMI, USB Type-C s přenosová rychlost signálu 10 Gb/s, USB 3.2 Gen2, USB 3.2 Gen1, USB 2.0, prachový filtr, klávesnici a myš, operační systém s podporu AD (domény), servisní služba u zákazníka s odezvou do následujícího pracovního dne od nahlášení servisní události. Cena včetně dopravy, instalace, nastavení.
</t>
  </si>
  <si>
    <t>Zvuková karta</t>
  </si>
  <si>
    <t xml:space="preserve">Zvuková karta, vstup pro mikrofon 1x 3,5mm konektor, 4pólový výstup pro sluchátka s mikrofonem 1 x 3,5mm, stereo výstup, kompatibilita s USB 2.0 / 3.0. Cena včetně dopravy, instalace.
</t>
  </si>
  <si>
    <t>Kabel HDMI</t>
  </si>
  <si>
    <t xml:space="preserve">Kabel HDMI (M/M), min. rozlišení 4K*2K@60Hz, 3 m, podpora ARC, HDCP, CEC. Cena včetně dopravy, instalace.
</t>
  </si>
  <si>
    <t>Webová kamera učitel</t>
  </si>
  <si>
    <t xml:space="preserve">Webkamera pro videohovory v rozlišení FHD 1080p s podporovanými klienty přes USB, záznam videa min. ve FHD 1080p, zoom, komprese videa H.264, min. 90° zorné pole, vestavěné duální stereofonní mikrofony, univerzální klip pro přichycení k notebookům, monitorům LCD. Cena včetně dopravy, instalace.
</t>
  </si>
  <si>
    <t>Webová kamera studenti</t>
  </si>
  <si>
    <t>USB HUB</t>
  </si>
  <si>
    <t xml:space="preserve">7-portový Hi-speed USB 2.0 Hub, 6x USB portů typu A, 1x USB port typu B. Cena včetně dopravy, instalace.
</t>
  </si>
  <si>
    <t>NAS úložiště</t>
  </si>
  <si>
    <t xml:space="preserve">Uložiště dat, min. dvoudiskové, dvoujádrový procesor s taktem min. 2GHz, rychlosti šifrovaného čtení až 113MB/s, rychlost šifrovaného zápisu až 112 MB/s, jedno Gbit síťové rozhraní, 2x USB 3.0, hardwarové šifrování AES-NI, možnost výměny disků za provozu, přihlášení uživatelů domény, 2x LAN, USB 3.0, včetně softwarového vybavení pro zálohování dat. Cena včetně dopravy, instalace, nastavení.
</t>
  </si>
  <si>
    <t>HDD pro úložiště</t>
  </si>
  <si>
    <t xml:space="preserve">pevný disk pro provoz 24/7 a RAID kompatibilní, kapacita 2TB, 3,5 palcový disk, rozhraní SATA 6 Gb/s, počet otáček 7.200ot/s, vyrovnávací paměť 128 MB. Cena včetně dopravy, instalace, nastavení.
</t>
  </si>
  <si>
    <t>Access point</t>
  </si>
  <si>
    <t xml:space="preserve">
stropní bezdrátový přístupový bod (AP), 802.11ax, dvě rádia, duálně optimalizovaná anténa, 2.4GHz a 5GHz, 6 optimalizovaných embedded antén - 2x2 MU-MIMO, PoE, RJ45, management, hybridní - možnost správy kontrolérem nebo v cloud. Cena včetně dopravy, instalace, nastavení.
</t>
  </si>
  <si>
    <t>PoE injektor</t>
  </si>
  <si>
    <t xml:space="preserve">PoE adaptér dodávající elektrickou energii po ethernetovém kabelu (30W). Cena včetně dopravy, instalace.
</t>
  </si>
  <si>
    <t>Datový switch</t>
  </si>
  <si>
    <t xml:space="preserve">Datový přepínač s 24 porty 10/100/1000Mbit, s rychlosti přepnutí až 35.7Mpps, buffer pro 525tis. packetu, podporou až 8tis. MAC adres, s pasivním chlazením, setem pro instalaci do rack, s napájecím zdrojem. Cena včetně dopravy a instalace.
</t>
  </si>
  <si>
    <t>Patch panel</t>
  </si>
  <si>
    <t xml:space="preserve">Patch panel, nestíněný panel kategorie 6 osazený 24 porty RJ45, vyvazovací lišta, velikost 1U. Cena včetně dopravy a instalace.
</t>
  </si>
  <si>
    <t>Technologie jazykové laboratoře pro vzdálený přístup ke studijním materiálům</t>
  </si>
  <si>
    <t>PC Media server</t>
  </si>
  <si>
    <t>Záložní zdroj - UPS</t>
  </si>
  <si>
    <t>Záložní zdroj napájení s výstupním výkonem min. 720W / 1200VA, min. 3x CEE zásuvka s ochranným kolíkem zajišťující napájení v případě výpadku proudu, min. 3x CEE zásuvka s ochranným kolíkem s přepěťovou ochranou, s přepěťovou ochranou datové linky RJ45, cena včetně dopravy, instalace, nastavení.</t>
  </si>
  <si>
    <t>19" rozvaděč</t>
  </si>
  <si>
    <t xml:space="preserve">19" rozvaděč stojanový 15U/600x600 skleněné dveře, šedý, včetně polic, rozvodného panelu 230V montážní sady a záslepky 19" 1U. Cena včetně dopravy, instalace.
</t>
  </si>
  <si>
    <t>SW modul pro internetový přístup</t>
  </si>
  <si>
    <t xml:space="preserve">Internetový přístup studenta do databáze studijních materiálů, možnost vyplňování učitelem přiřazených samostatných nebo domácích úloh mimo jazykovou laboratoř. Samostatná práce a individuální záznam studentů - poslech, sledování, otevřený záznam, simultánní záznam, nahrávka s porovnáním s originálem, přehrávání správné výslovnosti textu, automatické rozpoznávání výslovnosti, neomezené písemné odpovědi, dotazníky, výběr z možností, doplňovačka, určování správného pořadí u vět, slov i písmen. Licence pro školní databázi min. 499 studentů. Vč. záruky dostupnosti oprav dodaného software po dobu 5-ti let. Cena včetně dopravy, instalace, nastavení a systémového zaškolení obsluhy.
</t>
  </si>
  <si>
    <t>Koncové prvky, nábytek, stínicí technika</t>
  </si>
  <si>
    <t>Podružný instalační materiál</t>
  </si>
  <si>
    <t xml:space="preserve">Prodlužovací kabel ke sluchátkům Jack 3,5mm stereo, M/F, délka 1,5m, dvojité stínění hliníková fólie a měděné opletení, OFC, síla kabelu min. 23 AWG, max. kapacita 160 (pF), max. impedance 50 ohm. Včetně lišty k montáži kabeláže a vyvazovacího materiálu. Cena včetně dopravy a instalace do stolů s výsuvným systémem.
</t>
  </si>
  <si>
    <t xml:space="preserve">Pracovní stanice, case Tower, min. 500W zdrojem, sestav pro provoz 24/7, výkon CPU min. 9200 dle nezávislého testu cpubenchmark.net s PCIe x16 linkami, operační paměť min. 8GB DDR4, SSD M.2 disk s kapacitou min. 256GB, DVD-RW optická mechanika, čtečka MCR, Gbit síťová karta, klávesnici a myš, operační systém s podporu AD (domény), servisní služby s odezvou do následujícího pracovního dne od nahlášení servisní události, cena včetně dopravy, instalace, nastavení.
</t>
  </si>
  <si>
    <t>Výukové pomůcky robotiky</t>
  </si>
  <si>
    <t>Sestava pro výuku robotiky</t>
  </si>
  <si>
    <t xml:space="preserve">Sestava pro třídu (12-18 žáků), obsahuje 6x programovatelný robot pro děti, 6x kódovací tabulku, 3x herní podložku, tašku pro uskladnění a přenášení, nabíječku robotů.  Programování robota tlačítky na zádech robot bezdrátovou kódovací tabulkou s příkazy nebo programovací aplikací (založenou na Scratch). Cena včetně dopravy.
</t>
  </si>
  <si>
    <t xml:space="preserve">Robotická výuková stavebnice - sada pro třídu, obsahu 5x sadu (každá sada min. 280 konstrukčních a pohybových dílů, min. 1 motorem, min. 2 senzory a mozek robota s nabíjecí baterií). Dále potom sadu konstrukčních dílů navíc. Vše uloženo v plastových boxech. Součástí dodávka je sw aplikace (založenou na Scratch). Cena včetně dopravy.
</t>
  </si>
  <si>
    <t xml:space="preserve">Robotická výuková stavebnice sada pro třídu (10-15 žáků),  obsahuje 5x robotickou výukovou stavebnici (sada min. 500 plastových konstrukčních a pohybových dílů, min. 3 motory, min. 4 senzory, mozek robota s nabíjecí baterií a nabíječkou, dálkový ovladač s LCD displejem a min. 8 I/O porty, sada je uložena v plastovém přenosném boxu), plastové herní pole, sadu náhradních dílů, nabíječky baterií robota a ovladače. Cena včetně dopravy.
</t>
  </si>
  <si>
    <t>Herní pole</t>
  </si>
  <si>
    <t xml:space="preserve">Plastové pole s mantinely o rozměru min. 1,8x2,4m. Cena včetně dopravy.
</t>
  </si>
  <si>
    <t>Herní elementy</t>
  </si>
  <si>
    <t xml:space="preserve">Sada plastových dílů pro soutěž. Cena včetně dopravy.
</t>
  </si>
  <si>
    <t>3D tiskárna</t>
  </si>
  <si>
    <t xml:space="preserve">3D tiskárna - technologie tisku FDM, tisková plocha až 250x 210x 210mm, celkový modelovací prostor až 11.025cm3, výška vrstvy 0.05mm, tryska 0.4mm, tiskový materiál je struna 1.75mm, rychlost tisku 200+ mm/s, IR senzor filamentu, podporuje materiály ABS, PLA, PETT, HIPS, Laywood a další, plně automatická kalibrace tiskové plochy, bezúdržbová tisková plocha, vyhřívaná magnetická podložka s vyměnitelnými tiskovými pláty, detekce a zotavení ze ztráty přívodu energie, LCD displej, čtečka SD, USB 2.0, včetně akreditovaného školení Cena včetně dopravy.
</t>
  </si>
  <si>
    <t>Filament</t>
  </si>
  <si>
    <t xml:space="preserve">Filament, 1.75 mm s přesností +- 0.03 mm, 1kg, různé barvy - černá, modrá, silver, červená, růžová Cena včetně dopravy.
</t>
  </si>
  <si>
    <t>NEOCENĚNÝ SOUPIS PRACÍ A DODÁVEK A SLUŽEB</t>
  </si>
  <si>
    <t>Výrobní označení nabízeného produktu</t>
  </si>
  <si>
    <t>Výrobní označení nabízeného procesoru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</si>
</sst>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numFmt numFmtId="165" formatCode="#,##0.000"/>
    <numFmt numFmtId="166" formatCode="#,##0\_x0000_"/>
    <numFmt numFmtId="167" formatCode="#,##0.0"/>
    <numFmt numFmtId="168" formatCode="#,##0.0000"/>
  </numFmts>
  <fonts count="23" x14ac:knownFonts="1">
    <font>
      <sz val="10"/>
      <name val="Arial"/>
      <charset val="238"/>
    </font>
    <font>
      <sz val="10"/>
      <name val="Arial"/>
      <family val="2"/>
      <charset val="238"/>
    </font>
    <font>
      <sz val="8"/>
      <name val="Arial"/>
      <family val="2"/>
      <charset val="238"/>
    </font>
    <font>
      <sz val="7"/>
      <name val="Arial"/>
      <family val="2"/>
      <charset val="238"/>
    </font>
    <font>
      <b/>
      <sz val="10"/>
      <name val="Arial"/>
      <family val="2"/>
      <charset val="238"/>
    </font>
    <font>
      <b/>
      <sz val="12"/>
      <name val="Arial"/>
      <family val="2"/>
      <charset val="238"/>
    </font>
    <font>
      <b/>
      <sz val="8"/>
      <name val="Arial"/>
      <family val="2"/>
      <charset val="238"/>
    </font>
    <font>
      <b/>
      <sz val="14"/>
      <name val="Arial"/>
      <family val="2"/>
      <charset val="238"/>
    </font>
    <font>
      <b/>
      <sz val="18"/>
      <color indexed="10"/>
      <name val="Arial"/>
      <family val="2"/>
      <charset val="238"/>
    </font>
    <font>
      <sz val="8"/>
      <color indexed="9"/>
      <name val="Arial"/>
      <family val="2"/>
      <charset val="238"/>
    </font>
    <font>
      <sz val="10"/>
      <name val="Arial CE"/>
      <family val="2"/>
      <charset val="238"/>
    </font>
    <font>
      <sz val="11"/>
      <color theme="1"/>
      <name val="Calibri"/>
      <family val="2"/>
      <charset val="238"/>
      <scheme val="minor"/>
    </font>
    <font>
      <b/>
      <sz val="10"/>
      <color rgb="FF0000FF"/>
      <name val="Arial"/>
      <family val="2"/>
      <charset val="238"/>
    </font>
    <font>
      <b/>
      <sz val="10"/>
      <color rgb="FF800080"/>
      <name val="Arial"/>
      <family val="2"/>
      <charset val="238"/>
    </font>
    <font>
      <sz val="10"/>
      <color theme="1"/>
      <name val="Arial"/>
      <family val="2"/>
      <charset val="238"/>
    </font>
    <font>
      <b/>
      <u/>
      <sz val="10"/>
      <color rgb="FFFA0000"/>
      <name val="Arial"/>
      <family val="2"/>
      <charset val="238"/>
    </font>
    <font>
      <sz val="8"/>
      <color rgb="FFFF0000"/>
      <name val="Arial"/>
      <family val="2"/>
      <charset val="238"/>
    </font>
    <font>
      <sz val="11"/>
      <name val="Calibri"/>
      <family val="2"/>
      <scheme val="minor"/>
    </font>
    <font>
      <sz val="8"/>
      <color rgb="FF7030A0"/>
      <name val="Arial"/>
      <family val="2"/>
      <charset val="238"/>
    </font>
    <font>
      <b/>
      <sz val="8"/>
      <color indexed="12"/>
      <name val="Arial"/>
      <family val="2"/>
      <charset val="238"/>
    </font>
    <font>
      <b/>
      <sz val="8"/>
      <color indexed="20"/>
      <name val="Arial"/>
      <family val="2"/>
      <charset val="238"/>
    </font>
    <font>
      <b/>
      <u/>
      <sz val="8"/>
      <color indexed="10"/>
      <name val="Arial"/>
      <family val="2"/>
      <charset val="238"/>
    </font>
    <font>
      <sz val="10"/>
      <color rgb="FF000000"/>
      <name val="Arial"/>
      <family val="2"/>
      <charset val="238"/>
    </font>
  </fonts>
  <fills count="8">
    <fill>
      <patternFill patternType="none"/>
    </fill>
    <fill>
      <patternFill patternType="gray125"/>
    </fill>
    <fill>
      <patternFill patternType="solid">
        <fgColor indexed="26"/>
      </patternFill>
    </fill>
    <fill>
      <patternFill patternType="solid">
        <fgColor indexed="13"/>
      </patternFill>
    </fill>
    <fill>
      <patternFill patternType="solid">
        <fgColor indexed="26"/>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s>
  <borders count="5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style="hair">
        <color indexed="64"/>
      </top>
      <bottom/>
      <diagonal/>
    </border>
    <border>
      <left/>
      <right style="thin">
        <color indexed="64"/>
      </right>
      <top/>
      <bottom/>
      <diagonal/>
    </border>
    <border>
      <left/>
      <right style="hair">
        <color indexed="64"/>
      </right>
      <top/>
      <bottom/>
      <diagonal/>
    </border>
    <border>
      <left/>
      <right/>
      <top style="hair">
        <color indexed="64"/>
      </top>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medium">
        <color indexed="64"/>
      </right>
      <top style="hair">
        <color indexed="64"/>
      </top>
      <bottom style="thin">
        <color indexed="64"/>
      </bottom>
      <diagonal/>
    </border>
    <border>
      <left/>
      <right style="medium">
        <color indexed="64"/>
      </right>
      <top style="medium">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
      <left style="hair">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s>
  <cellStyleXfs count="5">
    <xf numFmtId="0" fontId="0" fillId="0" borderId="0"/>
    <xf numFmtId="0" fontId="11" fillId="0" borderId="0"/>
    <xf numFmtId="0" fontId="11" fillId="0" borderId="0"/>
    <xf numFmtId="0" fontId="17" fillId="0" borderId="0"/>
    <xf numFmtId="0" fontId="1" fillId="0" borderId="0"/>
  </cellStyleXfs>
  <cellXfs count="237">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3" fillId="0" borderId="0" xfId="0" applyFont="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4"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164" fontId="4" fillId="0" borderId="17" xfId="0" applyNumberFormat="1" applyFont="1" applyBorder="1" applyAlignment="1">
      <alignment vertical="center" wrapText="1"/>
    </xf>
    <xf numFmtId="0" fontId="5" fillId="0" borderId="19" xfId="0" applyFont="1" applyBorder="1" applyAlignment="1">
      <alignment vertical="center"/>
    </xf>
    <xf numFmtId="0" fontId="5" fillId="0" borderId="21" xfId="0" applyFont="1" applyBorder="1" applyAlignment="1">
      <alignment vertical="center"/>
    </xf>
    <xf numFmtId="0" fontId="4" fillId="0" borderId="22" xfId="0" applyFont="1" applyBorder="1"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21" xfId="0" applyFont="1" applyBorder="1" applyAlignment="1">
      <alignment vertical="center"/>
    </xf>
    <xf numFmtId="1" fontId="2" fillId="0" borderId="24" xfId="0" applyNumberFormat="1" applyFont="1" applyBorder="1" applyAlignment="1">
      <alignment horizontal="center" vertical="center"/>
    </xf>
    <xf numFmtId="0" fontId="6" fillId="0" borderId="25" xfId="0" applyFont="1" applyBorder="1" applyAlignment="1">
      <alignment vertical="center"/>
    </xf>
    <xf numFmtId="0" fontId="2" fillId="0" borderId="26" xfId="0" applyFont="1" applyBorder="1" applyAlignment="1">
      <alignment vertical="center"/>
    </xf>
    <xf numFmtId="49" fontId="2" fillId="0" borderId="27" xfId="0" applyNumberFormat="1" applyFont="1" applyBorder="1" applyAlignment="1">
      <alignment vertical="center"/>
    </xf>
    <xf numFmtId="0" fontId="2" fillId="0" borderId="28" xfId="0" applyFont="1" applyBorder="1" applyAlignment="1">
      <alignment vertical="center"/>
    </xf>
    <xf numFmtId="0" fontId="2" fillId="0" borderId="27" xfId="0" applyFont="1" applyBorder="1" applyAlignment="1">
      <alignment vertical="center"/>
    </xf>
    <xf numFmtId="0" fontId="2" fillId="0" borderId="29" xfId="0" applyFont="1" applyBorder="1" applyAlignment="1">
      <alignment vertical="center"/>
    </xf>
    <xf numFmtId="1" fontId="2" fillId="0" borderId="30" xfId="0" applyNumberFormat="1" applyFont="1" applyBorder="1" applyAlignment="1">
      <alignment horizontal="center" vertical="center"/>
    </xf>
    <xf numFmtId="0" fontId="6" fillId="0" borderId="28" xfId="0" applyFont="1" applyBorder="1" applyAlignment="1">
      <alignment vertical="center"/>
    </xf>
    <xf numFmtId="49" fontId="2" fillId="0" borderId="18" xfId="0" applyNumberFormat="1" applyFont="1" applyBorder="1" applyAlignment="1">
      <alignment vertical="center"/>
    </xf>
    <xf numFmtId="0" fontId="2" fillId="0" borderId="31" xfId="0" applyFont="1" applyBorder="1" applyAlignment="1">
      <alignment vertical="center"/>
    </xf>
    <xf numFmtId="1" fontId="2" fillId="0" borderId="32" xfId="0" applyNumberFormat="1" applyFont="1" applyBorder="1" applyAlignment="1">
      <alignment horizontal="center"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49" fontId="2" fillId="0" borderId="15" xfId="0" applyNumberFormat="1" applyFont="1" applyBorder="1" applyAlignment="1">
      <alignment vertical="center"/>
    </xf>
    <xf numFmtId="0" fontId="4" fillId="0" borderId="1" xfId="0" applyFont="1" applyBorder="1" applyAlignment="1">
      <alignment vertical="top"/>
    </xf>
    <xf numFmtId="0" fontId="2" fillId="0" borderId="36" xfId="0" applyFont="1" applyBorder="1" applyAlignment="1">
      <alignment vertical="center"/>
    </xf>
    <xf numFmtId="0" fontId="2" fillId="0" borderId="37" xfId="0" applyFont="1" applyBorder="1" applyAlignment="1">
      <alignment vertical="center"/>
    </xf>
    <xf numFmtId="1" fontId="5" fillId="0" borderId="19" xfId="0" applyNumberFormat="1" applyFont="1" applyBorder="1" applyAlignment="1">
      <alignment vertical="center"/>
    </xf>
    <xf numFmtId="0" fontId="2" fillId="0" borderId="38" xfId="0" applyFont="1" applyBorder="1" applyAlignment="1">
      <alignment vertical="center"/>
    </xf>
    <xf numFmtId="168" fontId="2" fillId="0" borderId="18" xfId="0" applyNumberFormat="1" applyFont="1" applyBorder="1" applyAlignment="1">
      <alignment horizontal="right" vertical="center"/>
    </xf>
    <xf numFmtId="0" fontId="2" fillId="0" borderId="39" xfId="0" applyFont="1" applyBorder="1"/>
    <xf numFmtId="0" fontId="2" fillId="0" borderId="29" xfId="0" applyFont="1" applyBorder="1"/>
    <xf numFmtId="168" fontId="2" fillId="0" borderId="40" xfId="0" applyNumberFormat="1" applyFont="1" applyBorder="1" applyAlignment="1">
      <alignment horizontal="right" vertical="center"/>
    </xf>
    <xf numFmtId="0" fontId="4" fillId="0" borderId="41" xfId="0" applyFont="1" applyBorder="1" applyAlignment="1">
      <alignment vertical="top"/>
    </xf>
    <xf numFmtId="0" fontId="2" fillId="0" borderId="25" xfId="0" applyFont="1" applyBorder="1" applyAlignment="1">
      <alignment vertical="center"/>
    </xf>
    <xf numFmtId="168" fontId="2" fillId="0" borderId="27" xfId="0" applyNumberFormat="1" applyFont="1" applyBorder="1" applyAlignment="1">
      <alignment horizontal="right" vertical="center"/>
    </xf>
    <xf numFmtId="0" fontId="4" fillId="0" borderId="33" xfId="0" applyFont="1" applyBorder="1" applyAlignment="1">
      <alignment vertical="center"/>
    </xf>
    <xf numFmtId="0" fontId="2" fillId="0" borderId="42" xfId="0" applyFont="1" applyBorder="1" applyAlignment="1">
      <alignment vertical="center"/>
    </xf>
    <xf numFmtId="0" fontId="2" fillId="0" borderId="43" xfId="0" applyFont="1" applyBorder="1" applyAlignment="1">
      <alignment vertical="center"/>
    </xf>
    <xf numFmtId="0" fontId="2" fillId="0" borderId="13" xfId="0" applyFont="1" applyBorder="1"/>
    <xf numFmtId="0" fontId="2" fillId="0" borderId="44" xfId="0" applyFont="1" applyBorder="1" applyAlignment="1">
      <alignment vertical="center"/>
    </xf>
    <xf numFmtId="0" fontId="2" fillId="0" borderId="45" xfId="0" applyFont="1" applyBorder="1"/>
    <xf numFmtId="0" fontId="2" fillId="0" borderId="46" xfId="0" applyFont="1" applyBorder="1" applyAlignment="1">
      <alignment vertical="center"/>
    </xf>
    <xf numFmtId="49" fontId="2" fillId="0" borderId="6" xfId="0" applyNumberFormat="1" applyFont="1" applyBorder="1" applyAlignment="1">
      <alignment vertical="center"/>
    </xf>
    <xf numFmtId="49" fontId="2" fillId="3" borderId="47" xfId="0" applyNumberFormat="1" applyFont="1" applyFill="1" applyBorder="1" applyAlignment="1">
      <alignment horizontal="center" vertical="center" wrapText="1"/>
    </xf>
    <xf numFmtId="1" fontId="2" fillId="3" borderId="48" xfId="0" applyNumberFormat="1" applyFont="1" applyFill="1" applyBorder="1" applyAlignment="1">
      <alignment horizontal="center" vertical="center" wrapText="1"/>
    </xf>
    <xf numFmtId="49" fontId="7" fillId="2" borderId="0" xfId="0" applyNumberFormat="1" applyFont="1" applyFill="1"/>
    <xf numFmtId="49" fontId="6" fillId="2" borderId="0" xfId="0" applyNumberFormat="1" applyFont="1" applyFill="1" applyAlignment="1">
      <alignment vertical="center"/>
    </xf>
    <xf numFmtId="49" fontId="2" fillId="2" borderId="0" xfId="0" applyNumberFormat="1" applyFont="1" applyFill="1" applyAlignment="1">
      <alignment vertical="center"/>
    </xf>
    <xf numFmtId="0" fontId="2" fillId="4" borderId="0" xfId="0" applyFont="1" applyFill="1" applyAlignment="1">
      <alignment horizontal="left" vertical="center"/>
    </xf>
    <xf numFmtId="49" fontId="2" fillId="4" borderId="0" xfId="0" applyNumberFormat="1" applyFont="1" applyFill="1" applyAlignment="1">
      <alignment horizontal="left" vertical="center"/>
    </xf>
    <xf numFmtId="49" fontId="2" fillId="3" borderId="49" xfId="0" applyNumberFormat="1" applyFont="1" applyFill="1" applyBorder="1" applyAlignment="1">
      <alignment horizontal="center" vertical="center" wrapText="1"/>
    </xf>
    <xf numFmtId="1" fontId="2" fillId="3" borderId="32" xfId="0" applyNumberFormat="1" applyFont="1" applyFill="1" applyBorder="1" applyAlignment="1">
      <alignment horizontal="center" vertical="center" wrapText="1"/>
    </xf>
    <xf numFmtId="49" fontId="3" fillId="2" borderId="0" xfId="0" applyNumberFormat="1" applyFont="1" applyFill="1"/>
    <xf numFmtId="2" fontId="1" fillId="0" borderId="0" xfId="0" applyNumberFormat="1" applyFont="1" applyProtection="1">
      <protection locked="0"/>
    </xf>
    <xf numFmtId="0" fontId="1" fillId="0" borderId="0" xfId="0" applyFont="1" applyProtection="1">
      <protection locked="0"/>
    </xf>
    <xf numFmtId="49" fontId="3" fillId="2" borderId="0" xfId="0" applyNumberFormat="1" applyFont="1" applyFill="1" applyAlignment="1">
      <alignment vertical="center"/>
    </xf>
    <xf numFmtId="49" fontId="2" fillId="2" borderId="0" xfId="0" applyNumberFormat="1" applyFont="1" applyFill="1" applyAlignment="1">
      <alignment horizontal="center" vertical="center"/>
    </xf>
    <xf numFmtId="49" fontId="2" fillId="2" borderId="0" xfId="0" applyNumberFormat="1" applyFont="1" applyFill="1" applyAlignment="1">
      <alignment horizontal="left" vertical="center"/>
    </xf>
    <xf numFmtId="49" fontId="2" fillId="3" borderId="50" xfId="0" applyNumberFormat="1" applyFont="1" applyFill="1" applyBorder="1" applyAlignment="1">
      <alignment horizontal="center" vertical="center" wrapText="1"/>
    </xf>
    <xf numFmtId="1" fontId="2" fillId="3" borderId="51" xfId="0" applyNumberFormat="1" applyFont="1" applyFill="1" applyBorder="1" applyAlignment="1">
      <alignment horizontal="center" vertical="center" wrapText="1"/>
    </xf>
    <xf numFmtId="0" fontId="1" fillId="4" borderId="16" xfId="0" applyFont="1" applyFill="1" applyBorder="1"/>
    <xf numFmtId="0" fontId="1" fillId="4" borderId="17" xfId="0" applyFont="1" applyFill="1" applyBorder="1"/>
    <xf numFmtId="0" fontId="1" fillId="0" borderId="1" xfId="0" applyFont="1" applyBorder="1"/>
    <xf numFmtId="0" fontId="1" fillId="0" borderId="2" xfId="0" applyFont="1" applyBorder="1"/>
    <xf numFmtId="0" fontId="1" fillId="0" borderId="3" xfId="0" applyFont="1" applyBorder="1"/>
    <xf numFmtId="0" fontId="8" fillId="0" borderId="2" xfId="0" applyFont="1" applyBorder="1"/>
    <xf numFmtId="0" fontId="1" fillId="0" borderId="13" xfId="0" applyFont="1" applyBorder="1"/>
    <xf numFmtId="0" fontId="1" fillId="0" borderId="14" xfId="0" applyFont="1" applyBorder="1"/>
    <xf numFmtId="0" fontId="1" fillId="0" borderId="15" xfId="0" applyFont="1" applyBorder="1"/>
    <xf numFmtId="164" fontId="2" fillId="0" borderId="25" xfId="0" applyNumberFormat="1" applyFont="1" applyBorder="1" applyAlignment="1">
      <alignment vertical="center"/>
    </xf>
    <xf numFmtId="164" fontId="2" fillId="0" borderId="8" xfId="0" applyNumberFormat="1" applyFont="1" applyBorder="1" applyAlignment="1">
      <alignment vertical="center"/>
    </xf>
    <xf numFmtId="164" fontId="2" fillId="0" borderId="38" xfId="0" applyNumberFormat="1" applyFont="1" applyBorder="1" applyAlignment="1">
      <alignment vertical="center"/>
    </xf>
    <xf numFmtId="164" fontId="2" fillId="0" borderId="0" xfId="0" applyNumberFormat="1" applyFont="1" applyAlignment="1">
      <alignment vertical="center"/>
    </xf>
    <xf numFmtId="164" fontId="2" fillId="0" borderId="26" xfId="0" applyNumberFormat="1" applyFont="1" applyBorder="1" applyAlignment="1">
      <alignment vertical="center"/>
    </xf>
    <xf numFmtId="164" fontId="2" fillId="0" borderId="28" xfId="0" applyNumberFormat="1" applyFont="1" applyBorder="1" applyAlignment="1">
      <alignment vertical="center"/>
    </xf>
    <xf numFmtId="164" fontId="2" fillId="0" borderId="12" xfId="0" applyNumberFormat="1" applyFont="1" applyBorder="1" applyAlignment="1">
      <alignment vertical="center"/>
    </xf>
    <xf numFmtId="164" fontId="2" fillId="0" borderId="29" xfId="0" applyNumberFormat="1" applyFont="1" applyBorder="1" applyAlignment="1">
      <alignment vertical="center"/>
    </xf>
    <xf numFmtId="164" fontId="2" fillId="0" borderId="9" xfId="0" applyNumberFormat="1" applyFont="1" applyBorder="1" applyAlignment="1">
      <alignment vertical="center"/>
    </xf>
    <xf numFmtId="49" fontId="2" fillId="0" borderId="26" xfId="0" applyNumberFormat="1" applyFont="1" applyBorder="1" applyAlignment="1">
      <alignment vertical="center"/>
    </xf>
    <xf numFmtId="3" fontId="1" fillId="0" borderId="52" xfId="0" applyNumberFormat="1" applyFont="1" applyBorder="1" applyAlignment="1">
      <alignment vertical="center"/>
    </xf>
    <xf numFmtId="3" fontId="1" fillId="0" borderId="34" xfId="0" applyNumberFormat="1" applyFont="1" applyBorder="1" applyAlignment="1">
      <alignment vertical="center"/>
    </xf>
    <xf numFmtId="166" fontId="1" fillId="0" borderId="35" xfId="0" applyNumberFormat="1" applyFont="1" applyBorder="1" applyAlignment="1">
      <alignment horizontal="right" vertical="center" wrapText="1"/>
    </xf>
    <xf numFmtId="4" fontId="1" fillId="0" borderId="33" xfId="0" applyNumberFormat="1" applyFont="1" applyBorder="1" applyAlignment="1">
      <alignment horizontal="right" vertical="center" wrapText="1"/>
    </xf>
    <xf numFmtId="3" fontId="1" fillId="0" borderId="35" xfId="0" applyNumberFormat="1" applyFont="1" applyBorder="1" applyAlignment="1">
      <alignment vertical="center"/>
    </xf>
    <xf numFmtId="3" fontId="1" fillId="0" borderId="33" xfId="0" applyNumberFormat="1" applyFont="1" applyBorder="1" applyAlignment="1">
      <alignment vertical="center"/>
    </xf>
    <xf numFmtId="3" fontId="1" fillId="0" borderId="34" xfId="0" applyNumberFormat="1" applyFont="1" applyBorder="1" applyAlignment="1">
      <alignment vertical="center" wrapText="1"/>
    </xf>
    <xf numFmtId="4" fontId="1" fillId="0" borderId="34" xfId="0" applyNumberFormat="1" applyFont="1" applyBorder="1" applyAlignment="1">
      <alignment horizontal="right" vertical="center" wrapText="1"/>
    </xf>
    <xf numFmtId="3" fontId="1" fillId="0" borderId="46" xfId="0" applyNumberFormat="1" applyFont="1" applyBorder="1" applyAlignment="1">
      <alignment vertical="center"/>
    </xf>
    <xf numFmtId="4" fontId="1" fillId="0" borderId="28" xfId="0" applyNumberFormat="1" applyFont="1" applyBorder="1" applyAlignment="1">
      <alignment horizontal="right" vertical="center" wrapText="1"/>
    </xf>
    <xf numFmtId="4" fontId="1" fillId="0" borderId="28" xfId="0" applyNumberFormat="1" applyFont="1" applyBorder="1" applyAlignment="1">
      <alignment horizontal="right" vertical="center"/>
    </xf>
    <xf numFmtId="3" fontId="1" fillId="0" borderId="12" xfId="0" applyNumberFormat="1" applyFont="1" applyBorder="1" applyAlignment="1">
      <alignment vertical="center"/>
    </xf>
    <xf numFmtId="0" fontId="9" fillId="0" borderId="12" xfId="0" applyFont="1" applyBorder="1" applyAlignment="1">
      <alignment horizontal="right" vertical="center"/>
    </xf>
    <xf numFmtId="0" fontId="9" fillId="0" borderId="9" xfId="0" applyFont="1" applyBorder="1" applyAlignment="1">
      <alignment horizontal="left" vertical="center"/>
    </xf>
    <xf numFmtId="3" fontId="1" fillId="0" borderId="28" xfId="0" applyNumberFormat="1" applyFont="1" applyBorder="1" applyAlignment="1">
      <alignment vertical="center"/>
    </xf>
    <xf numFmtId="3" fontId="1" fillId="0" borderId="0" xfId="0" applyNumberFormat="1" applyFont="1" applyAlignment="1">
      <alignment vertical="center"/>
    </xf>
    <xf numFmtId="4" fontId="1" fillId="0" borderId="16" xfId="0" applyNumberFormat="1" applyFont="1" applyBorder="1" applyAlignment="1">
      <alignment horizontal="right" vertical="center" wrapText="1"/>
    </xf>
    <xf numFmtId="4" fontId="1" fillId="0" borderId="16" xfId="0" applyNumberFormat="1" applyFont="1" applyBorder="1" applyAlignment="1">
      <alignment horizontal="right" vertical="center"/>
    </xf>
    <xf numFmtId="3" fontId="1" fillId="0" borderId="18" xfId="0" applyNumberFormat="1" applyFont="1" applyBorder="1" applyAlignment="1">
      <alignment vertical="center"/>
    </xf>
    <xf numFmtId="4" fontId="1" fillId="0" borderId="45" xfId="0" applyNumberFormat="1" applyFont="1" applyBorder="1" applyAlignment="1">
      <alignment horizontal="right" vertical="center" wrapText="1"/>
    </xf>
    <xf numFmtId="4" fontId="1" fillId="0" borderId="17" xfId="0" applyNumberFormat="1" applyFont="1" applyBorder="1" applyAlignment="1">
      <alignment horizontal="right" vertical="center" wrapText="1"/>
    </xf>
    <xf numFmtId="3" fontId="1" fillId="0" borderId="14" xfId="0" applyNumberFormat="1" applyFont="1" applyBorder="1" applyAlignment="1">
      <alignment vertical="center" wrapText="1"/>
    </xf>
    <xf numFmtId="3" fontId="2" fillId="0" borderId="29" xfId="0" applyNumberFormat="1" applyFont="1" applyBorder="1" applyAlignment="1">
      <alignment horizontal="right" vertical="center" wrapText="1"/>
    </xf>
    <xf numFmtId="4" fontId="2" fillId="0" borderId="28" xfId="0" applyNumberFormat="1" applyFont="1" applyBorder="1" applyAlignment="1">
      <alignment horizontal="right" vertical="center" wrapText="1"/>
    </xf>
    <xf numFmtId="4" fontId="1" fillId="0" borderId="29" xfId="0" applyNumberFormat="1" applyFont="1" applyBorder="1" applyAlignment="1">
      <alignment horizontal="right" vertical="center" wrapText="1"/>
    </xf>
    <xf numFmtId="3" fontId="2" fillId="0" borderId="28" xfId="0" applyNumberFormat="1" applyFont="1" applyBorder="1" applyAlignment="1">
      <alignment horizontal="right" vertical="center" wrapText="1"/>
    </xf>
    <xf numFmtId="4" fontId="4" fillId="0" borderId="53" xfId="0" applyNumberFormat="1" applyFont="1" applyBorder="1" applyAlignment="1">
      <alignment horizontal="right" vertical="center" wrapText="1"/>
    </xf>
    <xf numFmtId="0" fontId="1" fillId="0" borderId="20" xfId="0" applyFont="1" applyBorder="1" applyAlignment="1">
      <alignment vertical="center"/>
    </xf>
    <xf numFmtId="0" fontId="1" fillId="0" borderId="0" xfId="0" applyFont="1" applyAlignment="1">
      <alignment vertical="center"/>
    </xf>
    <xf numFmtId="49" fontId="4" fillId="2" borderId="0" xfId="0" applyNumberFormat="1" applyFont="1" applyFill="1" applyAlignment="1">
      <alignment vertical="center"/>
    </xf>
    <xf numFmtId="49" fontId="1" fillId="2" borderId="0" xfId="0" applyNumberFormat="1" applyFont="1" applyFill="1" applyAlignment="1">
      <alignment vertical="center"/>
    </xf>
    <xf numFmtId="0" fontId="1" fillId="4" borderId="0" xfId="0" applyFont="1" applyFill="1" applyAlignment="1">
      <alignment horizontal="left" vertical="center"/>
    </xf>
    <xf numFmtId="49" fontId="1" fillId="4" borderId="0" xfId="0" applyNumberFormat="1" applyFont="1" applyFill="1" applyAlignment="1">
      <alignment vertical="center" wrapText="1"/>
    </xf>
    <xf numFmtId="49" fontId="1" fillId="3" borderId="47" xfId="0" applyNumberFormat="1" applyFont="1" applyFill="1" applyBorder="1" applyAlignment="1">
      <alignment horizontal="center" vertical="center" wrapText="1"/>
    </xf>
    <xf numFmtId="1" fontId="1" fillId="3" borderId="48" xfId="0" applyNumberFormat="1" applyFont="1" applyFill="1" applyBorder="1" applyAlignment="1">
      <alignment horizontal="center" vertical="center" wrapText="1"/>
    </xf>
    <xf numFmtId="0" fontId="12" fillId="0" borderId="0" xfId="0" applyFont="1" applyAlignment="1">
      <alignment vertical="center"/>
    </xf>
    <xf numFmtId="0" fontId="13" fillId="0" borderId="0" xfId="0" applyFont="1" applyAlignment="1">
      <alignment vertical="center"/>
    </xf>
    <xf numFmtId="166" fontId="13" fillId="0" borderId="0" xfId="0" applyNumberFormat="1" applyFont="1" applyAlignment="1">
      <alignment horizontal="center" vertical="center"/>
    </xf>
    <xf numFmtId="0" fontId="13" fillId="0" borderId="0" xfId="0" applyFont="1" applyAlignment="1">
      <alignment vertical="center" wrapText="1"/>
    </xf>
    <xf numFmtId="4" fontId="13" fillId="0" borderId="0" xfId="0" applyNumberFormat="1" applyFont="1" applyAlignment="1">
      <alignment horizontal="right" vertical="center"/>
    </xf>
    <xf numFmtId="166" fontId="1" fillId="0" borderId="0" xfId="0" applyNumberFormat="1" applyFont="1" applyAlignment="1">
      <alignment horizontal="center" vertical="center"/>
    </xf>
    <xf numFmtId="0" fontId="1" fillId="0" borderId="0" xfId="0" applyFont="1" applyAlignment="1">
      <alignment vertical="center" wrapText="1"/>
    </xf>
    <xf numFmtId="165" fontId="1" fillId="0" borderId="0" xfId="0" applyNumberFormat="1" applyFont="1" applyAlignment="1">
      <alignment horizontal="right" vertical="center"/>
    </xf>
    <xf numFmtId="4" fontId="1" fillId="0" borderId="0" xfId="0" applyNumberFormat="1" applyFont="1" applyAlignment="1">
      <alignment horizontal="right" vertical="center"/>
    </xf>
    <xf numFmtId="167" fontId="1" fillId="0" borderId="0" xfId="0" applyNumberFormat="1" applyFont="1" applyAlignment="1">
      <alignment horizontal="right" vertical="center"/>
    </xf>
    <xf numFmtId="166" fontId="12" fillId="0" borderId="0" xfId="0" applyNumberFormat="1" applyFont="1" applyAlignment="1">
      <alignment horizontal="center" vertical="center"/>
    </xf>
    <xf numFmtId="0" fontId="12" fillId="0" borderId="0" xfId="0" applyFont="1" applyAlignment="1">
      <alignment vertical="center" wrapText="1"/>
    </xf>
    <xf numFmtId="4" fontId="12" fillId="0" borderId="0" xfId="0" applyNumberFormat="1" applyFont="1" applyAlignment="1">
      <alignment horizontal="right" vertical="center"/>
    </xf>
    <xf numFmtId="4" fontId="14" fillId="0" borderId="0" xfId="0" applyNumberFormat="1" applyFont="1" applyAlignment="1">
      <alignment horizontal="right" vertical="center"/>
    </xf>
    <xf numFmtId="0" fontId="15" fillId="0" borderId="0" xfId="0" applyFont="1" applyAlignment="1">
      <alignment vertical="center"/>
    </xf>
    <xf numFmtId="0" fontId="15" fillId="0" borderId="0" xfId="0" applyFont="1" applyAlignment="1">
      <alignment vertical="center" wrapText="1"/>
    </xf>
    <xf numFmtId="4" fontId="15" fillId="0" borderId="0" xfId="0" applyNumberFormat="1" applyFont="1" applyAlignment="1">
      <alignment horizontal="right" vertical="center"/>
    </xf>
    <xf numFmtId="0" fontId="1" fillId="0" borderId="0" xfId="0" applyFont="1" applyAlignment="1" applyProtection="1">
      <alignment wrapText="1"/>
      <protection locked="0"/>
    </xf>
    <xf numFmtId="49" fontId="1" fillId="2" borderId="0" xfId="0" applyNumberFormat="1" applyFont="1" applyFill="1"/>
    <xf numFmtId="1" fontId="1" fillId="3" borderId="48" xfId="0" applyNumberFormat="1" applyFont="1" applyFill="1" applyBorder="1" applyAlignment="1">
      <alignment horizontal="center" vertical="center"/>
    </xf>
    <xf numFmtId="4" fontId="1" fillId="5" borderId="0" xfId="0" applyNumberFormat="1" applyFont="1" applyFill="1" applyAlignment="1">
      <alignment horizontal="right" vertical="center"/>
    </xf>
    <xf numFmtId="165" fontId="1" fillId="5" borderId="0" xfId="0" applyNumberFormat="1" applyFont="1" applyFill="1" applyAlignment="1">
      <alignment horizontal="right" vertical="center"/>
    </xf>
    <xf numFmtId="0" fontId="1" fillId="5" borderId="0" xfId="0" applyFont="1" applyFill="1" applyAlignment="1">
      <alignment vertical="center" wrapText="1"/>
    </xf>
    <xf numFmtId="0" fontId="0" fillId="0" borderId="0" xfId="0" applyAlignment="1">
      <alignment vertical="center" wrapText="1"/>
    </xf>
    <xf numFmtId="166" fontId="1" fillId="5" borderId="0" xfId="0" applyNumberFormat="1" applyFont="1" applyFill="1" applyAlignment="1">
      <alignment horizontal="center" vertical="center"/>
    </xf>
    <xf numFmtId="164" fontId="16" fillId="0" borderId="38" xfId="0" applyNumberFormat="1" applyFont="1" applyBorder="1" applyAlignment="1">
      <alignment vertical="center"/>
    </xf>
    <xf numFmtId="0" fontId="16" fillId="0" borderId="0" xfId="0" applyFont="1" applyAlignment="1">
      <alignment vertical="center"/>
    </xf>
    <xf numFmtId="0" fontId="16" fillId="0" borderId="7" xfId="0" applyFont="1" applyBorder="1" applyAlignment="1">
      <alignment vertical="center"/>
    </xf>
    <xf numFmtId="49" fontId="1" fillId="2" borderId="0" xfId="0" applyNumberFormat="1" applyFont="1" applyFill="1" applyAlignment="1">
      <alignment vertical="center" wrapText="1"/>
    </xf>
    <xf numFmtId="0" fontId="1" fillId="0" borderId="0" xfId="0" applyFont="1" applyAlignment="1" applyProtection="1">
      <alignment vertical="center" wrapText="1"/>
      <protection locked="0"/>
    </xf>
    <xf numFmtId="49" fontId="1" fillId="0" borderId="0" xfId="0" applyNumberFormat="1" applyFont="1" applyAlignment="1">
      <alignment vertical="center" wrapText="1"/>
    </xf>
    <xf numFmtId="49" fontId="10" fillId="2" borderId="17" xfId="0" applyNumberFormat="1" applyFont="1" applyFill="1" applyBorder="1"/>
    <xf numFmtId="0" fontId="18" fillId="0" borderId="0" xfId="0" applyFont="1" applyProtection="1">
      <protection locked="0"/>
    </xf>
    <xf numFmtId="2" fontId="18" fillId="0" borderId="0" xfId="0" applyNumberFormat="1" applyFont="1" applyProtection="1">
      <protection locked="0"/>
    </xf>
    <xf numFmtId="0" fontId="2" fillId="0" borderId="0" xfId="0" applyFont="1" applyProtection="1">
      <protection locked="0"/>
    </xf>
    <xf numFmtId="2" fontId="2" fillId="0" borderId="0" xfId="0" applyNumberFormat="1" applyFont="1" applyProtection="1">
      <protection locked="0"/>
    </xf>
    <xf numFmtId="49" fontId="10" fillId="2" borderId="17" xfId="0" applyNumberFormat="1" applyFont="1" applyFill="1" applyBorder="1" applyAlignment="1">
      <alignment vertical="center" wrapText="1"/>
    </xf>
    <xf numFmtId="49" fontId="10" fillId="2" borderId="17" xfId="0" applyNumberFormat="1" applyFont="1" applyFill="1" applyBorder="1" applyAlignment="1">
      <alignment vertical="center"/>
    </xf>
    <xf numFmtId="0" fontId="1" fillId="0" borderId="0" xfId="0" applyFont="1" applyAlignment="1" applyProtection="1">
      <alignment vertical="center"/>
      <protection locked="0"/>
    </xf>
    <xf numFmtId="49" fontId="1" fillId="3" borderId="49" xfId="0" applyNumberFormat="1" applyFont="1" applyFill="1" applyBorder="1" applyAlignment="1">
      <alignment vertical="center" wrapText="1"/>
    </xf>
    <xf numFmtId="1" fontId="1" fillId="3" borderId="32" xfId="0" applyNumberFormat="1" applyFont="1" applyFill="1" applyBorder="1" applyAlignment="1">
      <alignment vertical="center"/>
    </xf>
    <xf numFmtId="166" fontId="1" fillId="0" borderId="0" xfId="0" applyNumberFormat="1" applyFont="1" applyAlignment="1">
      <alignment vertical="center"/>
    </xf>
    <xf numFmtId="0" fontId="13" fillId="0" borderId="0" xfId="0" applyFont="1" applyAlignment="1">
      <alignment horizontal="left" vertical="top" wrapText="1"/>
    </xf>
    <xf numFmtId="49" fontId="1" fillId="2" borderId="0" xfId="0" applyNumberFormat="1" applyFont="1" applyFill="1" applyAlignment="1">
      <alignment horizontal="left" vertical="top" wrapText="1"/>
    </xf>
    <xf numFmtId="49" fontId="1" fillId="4" borderId="0" xfId="0" applyNumberFormat="1" applyFont="1" applyFill="1" applyAlignment="1">
      <alignment horizontal="left" vertical="top" wrapText="1"/>
    </xf>
    <xf numFmtId="1" fontId="1" fillId="3" borderId="48" xfId="0" applyNumberFormat="1" applyFont="1" applyFill="1" applyBorder="1" applyAlignment="1">
      <alignment horizontal="left" vertical="top" wrapText="1"/>
    </xf>
    <xf numFmtId="49" fontId="1" fillId="2" borderId="17" xfId="0" applyNumberFormat="1" applyFont="1" applyFill="1" applyBorder="1" applyAlignment="1">
      <alignment horizontal="left" vertical="top" wrapText="1"/>
    </xf>
    <xf numFmtId="0" fontId="12" fillId="0" borderId="0" xfId="0" applyFont="1" applyAlignment="1">
      <alignment horizontal="left" vertical="top" wrapText="1"/>
    </xf>
    <xf numFmtId="0" fontId="1" fillId="0" borderId="0" xfId="0" applyFont="1" applyAlignment="1">
      <alignment horizontal="left" vertical="top" wrapText="1"/>
    </xf>
    <xf numFmtId="0" fontId="1" fillId="5" borderId="0" xfId="0" applyFont="1" applyFill="1" applyAlignment="1">
      <alignment horizontal="left" vertical="top" wrapText="1"/>
    </xf>
    <xf numFmtId="0" fontId="15" fillId="0" borderId="0" xfId="0" applyFont="1" applyAlignment="1">
      <alignment horizontal="left" vertical="top" wrapText="1"/>
    </xf>
    <xf numFmtId="0" fontId="1" fillId="0" borderId="0" xfId="0" applyFont="1" applyAlignment="1" applyProtection="1">
      <alignment horizontal="left" vertical="top" wrapText="1"/>
      <protection locked="0"/>
    </xf>
    <xf numFmtId="166" fontId="19" fillId="0" borderId="0" xfId="0" applyNumberFormat="1" applyFont="1" applyAlignment="1">
      <alignment horizontal="center" vertical="center"/>
    </xf>
    <xf numFmtId="0" fontId="19" fillId="0" borderId="0" xfId="0" applyFont="1" applyAlignment="1">
      <alignment vertical="center"/>
    </xf>
    <xf numFmtId="4" fontId="19" fillId="0" borderId="0" xfId="0" applyNumberFormat="1" applyFont="1" applyAlignment="1">
      <alignment horizontal="right" vertical="center"/>
    </xf>
    <xf numFmtId="166" fontId="20" fillId="0" borderId="0" xfId="0" applyNumberFormat="1" applyFont="1" applyAlignment="1">
      <alignment horizontal="center" vertical="center"/>
    </xf>
    <xf numFmtId="0" fontId="20" fillId="0" borderId="0" xfId="0" applyFont="1" applyAlignment="1">
      <alignment vertical="center"/>
    </xf>
    <xf numFmtId="4" fontId="20" fillId="0" borderId="0" xfId="0" applyNumberFormat="1" applyFont="1" applyAlignment="1">
      <alignment horizontal="right" vertical="center"/>
    </xf>
    <xf numFmtId="0" fontId="20" fillId="0" borderId="0" xfId="0" applyFont="1"/>
    <xf numFmtId="4" fontId="20" fillId="0" borderId="0" xfId="0" applyNumberFormat="1" applyFont="1"/>
    <xf numFmtId="0" fontId="2" fillId="0" borderId="0" xfId="0" applyFont="1"/>
    <xf numFmtId="0" fontId="21" fillId="0" borderId="0" xfId="0" applyFont="1"/>
    <xf numFmtId="4" fontId="21" fillId="0" borderId="0" xfId="0" applyNumberFormat="1" applyFont="1"/>
    <xf numFmtId="49" fontId="1" fillId="0" borderId="0" xfId="0" applyNumberFormat="1" applyFont="1" applyAlignment="1">
      <alignment vertical="top" wrapText="1"/>
    </xf>
    <xf numFmtId="0" fontId="21" fillId="0" borderId="0" xfId="0" applyFont="1" applyAlignment="1">
      <alignment vertical="center"/>
    </xf>
    <xf numFmtId="0" fontId="1" fillId="0" borderId="0" xfId="0" applyFont="1" applyAlignment="1">
      <alignment vertical="top" wrapText="1"/>
    </xf>
    <xf numFmtId="0" fontId="1" fillId="0" borderId="0" xfId="0" applyFont="1" applyAlignment="1">
      <alignment horizontal="left" wrapText="1"/>
    </xf>
    <xf numFmtId="0" fontId="22" fillId="0" borderId="0" xfId="0" applyFont="1" applyAlignment="1">
      <alignment vertical="center" wrapText="1"/>
    </xf>
    <xf numFmtId="0" fontId="19" fillId="0" borderId="0" xfId="0" applyFont="1"/>
    <xf numFmtId="4" fontId="19" fillId="0" borderId="0" xfId="0" applyNumberFormat="1" applyFont="1"/>
    <xf numFmtId="49" fontId="1" fillId="5" borderId="0" xfId="0" applyNumberFormat="1" applyFont="1" applyFill="1" applyAlignment="1">
      <alignment vertical="top" wrapText="1"/>
    </xf>
    <xf numFmtId="0" fontId="1" fillId="0" borderId="0" xfId="0" applyFont="1" applyAlignment="1" applyProtection="1">
      <alignment vertical="top" wrapText="1"/>
      <protection locked="0"/>
    </xf>
    <xf numFmtId="0" fontId="1" fillId="6" borderId="0" xfId="0" applyFont="1" applyFill="1" applyAlignment="1">
      <alignment vertical="center" wrapText="1"/>
    </xf>
    <xf numFmtId="4" fontId="21" fillId="0" borderId="0" xfId="0" applyNumberFormat="1" applyFont="1" applyAlignment="1">
      <alignment horizontal="right" vertical="center"/>
    </xf>
    <xf numFmtId="164" fontId="2" fillId="0" borderId="25" xfId="0" applyNumberFormat="1" applyFont="1" applyBorder="1" applyAlignment="1">
      <alignment horizontal="left" vertical="center" wrapText="1"/>
    </xf>
    <xf numFmtId="164" fontId="2" fillId="0" borderId="8" xfId="0" applyNumberFormat="1" applyFont="1" applyBorder="1" applyAlignment="1">
      <alignment horizontal="left" vertical="center" wrapText="1"/>
    </xf>
    <xf numFmtId="164" fontId="2" fillId="0" borderId="5" xfId="0" applyNumberFormat="1" applyFont="1" applyBorder="1" applyAlignment="1">
      <alignment horizontal="left" vertical="center" wrapText="1"/>
    </xf>
    <xf numFmtId="164" fontId="2" fillId="0" borderId="38" xfId="0" applyNumberFormat="1" applyFont="1" applyBorder="1" applyAlignment="1">
      <alignment horizontal="left" vertical="center" wrapText="1"/>
    </xf>
    <xf numFmtId="164" fontId="2" fillId="0" borderId="0" xfId="0" applyNumberFormat="1" applyFont="1" applyAlignment="1">
      <alignment horizontal="left" vertical="center" wrapText="1"/>
    </xf>
    <xf numFmtId="164" fontId="2" fillId="0" borderId="7" xfId="0" applyNumberFormat="1" applyFont="1" applyBorder="1" applyAlignment="1">
      <alignment horizontal="left" vertical="center" wrapText="1"/>
    </xf>
    <xf numFmtId="164" fontId="6" fillId="0" borderId="29" xfId="0" applyNumberFormat="1" applyFont="1" applyBorder="1" applyAlignment="1">
      <alignment horizontal="left" vertical="center" wrapText="1"/>
    </xf>
    <xf numFmtId="164" fontId="6" fillId="0" borderId="10" xfId="0" applyNumberFormat="1" applyFont="1" applyBorder="1" applyAlignment="1">
      <alignment horizontal="left" vertical="center" wrapText="1"/>
    </xf>
    <xf numFmtId="164" fontId="6" fillId="0" borderId="11" xfId="0" applyNumberFormat="1" applyFont="1" applyBorder="1" applyAlignment="1">
      <alignment horizontal="left" vertical="center" wrapText="1"/>
    </xf>
    <xf numFmtId="164" fontId="2" fillId="0" borderId="29" xfId="0" applyNumberFormat="1" applyFont="1" applyBorder="1" applyAlignment="1">
      <alignment horizontal="left" vertical="center" wrapText="1"/>
    </xf>
    <xf numFmtId="164" fontId="2" fillId="0" borderId="10" xfId="0" applyNumberFormat="1" applyFont="1" applyBorder="1" applyAlignment="1">
      <alignment horizontal="left" vertical="center" wrapText="1"/>
    </xf>
    <xf numFmtId="164" fontId="2" fillId="0" borderId="11" xfId="0" applyNumberFormat="1" applyFont="1" applyBorder="1" applyAlignment="1">
      <alignment horizontal="left" vertical="center" wrapText="1"/>
    </xf>
    <xf numFmtId="0" fontId="1" fillId="0" borderId="0" xfId="0" applyFont="1" applyAlignment="1" applyProtection="1">
      <alignment horizontal="left" wrapText="1"/>
      <protection locked="0"/>
    </xf>
    <xf numFmtId="49" fontId="1" fillId="4" borderId="0" xfId="0" applyNumberFormat="1" applyFont="1" applyFill="1" applyAlignment="1">
      <alignment horizontal="left" vertical="center"/>
    </xf>
    <xf numFmtId="0" fontId="1" fillId="0" borderId="0" xfId="0" applyFont="1" applyAlignment="1">
      <alignment vertical="center"/>
    </xf>
    <xf numFmtId="0" fontId="1" fillId="4" borderId="0" xfId="0" applyFont="1" applyFill="1" applyAlignment="1">
      <alignment horizontal="left" vertical="center"/>
    </xf>
    <xf numFmtId="0" fontId="1" fillId="7" borderId="47" xfId="0" applyFont="1" applyFill="1" applyBorder="1" applyAlignment="1" applyProtection="1">
      <alignment horizontal="center" wrapText="1"/>
      <protection locked="0"/>
    </xf>
    <xf numFmtId="0" fontId="1" fillId="7" borderId="54" xfId="0" applyFont="1" applyFill="1" applyBorder="1" applyAlignment="1" applyProtection="1">
      <alignment horizontal="center"/>
      <protection locked="0"/>
    </xf>
    <xf numFmtId="0" fontId="1" fillId="7" borderId="55" xfId="0" applyFont="1" applyFill="1" applyBorder="1" applyAlignment="1" applyProtection="1">
      <alignment horizontal="center"/>
      <protection locked="0"/>
    </xf>
    <xf numFmtId="0" fontId="1" fillId="0" borderId="17" xfId="0" applyFont="1" applyBorder="1" applyProtection="1">
      <protection locked="0"/>
    </xf>
    <xf numFmtId="0" fontId="1" fillId="7" borderId="0" xfId="0" applyFont="1" applyFill="1" applyAlignment="1">
      <alignment vertical="center"/>
    </xf>
    <xf numFmtId="0" fontId="1" fillId="0" borderId="0" xfId="0" applyFont="1" applyFill="1" applyAlignment="1">
      <alignment vertical="center"/>
    </xf>
  </cellXfs>
  <cellStyles count="5">
    <cellStyle name="Normální" xfId="0" builtinId="0"/>
    <cellStyle name="Normální 14" xfId="1" xr:uid="{00000000-0005-0000-0000-000001000000}"/>
    <cellStyle name="Normální 16" xfId="2" xr:uid="{00000000-0005-0000-0000-000002000000}"/>
    <cellStyle name="Normální 2" xfId="4" xr:uid="{0539A347-5591-4782-9C59-DE773E048B19}"/>
    <cellStyle name="Normální 4" xfId="3" xr:uid="{00000000-0005-0000-0000-000003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S59"/>
  <sheetViews>
    <sheetView showGridLines="0" topLeftCell="A2" zoomScaleNormal="100" workbookViewId="0">
      <selection activeCell="E43" sqref="E43"/>
    </sheetView>
  </sheetViews>
  <sheetFormatPr defaultColWidth="9.140625" defaultRowHeight="12.75" x14ac:dyDescent="0.2"/>
  <cols>
    <col min="1" max="1" width="2.42578125" style="81" customWidth="1"/>
    <col min="2" max="2" width="3.140625" style="81" customWidth="1"/>
    <col min="3" max="3" width="2.7109375" style="81" customWidth="1"/>
    <col min="4" max="4" width="6.85546875" style="81" customWidth="1"/>
    <col min="5" max="5" width="13.5703125" style="81" customWidth="1"/>
    <col min="6" max="6" width="0.5703125" style="81" customWidth="1"/>
    <col min="7" max="7" width="2.5703125" style="81" customWidth="1"/>
    <col min="8" max="8" width="2.7109375" style="81" customWidth="1"/>
    <col min="9" max="9" width="9.7109375" style="81" customWidth="1"/>
    <col min="10" max="10" width="13.5703125" style="81" customWidth="1"/>
    <col min="11" max="11" width="0.7109375" style="81" customWidth="1"/>
    <col min="12" max="12" width="2.42578125" style="81" customWidth="1"/>
    <col min="13" max="13" width="2.85546875" style="81" customWidth="1"/>
    <col min="14" max="14" width="2" style="81" customWidth="1"/>
    <col min="15" max="15" width="12.7109375" style="81" customWidth="1"/>
    <col min="16" max="16" width="2.85546875" style="81" customWidth="1"/>
    <col min="17" max="17" width="2" style="81" customWidth="1"/>
    <col min="18" max="18" width="13.5703125" style="81" customWidth="1"/>
    <col min="19" max="19" width="0.5703125" style="81" customWidth="1"/>
    <col min="20" max="16384" width="9.140625" style="81"/>
  </cols>
  <sheetData>
    <row r="1" spans="1:19" ht="12.75" hidden="1" customHeight="1" x14ac:dyDescent="0.2">
      <c r="A1" s="89"/>
      <c r="B1" s="90"/>
      <c r="C1" s="90"/>
      <c r="D1" s="90"/>
      <c r="E1" s="90"/>
      <c r="F1" s="90"/>
      <c r="G1" s="90"/>
      <c r="H1" s="90"/>
      <c r="I1" s="90"/>
      <c r="J1" s="90"/>
      <c r="K1" s="90"/>
      <c r="L1" s="90"/>
      <c r="M1" s="90"/>
      <c r="N1" s="90"/>
      <c r="O1" s="90"/>
      <c r="P1" s="90"/>
      <c r="Q1" s="90"/>
      <c r="R1" s="90"/>
      <c r="S1" s="91"/>
    </row>
    <row r="2" spans="1:19" ht="23.25" customHeight="1" x14ac:dyDescent="0.35">
      <c r="A2" s="89"/>
      <c r="B2" s="90"/>
      <c r="C2" s="90"/>
      <c r="D2" s="90"/>
      <c r="E2" s="90"/>
      <c r="F2" s="90"/>
      <c r="G2" s="92" t="s">
        <v>82</v>
      </c>
      <c r="H2" s="90"/>
      <c r="I2" s="90"/>
      <c r="J2" s="90"/>
      <c r="K2" s="90"/>
      <c r="L2" s="90"/>
      <c r="M2" s="90"/>
      <c r="N2" s="90"/>
      <c r="O2" s="90"/>
      <c r="P2" s="90"/>
      <c r="Q2" s="90"/>
      <c r="R2" s="90"/>
      <c r="S2" s="91"/>
    </row>
    <row r="3" spans="1:19" ht="12" hidden="1" customHeight="1" x14ac:dyDescent="0.2">
      <c r="A3" s="93"/>
      <c r="B3" s="94"/>
      <c r="C3" s="94"/>
      <c r="D3" s="94"/>
      <c r="E3" s="94"/>
      <c r="F3" s="94"/>
      <c r="G3" s="94"/>
      <c r="H3" s="94"/>
      <c r="I3" s="94"/>
      <c r="J3" s="94"/>
      <c r="K3" s="94"/>
      <c r="L3" s="94"/>
      <c r="M3" s="94"/>
      <c r="N3" s="94"/>
      <c r="O3" s="94"/>
      <c r="P3" s="94"/>
      <c r="Q3" s="94"/>
      <c r="R3" s="94"/>
      <c r="S3" s="95"/>
    </row>
    <row r="4" spans="1:19" ht="8.25" customHeight="1" x14ac:dyDescent="0.2">
      <c r="A4" s="2"/>
      <c r="B4" s="3"/>
      <c r="C4" s="3"/>
      <c r="D4" s="3"/>
      <c r="E4" s="3"/>
      <c r="F4" s="3"/>
      <c r="G4" s="3"/>
      <c r="H4" s="3"/>
      <c r="I4" s="3"/>
      <c r="J4" s="3"/>
      <c r="K4" s="3"/>
      <c r="L4" s="3"/>
      <c r="M4" s="3"/>
      <c r="N4" s="3"/>
      <c r="O4" s="3"/>
      <c r="P4" s="3"/>
      <c r="Q4" s="3"/>
      <c r="R4" s="3"/>
      <c r="S4" s="4"/>
    </row>
    <row r="5" spans="1:19" ht="24" customHeight="1" x14ac:dyDescent="0.2">
      <c r="A5" s="5"/>
      <c r="B5" s="1" t="s">
        <v>0</v>
      </c>
      <c r="C5" s="1"/>
      <c r="D5" s="1"/>
      <c r="E5" s="215" t="s">
        <v>117</v>
      </c>
      <c r="F5" s="216"/>
      <c r="G5" s="216"/>
      <c r="H5" s="216"/>
      <c r="I5" s="216"/>
      <c r="J5" s="217"/>
      <c r="K5" s="1"/>
      <c r="L5" s="1"/>
      <c r="M5" s="1"/>
      <c r="N5" s="1"/>
      <c r="O5" s="1" t="s">
        <v>1</v>
      </c>
      <c r="P5" s="96" t="s">
        <v>2</v>
      </c>
      <c r="Q5" s="97"/>
      <c r="R5" s="6"/>
      <c r="S5" s="7"/>
    </row>
    <row r="6" spans="1:19" ht="17.25" hidden="1" customHeight="1" x14ac:dyDescent="0.2">
      <c r="A6" s="5"/>
      <c r="B6" s="1" t="s">
        <v>3</v>
      </c>
      <c r="C6" s="1"/>
      <c r="D6" s="1"/>
      <c r="E6" s="166" t="s">
        <v>4</v>
      </c>
      <c r="F6" s="167"/>
      <c r="G6" s="167"/>
      <c r="H6" s="167"/>
      <c r="I6" s="167"/>
      <c r="J6" s="168"/>
      <c r="K6" s="1"/>
      <c r="L6" s="1"/>
      <c r="M6" s="1"/>
      <c r="N6" s="1"/>
      <c r="O6" s="1"/>
      <c r="P6" s="98"/>
      <c r="Q6" s="99"/>
      <c r="R6" s="8"/>
      <c r="S6" s="7"/>
    </row>
    <row r="7" spans="1:19" ht="24" customHeight="1" x14ac:dyDescent="0.2">
      <c r="A7" s="5"/>
      <c r="B7" s="1" t="s">
        <v>5</v>
      </c>
      <c r="C7" s="1"/>
      <c r="D7" s="1"/>
      <c r="E7" s="218" t="s">
        <v>121</v>
      </c>
      <c r="F7" s="219"/>
      <c r="G7" s="219"/>
      <c r="H7" s="219"/>
      <c r="I7" s="219"/>
      <c r="J7" s="220"/>
      <c r="K7" s="1"/>
      <c r="L7" s="1"/>
      <c r="M7" s="1"/>
      <c r="N7" s="1"/>
      <c r="O7" s="1" t="s">
        <v>6</v>
      </c>
      <c r="P7" s="98" t="s">
        <v>7</v>
      </c>
      <c r="Q7" s="99"/>
      <c r="R7" s="8"/>
      <c r="S7" s="7"/>
    </row>
    <row r="8" spans="1:19" ht="17.25" hidden="1" customHeight="1" x14ac:dyDescent="0.2">
      <c r="A8" s="5"/>
      <c r="B8" s="1" t="s">
        <v>8</v>
      </c>
      <c r="C8" s="1"/>
      <c r="D8" s="1"/>
      <c r="E8" s="98" t="s">
        <v>2</v>
      </c>
      <c r="F8" s="1"/>
      <c r="G8" s="1"/>
      <c r="H8" s="1"/>
      <c r="I8" s="1"/>
      <c r="J8" s="8"/>
      <c r="K8" s="1"/>
      <c r="L8" s="1"/>
      <c r="M8" s="1"/>
      <c r="N8" s="1"/>
      <c r="O8" s="1"/>
      <c r="P8" s="98"/>
      <c r="Q8" s="99"/>
      <c r="R8" s="8"/>
      <c r="S8" s="7"/>
    </row>
    <row r="9" spans="1:19" ht="24" customHeight="1" x14ac:dyDescent="0.2">
      <c r="A9" s="5"/>
      <c r="B9" s="1" t="s">
        <v>9</v>
      </c>
      <c r="C9" s="1"/>
      <c r="D9" s="1"/>
      <c r="E9" s="221" t="s">
        <v>200</v>
      </c>
      <c r="F9" s="222"/>
      <c r="G9" s="222"/>
      <c r="H9" s="222"/>
      <c r="I9" s="222"/>
      <c r="J9" s="223"/>
      <c r="K9" s="1"/>
      <c r="L9" s="1"/>
      <c r="M9" s="1"/>
      <c r="N9" s="1"/>
      <c r="O9" s="1" t="s">
        <v>10</v>
      </c>
      <c r="P9" s="224" t="s">
        <v>7</v>
      </c>
      <c r="Q9" s="225"/>
      <c r="R9" s="226"/>
      <c r="S9" s="7"/>
    </row>
    <row r="10" spans="1:19" ht="17.25" hidden="1" customHeight="1" x14ac:dyDescent="0.2">
      <c r="A10" s="5"/>
      <c r="B10" s="1" t="s">
        <v>11</v>
      </c>
      <c r="C10" s="1"/>
      <c r="D10" s="1"/>
      <c r="E10" s="1" t="s">
        <v>2</v>
      </c>
      <c r="F10" s="1"/>
      <c r="G10" s="1"/>
      <c r="H10" s="1"/>
      <c r="I10" s="1"/>
      <c r="J10" s="1"/>
      <c r="K10" s="1"/>
      <c r="L10" s="1"/>
      <c r="M10" s="1"/>
      <c r="N10" s="1"/>
      <c r="O10" s="1"/>
      <c r="P10" s="99"/>
      <c r="Q10" s="99"/>
      <c r="R10" s="1"/>
      <c r="S10" s="7"/>
    </row>
    <row r="11" spans="1:19" ht="17.25" hidden="1" customHeight="1" x14ac:dyDescent="0.2">
      <c r="A11" s="5"/>
      <c r="B11" s="1" t="s">
        <v>12</v>
      </c>
      <c r="C11" s="1"/>
      <c r="D11" s="1"/>
      <c r="E11" s="1" t="s">
        <v>2</v>
      </c>
      <c r="F11" s="1"/>
      <c r="G11" s="1"/>
      <c r="H11" s="1"/>
      <c r="I11" s="1"/>
      <c r="J11" s="1"/>
      <c r="K11" s="1"/>
      <c r="L11" s="1"/>
      <c r="M11" s="1"/>
      <c r="N11" s="1"/>
      <c r="O11" s="1"/>
      <c r="P11" s="99"/>
      <c r="Q11" s="99"/>
      <c r="R11" s="1"/>
      <c r="S11" s="7"/>
    </row>
    <row r="12" spans="1:19" ht="17.25" hidden="1" customHeight="1" x14ac:dyDescent="0.2">
      <c r="A12" s="5"/>
      <c r="B12" s="1" t="s">
        <v>13</v>
      </c>
      <c r="C12" s="1"/>
      <c r="D12" s="1"/>
      <c r="E12" s="1" t="s">
        <v>2</v>
      </c>
      <c r="F12" s="1"/>
      <c r="G12" s="1"/>
      <c r="H12" s="1"/>
      <c r="I12" s="1"/>
      <c r="J12" s="1"/>
      <c r="K12" s="1"/>
      <c r="L12" s="1"/>
      <c r="M12" s="1"/>
      <c r="N12" s="1"/>
      <c r="O12" s="1"/>
      <c r="P12" s="99"/>
      <c r="Q12" s="99"/>
      <c r="R12" s="1"/>
      <c r="S12" s="7"/>
    </row>
    <row r="13" spans="1:19" ht="17.25" hidden="1" customHeight="1" x14ac:dyDescent="0.2">
      <c r="A13" s="5"/>
      <c r="B13" s="1"/>
      <c r="C13" s="1"/>
      <c r="D13" s="1"/>
      <c r="E13" s="1" t="s">
        <v>2</v>
      </c>
      <c r="F13" s="1"/>
      <c r="G13" s="1"/>
      <c r="H13" s="1"/>
      <c r="I13" s="1"/>
      <c r="J13" s="1"/>
      <c r="K13" s="1"/>
      <c r="L13" s="1"/>
      <c r="M13" s="1"/>
      <c r="N13" s="1"/>
      <c r="O13" s="1"/>
      <c r="P13" s="99"/>
      <c r="Q13" s="99"/>
      <c r="R13" s="1"/>
      <c r="S13" s="7"/>
    </row>
    <row r="14" spans="1:19" ht="17.25" hidden="1" customHeight="1" x14ac:dyDescent="0.2">
      <c r="A14" s="5"/>
      <c r="B14" s="1"/>
      <c r="C14" s="1"/>
      <c r="D14" s="1"/>
      <c r="E14" s="1" t="s">
        <v>2</v>
      </c>
      <c r="F14" s="1"/>
      <c r="G14" s="1"/>
      <c r="H14" s="1"/>
      <c r="I14" s="1"/>
      <c r="J14" s="1"/>
      <c r="K14" s="1"/>
      <c r="L14" s="1"/>
      <c r="M14" s="1"/>
      <c r="N14" s="1"/>
      <c r="O14" s="1"/>
      <c r="P14" s="99"/>
      <c r="Q14" s="99"/>
      <c r="R14" s="1"/>
      <c r="S14" s="7"/>
    </row>
    <row r="15" spans="1:19" ht="17.25" hidden="1" customHeight="1" x14ac:dyDescent="0.2">
      <c r="A15" s="5"/>
      <c r="B15" s="1"/>
      <c r="C15" s="1"/>
      <c r="D15" s="1"/>
      <c r="E15" s="1" t="s">
        <v>2</v>
      </c>
      <c r="F15" s="1"/>
      <c r="G15" s="1"/>
      <c r="H15" s="1"/>
      <c r="I15" s="1"/>
      <c r="J15" s="1"/>
      <c r="K15" s="1"/>
      <c r="L15" s="1"/>
      <c r="M15" s="1"/>
      <c r="N15" s="1"/>
      <c r="O15" s="1"/>
      <c r="P15" s="99"/>
      <c r="Q15" s="99"/>
      <c r="R15" s="1"/>
      <c r="S15" s="7"/>
    </row>
    <row r="16" spans="1:19" ht="17.25" hidden="1" customHeight="1" x14ac:dyDescent="0.2">
      <c r="A16" s="5"/>
      <c r="B16" s="1"/>
      <c r="C16" s="1"/>
      <c r="D16" s="1"/>
      <c r="E16" s="1" t="s">
        <v>2</v>
      </c>
      <c r="F16" s="1"/>
      <c r="G16" s="1"/>
      <c r="H16" s="1"/>
      <c r="I16" s="1"/>
      <c r="J16" s="1"/>
      <c r="K16" s="1"/>
      <c r="L16" s="1"/>
      <c r="M16" s="1"/>
      <c r="N16" s="1"/>
      <c r="O16" s="1"/>
      <c r="P16" s="99"/>
      <c r="Q16" s="99"/>
      <c r="R16" s="1"/>
      <c r="S16" s="7"/>
    </row>
    <row r="17" spans="1:19" ht="17.25" hidden="1" customHeight="1" x14ac:dyDescent="0.2">
      <c r="A17" s="5"/>
      <c r="B17" s="1"/>
      <c r="C17" s="1"/>
      <c r="D17" s="1"/>
      <c r="E17" s="1" t="s">
        <v>2</v>
      </c>
      <c r="F17" s="1"/>
      <c r="G17" s="1"/>
      <c r="H17" s="1"/>
      <c r="I17" s="1"/>
      <c r="J17" s="1"/>
      <c r="K17" s="1"/>
      <c r="L17" s="1"/>
      <c r="M17" s="1"/>
      <c r="N17" s="1"/>
      <c r="O17" s="1"/>
      <c r="P17" s="99"/>
      <c r="Q17" s="99"/>
      <c r="R17" s="1"/>
      <c r="S17" s="7"/>
    </row>
    <row r="18" spans="1:19" ht="17.25" hidden="1" customHeight="1" x14ac:dyDescent="0.2">
      <c r="A18" s="5"/>
      <c r="B18" s="1"/>
      <c r="C18" s="1"/>
      <c r="D18" s="1"/>
      <c r="E18" s="1" t="s">
        <v>2</v>
      </c>
      <c r="F18" s="1"/>
      <c r="G18" s="1"/>
      <c r="H18" s="1"/>
      <c r="I18" s="1"/>
      <c r="J18" s="1"/>
      <c r="K18" s="1"/>
      <c r="L18" s="1"/>
      <c r="M18" s="1"/>
      <c r="N18" s="1"/>
      <c r="O18" s="1"/>
      <c r="P18" s="99"/>
      <c r="Q18" s="99"/>
      <c r="R18" s="1"/>
      <c r="S18" s="7"/>
    </row>
    <row r="19" spans="1:19" ht="17.25" hidden="1" customHeight="1" x14ac:dyDescent="0.2">
      <c r="A19" s="5"/>
      <c r="B19" s="1"/>
      <c r="C19" s="1"/>
      <c r="D19" s="1"/>
      <c r="E19" s="1" t="s">
        <v>2</v>
      </c>
      <c r="F19" s="1"/>
      <c r="G19" s="1"/>
      <c r="H19" s="1"/>
      <c r="I19" s="1"/>
      <c r="J19" s="1"/>
      <c r="K19" s="1"/>
      <c r="L19" s="1"/>
      <c r="M19" s="1"/>
      <c r="N19" s="1"/>
      <c r="O19" s="1"/>
      <c r="P19" s="99"/>
      <c r="Q19" s="99"/>
      <c r="R19" s="1"/>
      <c r="S19" s="7"/>
    </row>
    <row r="20" spans="1:19" ht="17.25" hidden="1" customHeight="1" x14ac:dyDescent="0.2">
      <c r="A20" s="5"/>
      <c r="B20" s="1"/>
      <c r="C20" s="1"/>
      <c r="D20" s="1"/>
      <c r="E20" s="1" t="s">
        <v>2</v>
      </c>
      <c r="F20" s="1"/>
      <c r="G20" s="1"/>
      <c r="H20" s="1"/>
      <c r="I20" s="1"/>
      <c r="J20" s="1"/>
      <c r="K20" s="1"/>
      <c r="L20" s="1"/>
      <c r="M20" s="1"/>
      <c r="N20" s="1"/>
      <c r="O20" s="1"/>
      <c r="P20" s="99"/>
      <c r="Q20" s="99"/>
      <c r="R20" s="1"/>
      <c r="S20" s="7"/>
    </row>
    <row r="21" spans="1:19" ht="17.25" hidden="1" customHeight="1" x14ac:dyDescent="0.2">
      <c r="A21" s="5"/>
      <c r="B21" s="1"/>
      <c r="C21" s="1"/>
      <c r="D21" s="1"/>
      <c r="E21" s="1" t="s">
        <v>2</v>
      </c>
      <c r="F21" s="1"/>
      <c r="G21" s="1"/>
      <c r="H21" s="1"/>
      <c r="I21" s="1"/>
      <c r="J21" s="1"/>
      <c r="K21" s="1"/>
      <c r="L21" s="1"/>
      <c r="M21" s="1"/>
      <c r="N21" s="1"/>
      <c r="O21" s="1"/>
      <c r="P21" s="99"/>
      <c r="Q21" s="99"/>
      <c r="R21" s="1"/>
      <c r="S21" s="7"/>
    </row>
    <row r="22" spans="1:19" ht="17.25" hidden="1" customHeight="1" x14ac:dyDescent="0.2">
      <c r="A22" s="5"/>
      <c r="B22" s="1"/>
      <c r="C22" s="1"/>
      <c r="D22" s="1"/>
      <c r="E22" s="1" t="s">
        <v>2</v>
      </c>
      <c r="F22" s="1"/>
      <c r="G22" s="1"/>
      <c r="H22" s="1"/>
      <c r="I22" s="1"/>
      <c r="J22" s="1"/>
      <c r="K22" s="1"/>
      <c r="L22" s="1"/>
      <c r="M22" s="1"/>
      <c r="N22" s="1"/>
      <c r="O22" s="1"/>
      <c r="P22" s="99"/>
      <c r="Q22" s="99"/>
      <c r="R22" s="1"/>
      <c r="S22" s="7"/>
    </row>
    <row r="23" spans="1:19" ht="17.25" hidden="1" customHeight="1" x14ac:dyDescent="0.2">
      <c r="A23" s="5"/>
      <c r="B23" s="1"/>
      <c r="C23" s="1"/>
      <c r="D23" s="1"/>
      <c r="E23" s="1" t="s">
        <v>2</v>
      </c>
      <c r="F23" s="1"/>
      <c r="G23" s="1"/>
      <c r="H23" s="1"/>
      <c r="I23" s="1"/>
      <c r="J23" s="1"/>
      <c r="K23" s="1"/>
      <c r="L23" s="1"/>
      <c r="M23" s="1"/>
      <c r="N23" s="1"/>
      <c r="O23" s="1"/>
      <c r="P23" s="99"/>
      <c r="Q23" s="99"/>
      <c r="R23" s="1"/>
      <c r="S23" s="7"/>
    </row>
    <row r="24" spans="1:19" ht="17.25" hidden="1" customHeight="1" x14ac:dyDescent="0.2">
      <c r="A24" s="5"/>
      <c r="B24" s="1"/>
      <c r="C24" s="1"/>
      <c r="D24" s="1"/>
      <c r="E24" s="1" t="s">
        <v>2</v>
      </c>
      <c r="F24" s="1"/>
      <c r="G24" s="1"/>
      <c r="H24" s="1"/>
      <c r="I24" s="1"/>
      <c r="J24" s="1"/>
      <c r="K24" s="1"/>
      <c r="L24" s="1"/>
      <c r="M24" s="1"/>
      <c r="N24" s="1"/>
      <c r="O24" s="1"/>
      <c r="P24" s="99"/>
      <c r="Q24" s="99"/>
      <c r="R24" s="1"/>
      <c r="S24" s="7"/>
    </row>
    <row r="25" spans="1:19" ht="17.850000000000001" customHeight="1" x14ac:dyDescent="0.2">
      <c r="A25" s="5"/>
      <c r="B25" s="1"/>
      <c r="C25" s="1"/>
      <c r="D25" s="1"/>
      <c r="E25" s="1"/>
      <c r="F25" s="1"/>
      <c r="G25" s="1"/>
      <c r="H25" s="1"/>
      <c r="I25" s="1"/>
      <c r="J25" s="1"/>
      <c r="K25" s="1"/>
      <c r="L25" s="1"/>
      <c r="M25" s="1"/>
      <c r="N25" s="1"/>
      <c r="O25" s="1" t="s">
        <v>14</v>
      </c>
      <c r="P25" s="1" t="s">
        <v>15</v>
      </c>
      <c r="Q25" s="1"/>
      <c r="R25" s="1"/>
      <c r="S25" s="7"/>
    </row>
    <row r="26" spans="1:19" ht="17.850000000000001" customHeight="1" x14ac:dyDescent="0.2">
      <c r="A26" s="5"/>
      <c r="B26" s="1" t="s">
        <v>16</v>
      </c>
      <c r="C26" s="1"/>
      <c r="D26" s="1"/>
      <c r="E26" s="96" t="s">
        <v>120</v>
      </c>
      <c r="F26" s="9"/>
      <c r="G26" s="9"/>
      <c r="H26" s="9"/>
      <c r="I26" s="9"/>
      <c r="J26" s="6"/>
      <c r="K26" s="1"/>
      <c r="L26" s="1"/>
      <c r="M26" s="1"/>
      <c r="N26" s="1"/>
      <c r="O26" s="100" t="s">
        <v>122</v>
      </c>
      <c r="P26" s="101" t="s">
        <v>7</v>
      </c>
      <c r="Q26" s="102"/>
      <c r="R26" s="10"/>
      <c r="S26" s="7"/>
    </row>
    <row r="27" spans="1:19" ht="17.850000000000001" customHeight="1" x14ac:dyDescent="0.2">
      <c r="A27" s="5"/>
      <c r="B27" s="1" t="s">
        <v>17</v>
      </c>
      <c r="C27" s="1"/>
      <c r="D27" s="1"/>
      <c r="E27" s="98" t="s">
        <v>119</v>
      </c>
      <c r="F27" s="1"/>
      <c r="G27" s="1"/>
      <c r="H27" s="1"/>
      <c r="I27" s="1"/>
      <c r="J27" s="8"/>
      <c r="K27" s="1"/>
      <c r="L27" s="1"/>
      <c r="M27" s="1"/>
      <c r="N27" s="1"/>
      <c r="O27" s="100" t="s">
        <v>7</v>
      </c>
      <c r="P27" s="101" t="s">
        <v>7</v>
      </c>
      <c r="Q27" s="102"/>
      <c r="R27" s="10"/>
      <c r="S27" s="7"/>
    </row>
    <row r="28" spans="1:19" ht="17.850000000000001" customHeight="1" x14ac:dyDescent="0.2">
      <c r="A28" s="5"/>
      <c r="B28" s="1" t="s">
        <v>18</v>
      </c>
      <c r="C28" s="1"/>
      <c r="D28" s="1"/>
      <c r="E28" s="98" t="s">
        <v>2</v>
      </c>
      <c r="F28" s="1"/>
      <c r="G28" s="1"/>
      <c r="H28" s="1"/>
      <c r="I28" s="1"/>
      <c r="J28" s="8"/>
      <c r="K28" s="1"/>
      <c r="L28" s="1"/>
      <c r="M28" s="1"/>
      <c r="N28" s="1"/>
      <c r="O28" s="100" t="s">
        <v>7</v>
      </c>
      <c r="P28" s="101" t="s">
        <v>7</v>
      </c>
      <c r="Q28" s="102"/>
      <c r="R28" s="10"/>
      <c r="S28" s="7"/>
    </row>
    <row r="29" spans="1:19" ht="17.850000000000001" customHeight="1" x14ac:dyDescent="0.2">
      <c r="A29" s="5"/>
      <c r="B29" s="1"/>
      <c r="C29" s="1"/>
      <c r="D29" s="1"/>
      <c r="E29" s="103" t="s">
        <v>7</v>
      </c>
      <c r="F29" s="11"/>
      <c r="G29" s="11"/>
      <c r="H29" s="11"/>
      <c r="I29" s="11"/>
      <c r="J29" s="12"/>
      <c r="K29" s="1"/>
      <c r="L29" s="1"/>
      <c r="M29" s="1"/>
      <c r="N29" s="1"/>
      <c r="O29" s="99"/>
      <c r="P29" s="99"/>
      <c r="Q29" s="99"/>
      <c r="R29" s="1"/>
      <c r="S29" s="7"/>
    </row>
    <row r="30" spans="1:19" ht="17.850000000000001" customHeight="1" x14ac:dyDescent="0.2">
      <c r="A30" s="5"/>
      <c r="B30" s="1"/>
      <c r="C30" s="1"/>
      <c r="D30" s="1"/>
      <c r="E30" s="99" t="s">
        <v>19</v>
      </c>
      <c r="F30" s="1"/>
      <c r="G30" s="1" t="s">
        <v>20</v>
      </c>
      <c r="H30" s="1"/>
      <c r="I30" s="1"/>
      <c r="J30" s="1"/>
      <c r="K30" s="1"/>
      <c r="L30" s="1"/>
      <c r="M30" s="1"/>
      <c r="N30" s="1"/>
      <c r="O30" s="99" t="s">
        <v>21</v>
      </c>
      <c r="P30" s="99"/>
      <c r="Q30" s="99"/>
      <c r="R30" s="13"/>
      <c r="S30" s="7"/>
    </row>
    <row r="31" spans="1:19" ht="17.850000000000001" customHeight="1" x14ac:dyDescent="0.2">
      <c r="A31" s="5"/>
      <c r="B31" s="1"/>
      <c r="C31" s="1"/>
      <c r="D31" s="1"/>
      <c r="E31" s="100" t="s">
        <v>7</v>
      </c>
      <c r="F31" s="1"/>
      <c r="G31" s="101" t="s">
        <v>119</v>
      </c>
      <c r="H31" s="14"/>
      <c r="I31" s="104"/>
      <c r="J31" s="1"/>
      <c r="K31" s="1"/>
      <c r="L31" s="1"/>
      <c r="M31" s="1"/>
      <c r="N31" s="1"/>
      <c r="O31" s="105" t="s">
        <v>118</v>
      </c>
      <c r="P31" s="99"/>
      <c r="Q31" s="99"/>
      <c r="R31" s="13"/>
      <c r="S31" s="7"/>
    </row>
    <row r="32" spans="1:19" ht="8.25" customHeight="1" x14ac:dyDescent="0.2">
      <c r="A32" s="15"/>
      <c r="B32" s="16"/>
      <c r="C32" s="16"/>
      <c r="D32" s="16"/>
      <c r="E32" s="16"/>
      <c r="F32" s="16"/>
      <c r="G32" s="16"/>
      <c r="H32" s="16"/>
      <c r="I32" s="16"/>
      <c r="J32" s="16"/>
      <c r="K32" s="16"/>
      <c r="L32" s="16"/>
      <c r="M32" s="16"/>
      <c r="N32" s="16"/>
      <c r="O32" s="16"/>
      <c r="P32" s="16"/>
      <c r="Q32" s="16"/>
      <c r="R32" s="16"/>
      <c r="S32" s="17"/>
    </row>
    <row r="33" spans="1:19" ht="20.25" customHeight="1" x14ac:dyDescent="0.2">
      <c r="A33" s="18"/>
      <c r="B33" s="19"/>
      <c r="C33" s="19"/>
      <c r="D33" s="19"/>
      <c r="E33" s="20" t="s">
        <v>22</v>
      </c>
      <c r="F33" s="19"/>
      <c r="G33" s="19"/>
      <c r="H33" s="19"/>
      <c r="I33" s="19"/>
      <c r="J33" s="19"/>
      <c r="K33" s="19"/>
      <c r="L33" s="19"/>
      <c r="M33" s="19"/>
      <c r="N33" s="19"/>
      <c r="O33" s="19"/>
      <c r="P33" s="19"/>
      <c r="Q33" s="19"/>
      <c r="R33" s="19"/>
      <c r="S33" s="21"/>
    </row>
    <row r="34" spans="1:19" ht="20.25" customHeight="1" x14ac:dyDescent="0.2">
      <c r="A34" s="22" t="s">
        <v>23</v>
      </c>
      <c r="B34" s="23"/>
      <c r="C34" s="23"/>
      <c r="D34" s="24"/>
      <c r="E34" s="25" t="s">
        <v>24</v>
      </c>
      <c r="F34" s="24"/>
      <c r="G34" s="25" t="s">
        <v>25</v>
      </c>
      <c r="H34" s="23"/>
      <c r="I34" s="24"/>
      <c r="J34" s="25" t="s">
        <v>26</v>
      </c>
      <c r="K34" s="23"/>
      <c r="L34" s="25" t="s">
        <v>27</v>
      </c>
      <c r="M34" s="23"/>
      <c r="N34" s="23"/>
      <c r="O34" s="24"/>
      <c r="P34" s="25" t="s">
        <v>28</v>
      </c>
      <c r="Q34" s="23"/>
      <c r="R34" s="23"/>
      <c r="S34" s="26"/>
    </row>
    <row r="35" spans="1:19" ht="20.25" customHeight="1" x14ac:dyDescent="0.2">
      <c r="A35" s="106"/>
      <c r="B35" s="107"/>
      <c r="C35" s="107"/>
      <c r="D35" s="108">
        <v>0</v>
      </c>
      <c r="E35" s="109">
        <f>IF(D35=0,0,R49/D35)</f>
        <v>0</v>
      </c>
      <c r="F35" s="110"/>
      <c r="G35" s="111"/>
      <c r="H35" s="107"/>
      <c r="I35" s="108">
        <v>0</v>
      </c>
      <c r="J35" s="109">
        <f>IF(I35=0,0,R49/I35)</f>
        <v>0</v>
      </c>
      <c r="K35" s="112"/>
      <c r="L35" s="111"/>
      <c r="M35" s="107"/>
      <c r="N35" s="107"/>
      <c r="O35" s="108">
        <v>0</v>
      </c>
      <c r="P35" s="111"/>
      <c r="Q35" s="107"/>
      <c r="R35" s="113">
        <f>IF(O35=0,0,R49/O35)</f>
        <v>0</v>
      </c>
      <c r="S35" s="114"/>
    </row>
    <row r="36" spans="1:19" ht="20.25" customHeight="1" x14ac:dyDescent="0.2">
      <c r="A36" s="18"/>
      <c r="B36" s="19"/>
      <c r="C36" s="19"/>
      <c r="D36" s="19"/>
      <c r="E36" s="20" t="s">
        <v>29</v>
      </c>
      <c r="F36" s="19"/>
      <c r="G36" s="19"/>
      <c r="H36" s="19"/>
      <c r="I36" s="19"/>
      <c r="J36" s="27" t="s">
        <v>30</v>
      </c>
      <c r="K36" s="19"/>
      <c r="L36" s="19"/>
      <c r="M36" s="19"/>
      <c r="N36" s="19"/>
      <c r="O36" s="19"/>
      <c r="P36" s="19"/>
      <c r="Q36" s="19"/>
      <c r="R36" s="19"/>
      <c r="S36" s="21"/>
    </row>
    <row r="37" spans="1:19" ht="20.25" customHeight="1" x14ac:dyDescent="0.2">
      <c r="A37" s="28" t="s">
        <v>31</v>
      </c>
      <c r="B37" s="29"/>
      <c r="C37" s="30" t="s">
        <v>32</v>
      </c>
      <c r="D37" s="31"/>
      <c r="E37" s="31"/>
      <c r="F37" s="32"/>
      <c r="G37" s="28" t="s">
        <v>33</v>
      </c>
      <c r="H37" s="33"/>
      <c r="I37" s="30" t="s">
        <v>34</v>
      </c>
      <c r="J37" s="31"/>
      <c r="K37" s="31"/>
      <c r="L37" s="28" t="s">
        <v>35</v>
      </c>
      <c r="M37" s="33"/>
      <c r="N37" s="30" t="s">
        <v>36</v>
      </c>
      <c r="O37" s="31"/>
      <c r="P37" s="31"/>
      <c r="Q37" s="31"/>
      <c r="R37" s="31"/>
      <c r="S37" s="32"/>
    </row>
    <row r="38" spans="1:19" ht="20.25" customHeight="1" x14ac:dyDescent="0.2">
      <c r="A38" s="34">
        <v>1</v>
      </c>
      <c r="B38" s="35" t="s">
        <v>37</v>
      </c>
      <c r="C38" s="6"/>
      <c r="D38" s="36"/>
      <c r="E38" s="115">
        <v>0</v>
      </c>
      <c r="F38" s="37"/>
      <c r="G38" s="34">
        <v>10</v>
      </c>
      <c r="H38" s="38" t="s">
        <v>38</v>
      </c>
      <c r="I38" s="10"/>
      <c r="J38" s="116">
        <v>0</v>
      </c>
      <c r="K38" s="117"/>
      <c r="L38" s="34">
        <v>14</v>
      </c>
      <c r="M38" s="101" t="s">
        <v>39</v>
      </c>
      <c r="N38" s="14"/>
      <c r="O38" s="14"/>
      <c r="P38" s="118" t="str">
        <f>M51</f>
        <v>21</v>
      </c>
      <c r="Q38" s="119" t="s">
        <v>41</v>
      </c>
      <c r="R38" s="115">
        <f>(E38+E40+E42)*0.025</f>
        <v>0</v>
      </c>
      <c r="S38" s="39"/>
    </row>
    <row r="39" spans="1:19" ht="20.25" customHeight="1" x14ac:dyDescent="0.2">
      <c r="A39" s="34">
        <v>2</v>
      </c>
      <c r="B39" s="40"/>
      <c r="C39" s="12"/>
      <c r="D39" s="36"/>
      <c r="E39" s="115"/>
      <c r="F39" s="37"/>
      <c r="G39" s="34">
        <v>11</v>
      </c>
      <c r="H39" s="1" t="s">
        <v>42</v>
      </c>
      <c r="I39" s="36"/>
      <c r="J39" s="116">
        <v>0</v>
      </c>
      <c r="K39" s="117"/>
      <c r="L39" s="34">
        <v>15</v>
      </c>
      <c r="M39" s="101" t="s">
        <v>94</v>
      </c>
      <c r="N39" s="14"/>
      <c r="O39" s="14"/>
      <c r="P39" s="118" t="str">
        <f>M51</f>
        <v>21</v>
      </c>
      <c r="Q39" s="119" t="s">
        <v>41</v>
      </c>
      <c r="R39" s="115">
        <v>0</v>
      </c>
      <c r="S39" s="39"/>
    </row>
    <row r="40" spans="1:19" ht="20.25" customHeight="1" x14ac:dyDescent="0.2">
      <c r="A40" s="34">
        <v>3</v>
      </c>
      <c r="B40" s="35" t="s">
        <v>43</v>
      </c>
      <c r="C40" s="6"/>
      <c r="D40" s="36"/>
      <c r="E40" s="115">
        <v>0</v>
      </c>
      <c r="F40" s="37"/>
      <c r="G40" s="34">
        <v>12</v>
      </c>
      <c r="H40" s="38" t="s">
        <v>44</v>
      </c>
      <c r="I40" s="10"/>
      <c r="J40" s="116">
        <v>0</v>
      </c>
      <c r="K40" s="117"/>
      <c r="L40" s="34">
        <v>16</v>
      </c>
      <c r="M40" s="101" t="s">
        <v>45</v>
      </c>
      <c r="N40" s="14"/>
      <c r="O40" s="14"/>
      <c r="P40" s="118" t="str">
        <f>M51</f>
        <v>21</v>
      </c>
      <c r="Q40" s="119" t="s">
        <v>41</v>
      </c>
      <c r="R40" s="115">
        <v>0</v>
      </c>
      <c r="S40" s="39"/>
    </row>
    <row r="41" spans="1:19" ht="20.25" customHeight="1" x14ac:dyDescent="0.2">
      <c r="A41" s="34">
        <v>4</v>
      </c>
      <c r="B41" s="40"/>
      <c r="C41" s="12"/>
      <c r="D41" s="36"/>
      <c r="E41" s="115"/>
      <c r="F41" s="37"/>
      <c r="G41" s="34"/>
      <c r="H41" s="38"/>
      <c r="I41" s="10"/>
      <c r="J41" s="116"/>
      <c r="K41" s="117"/>
      <c r="L41" s="34">
        <v>17</v>
      </c>
      <c r="M41" s="101" t="s">
        <v>46</v>
      </c>
      <c r="N41" s="14"/>
      <c r="O41" s="14"/>
      <c r="P41" s="118" t="str">
        <f>M51</f>
        <v>21</v>
      </c>
      <c r="Q41" s="119" t="s">
        <v>41</v>
      </c>
      <c r="R41" s="115">
        <f>(E38+E40+E42)*0.04</f>
        <v>0</v>
      </c>
      <c r="S41" s="39"/>
    </row>
    <row r="42" spans="1:19" ht="20.25" customHeight="1" x14ac:dyDescent="0.2">
      <c r="A42" s="34">
        <v>5</v>
      </c>
      <c r="B42" s="35" t="s">
        <v>93</v>
      </c>
      <c r="C42" s="6"/>
      <c r="D42" s="36"/>
      <c r="E42" s="115">
        <v>0</v>
      </c>
      <c r="F42" s="69"/>
      <c r="G42" s="41"/>
      <c r="H42" s="14"/>
      <c r="I42" s="10"/>
      <c r="J42" s="120"/>
      <c r="K42" s="121"/>
      <c r="L42" s="34">
        <v>18</v>
      </c>
      <c r="M42" s="101" t="s">
        <v>47</v>
      </c>
      <c r="N42" s="14"/>
      <c r="O42" s="14"/>
      <c r="P42" s="118">
        <f>M53</f>
        <v>0</v>
      </c>
      <c r="Q42" s="119" t="s">
        <v>41</v>
      </c>
      <c r="R42" s="115">
        <v>0</v>
      </c>
      <c r="S42" s="7"/>
    </row>
    <row r="43" spans="1:19" ht="20.25" customHeight="1" x14ac:dyDescent="0.2">
      <c r="A43" s="34">
        <v>6</v>
      </c>
      <c r="B43" s="40"/>
      <c r="C43" s="12"/>
      <c r="D43" s="36"/>
      <c r="E43" s="115"/>
      <c r="F43" s="69"/>
      <c r="G43" s="41"/>
      <c r="H43" s="14"/>
      <c r="I43" s="10"/>
      <c r="J43" s="120"/>
      <c r="K43" s="121"/>
      <c r="L43" s="34">
        <v>19</v>
      </c>
      <c r="M43" s="38" t="s">
        <v>48</v>
      </c>
      <c r="N43" s="14"/>
      <c r="O43" s="14"/>
      <c r="P43" s="14"/>
      <c r="Q43" s="10"/>
      <c r="R43" s="115">
        <v>0</v>
      </c>
      <c r="S43" s="7"/>
    </row>
    <row r="44" spans="1:19" ht="20.25" customHeight="1" x14ac:dyDescent="0.2">
      <c r="A44" s="34">
        <v>7</v>
      </c>
      <c r="B44" s="35" t="s">
        <v>88</v>
      </c>
      <c r="C44" s="6"/>
      <c r="D44" s="36"/>
      <c r="E44" s="115">
        <f>Rekapitulace!C14</f>
        <v>0</v>
      </c>
      <c r="F44" s="69"/>
      <c r="G44" s="41"/>
      <c r="H44" s="14"/>
      <c r="I44" s="10"/>
      <c r="J44" s="120"/>
      <c r="K44" s="121"/>
      <c r="L44" s="34"/>
      <c r="M44" s="38"/>
      <c r="N44" s="14"/>
      <c r="O44" s="14"/>
      <c r="P44" s="14"/>
      <c r="Q44" s="10"/>
      <c r="R44" s="115"/>
      <c r="S44" s="7"/>
    </row>
    <row r="45" spans="1:19" ht="20.25" customHeight="1" x14ac:dyDescent="0.2">
      <c r="A45" s="34">
        <v>8</v>
      </c>
      <c r="B45" s="40"/>
      <c r="C45" s="12"/>
      <c r="D45" s="36"/>
      <c r="E45" s="115"/>
      <c r="F45" s="69"/>
      <c r="G45" s="41"/>
      <c r="H45" s="14"/>
      <c r="I45" s="10"/>
      <c r="J45" s="121"/>
      <c r="K45" s="121"/>
      <c r="L45" s="34"/>
      <c r="M45" s="38"/>
      <c r="N45" s="14"/>
      <c r="O45" s="14"/>
      <c r="P45" s="14"/>
      <c r="Q45" s="10"/>
      <c r="R45" s="115"/>
      <c r="S45" s="7"/>
    </row>
    <row r="46" spans="1:19" ht="20.25" customHeight="1" x14ac:dyDescent="0.2">
      <c r="A46" s="34">
        <v>9</v>
      </c>
      <c r="B46" s="42" t="s">
        <v>89</v>
      </c>
      <c r="C46" s="14"/>
      <c r="D46" s="10"/>
      <c r="E46" s="122">
        <f>SUM(E38:E45)</f>
        <v>0</v>
      </c>
      <c r="F46" s="43"/>
      <c r="G46" s="34">
        <v>13</v>
      </c>
      <c r="H46" s="42" t="s">
        <v>90</v>
      </c>
      <c r="I46" s="10"/>
      <c r="J46" s="123">
        <f>SUM(J38:J41)</f>
        <v>0</v>
      </c>
      <c r="K46" s="124"/>
      <c r="L46" s="34">
        <v>20</v>
      </c>
      <c r="M46" s="35" t="s">
        <v>91</v>
      </c>
      <c r="N46" s="9"/>
      <c r="O46" s="9"/>
      <c r="P46" s="9"/>
      <c r="Q46" s="44"/>
      <c r="R46" s="122">
        <f>SUM(R38:R43)</f>
        <v>0</v>
      </c>
      <c r="S46" s="21"/>
    </row>
    <row r="47" spans="1:19" ht="20.25" customHeight="1" x14ac:dyDescent="0.2">
      <c r="A47" s="45">
        <v>21</v>
      </c>
      <c r="B47" s="46" t="s">
        <v>49</v>
      </c>
      <c r="C47" s="47"/>
      <c r="D47" s="48"/>
      <c r="E47" s="125">
        <v>0</v>
      </c>
      <c r="F47" s="49"/>
      <c r="G47" s="45">
        <v>22</v>
      </c>
      <c r="H47" s="46" t="s">
        <v>50</v>
      </c>
      <c r="I47" s="48"/>
      <c r="J47" s="126">
        <f>(E38+E40+E42)*0.03</f>
        <v>0</v>
      </c>
      <c r="K47" s="127" t="str">
        <f>M51</f>
        <v>21</v>
      </c>
      <c r="L47" s="45">
        <v>23</v>
      </c>
      <c r="M47" s="46" t="s">
        <v>51</v>
      </c>
      <c r="N47" s="47"/>
      <c r="O47" s="47"/>
      <c r="P47" s="47"/>
      <c r="Q47" s="48"/>
      <c r="R47" s="125">
        <v>0</v>
      </c>
      <c r="S47" s="17"/>
    </row>
    <row r="48" spans="1:19" ht="20.25" customHeight="1" x14ac:dyDescent="0.2">
      <c r="A48" s="50" t="s">
        <v>17</v>
      </c>
      <c r="B48" s="3"/>
      <c r="C48" s="3"/>
      <c r="D48" s="3"/>
      <c r="E48" s="3"/>
      <c r="F48" s="51"/>
      <c r="G48" s="52"/>
      <c r="H48" s="3"/>
      <c r="I48" s="3"/>
      <c r="J48" s="3"/>
      <c r="K48" s="3"/>
      <c r="L48" s="53" t="s">
        <v>52</v>
      </c>
      <c r="M48" s="24"/>
      <c r="N48" s="30" t="s">
        <v>53</v>
      </c>
      <c r="O48" s="23"/>
      <c r="P48" s="23"/>
      <c r="Q48" s="23"/>
      <c r="R48" s="23"/>
      <c r="S48" s="26"/>
    </row>
    <row r="49" spans="1:19" ht="20.25" customHeight="1" x14ac:dyDescent="0.2">
      <c r="A49" s="5"/>
      <c r="B49" s="1"/>
      <c r="C49" s="1"/>
      <c r="D49" s="1"/>
      <c r="E49" s="1"/>
      <c r="F49" s="8"/>
      <c r="G49" s="54"/>
      <c r="H49" s="1"/>
      <c r="I49" s="1"/>
      <c r="J49" s="1"/>
      <c r="K49" s="1"/>
      <c r="L49" s="34">
        <v>24</v>
      </c>
      <c r="M49" s="38" t="s">
        <v>92</v>
      </c>
      <c r="N49" s="14"/>
      <c r="O49" s="14"/>
      <c r="P49" s="14"/>
      <c r="Q49" s="39"/>
      <c r="R49" s="122">
        <f>ROUND(E46+J46+R46+E47+J47+R47,2)</f>
        <v>0</v>
      </c>
      <c r="S49" s="55">
        <f>E46+J46+R46+E47+J47+R47</f>
        <v>0</v>
      </c>
    </row>
    <row r="50" spans="1:19" ht="20.25" customHeight="1" x14ac:dyDescent="0.2">
      <c r="A50" s="56" t="s">
        <v>54</v>
      </c>
      <c r="B50" s="11"/>
      <c r="C50" s="11"/>
      <c r="D50" s="11"/>
      <c r="E50" s="11"/>
      <c r="F50" s="12"/>
      <c r="G50" s="57" t="s">
        <v>55</v>
      </c>
      <c r="H50" s="11"/>
      <c r="I50" s="11"/>
      <c r="J50" s="11"/>
      <c r="K50" s="11"/>
      <c r="L50" s="34">
        <v>25</v>
      </c>
      <c r="M50" s="128" t="s">
        <v>56</v>
      </c>
      <c r="N50" s="12" t="s">
        <v>41</v>
      </c>
      <c r="O50" s="129">
        <f>ROUND(R49-O51,2)</f>
        <v>0</v>
      </c>
      <c r="P50" s="14" t="s">
        <v>57</v>
      </c>
      <c r="Q50" s="10"/>
      <c r="R50" s="130">
        <f>ROUND(O50*M50/100,2)</f>
        <v>0</v>
      </c>
      <c r="S50" s="58">
        <f>O50*M50/100</f>
        <v>0</v>
      </c>
    </row>
    <row r="51" spans="1:19" ht="20.25" customHeight="1" thickBot="1" x14ac:dyDescent="0.25">
      <c r="A51" s="59" t="s">
        <v>16</v>
      </c>
      <c r="B51" s="9"/>
      <c r="C51" s="9"/>
      <c r="D51" s="9"/>
      <c r="E51" s="9"/>
      <c r="F51" s="6"/>
      <c r="G51" s="60"/>
      <c r="H51" s="9"/>
      <c r="I51" s="9"/>
      <c r="J51" s="9"/>
      <c r="K51" s="9"/>
      <c r="L51" s="34">
        <v>26</v>
      </c>
      <c r="M51" s="131" t="s">
        <v>40</v>
      </c>
      <c r="N51" s="10" t="s">
        <v>41</v>
      </c>
      <c r="O51" s="129">
        <f>R49</f>
        <v>0</v>
      </c>
      <c r="P51" s="14" t="s">
        <v>57</v>
      </c>
      <c r="Q51" s="10"/>
      <c r="R51" s="115">
        <f>ROUND(O51*M51/100,2)</f>
        <v>0</v>
      </c>
      <c r="S51" s="61">
        <f>O51*M51/100</f>
        <v>0</v>
      </c>
    </row>
    <row r="52" spans="1:19" ht="20.25" customHeight="1" thickBot="1" x14ac:dyDescent="0.25">
      <c r="A52" s="5"/>
      <c r="B52" s="1"/>
      <c r="C52" s="1"/>
      <c r="D52" s="1"/>
      <c r="E52" s="1"/>
      <c r="F52" s="8"/>
      <c r="G52" s="54"/>
      <c r="H52" s="1"/>
      <c r="I52" s="1"/>
      <c r="J52" s="1"/>
      <c r="K52" s="1"/>
      <c r="L52" s="45">
        <v>27</v>
      </c>
      <c r="M52" s="62" t="s">
        <v>95</v>
      </c>
      <c r="N52" s="47"/>
      <c r="O52" s="47"/>
      <c r="P52" s="47"/>
      <c r="Q52" s="63"/>
      <c r="R52" s="132">
        <f>R49+R50+R51</f>
        <v>0</v>
      </c>
      <c r="S52" s="64"/>
    </row>
    <row r="53" spans="1:19" ht="20.25" customHeight="1" x14ac:dyDescent="0.2">
      <c r="A53" s="56" t="s">
        <v>54</v>
      </c>
      <c r="B53" s="11"/>
      <c r="C53" s="11"/>
      <c r="D53" s="11"/>
      <c r="E53" s="11"/>
      <c r="F53" s="12"/>
      <c r="G53" s="57" t="s">
        <v>55</v>
      </c>
      <c r="H53" s="11"/>
      <c r="I53" s="11"/>
      <c r="J53" s="11"/>
      <c r="K53" s="11"/>
      <c r="L53" s="53" t="s">
        <v>58</v>
      </c>
      <c r="M53" s="24"/>
      <c r="N53" s="30" t="s">
        <v>59</v>
      </c>
      <c r="O53" s="23"/>
      <c r="P53" s="23"/>
      <c r="Q53" s="23"/>
      <c r="R53" s="133"/>
      <c r="S53" s="26"/>
    </row>
    <row r="54" spans="1:19" ht="20.25" customHeight="1" x14ac:dyDescent="0.2">
      <c r="A54" s="59" t="s">
        <v>18</v>
      </c>
      <c r="B54" s="9"/>
      <c r="C54" s="9"/>
      <c r="D54" s="9"/>
      <c r="E54" s="9"/>
      <c r="F54" s="6"/>
      <c r="G54" s="60"/>
      <c r="H54" s="9"/>
      <c r="I54" s="9"/>
      <c r="J54" s="9"/>
      <c r="K54" s="9"/>
      <c r="L54" s="34">
        <v>28</v>
      </c>
      <c r="M54" s="38" t="s">
        <v>60</v>
      </c>
      <c r="N54" s="14"/>
      <c r="O54" s="14"/>
      <c r="P54" s="14"/>
      <c r="Q54" s="10"/>
      <c r="R54" s="115">
        <v>0</v>
      </c>
      <c r="S54" s="39"/>
    </row>
    <row r="55" spans="1:19" ht="20.25" customHeight="1" x14ac:dyDescent="0.2">
      <c r="A55" s="5"/>
      <c r="B55" s="1"/>
      <c r="C55" s="1"/>
      <c r="D55" s="1"/>
      <c r="E55" s="1"/>
      <c r="F55" s="8"/>
      <c r="G55" s="54"/>
      <c r="H55" s="1"/>
      <c r="I55" s="1"/>
      <c r="J55" s="1"/>
      <c r="K55" s="1"/>
      <c r="L55" s="34">
        <v>29</v>
      </c>
      <c r="M55" s="38" t="s">
        <v>61</v>
      </c>
      <c r="N55" s="14"/>
      <c r="O55" s="14"/>
      <c r="P55" s="14"/>
      <c r="Q55" s="10"/>
      <c r="R55" s="115">
        <v>0</v>
      </c>
      <c r="S55" s="39"/>
    </row>
    <row r="56" spans="1:19" ht="20.25" customHeight="1" x14ac:dyDescent="0.2">
      <c r="A56" s="65" t="s">
        <v>54</v>
      </c>
      <c r="B56" s="16"/>
      <c r="C56" s="16"/>
      <c r="D56" s="16"/>
      <c r="E56" s="16"/>
      <c r="F56" s="66"/>
      <c r="G56" s="67" t="s">
        <v>55</v>
      </c>
      <c r="H56" s="16"/>
      <c r="I56" s="16"/>
      <c r="J56" s="16"/>
      <c r="K56" s="16"/>
      <c r="L56" s="45">
        <v>30</v>
      </c>
      <c r="M56" s="46" t="s">
        <v>62</v>
      </c>
      <c r="N56" s="47"/>
      <c r="O56" s="47"/>
      <c r="P56" s="47"/>
      <c r="Q56" s="48"/>
      <c r="R56" s="109">
        <v>0</v>
      </c>
      <c r="S56" s="68"/>
    </row>
    <row r="59" spans="1:19" ht="27" customHeight="1" x14ac:dyDescent="0.2">
      <c r="A59" s="227"/>
      <c r="B59" s="227"/>
      <c r="C59" s="227"/>
      <c r="D59" s="227"/>
      <c r="E59" s="227"/>
      <c r="F59" s="227"/>
      <c r="G59" s="227"/>
      <c r="H59" s="227"/>
      <c r="I59" s="227"/>
      <c r="J59" s="227"/>
      <c r="K59" s="227"/>
      <c r="L59" s="227"/>
      <c r="M59" s="227"/>
      <c r="N59" s="227"/>
      <c r="O59" s="227"/>
      <c r="P59" s="227"/>
      <c r="Q59" s="227"/>
      <c r="R59" s="227"/>
    </row>
  </sheetData>
  <sheetProtection formatCells="0" formatColumns="0" formatRows="0" insertColumns="0" insertRows="0" insertHyperlinks="0" deleteColumns="0" deleteRows="0" sort="0" autoFilter="0" pivotTables="0"/>
  <customSheetViews>
    <customSheetView guid="{D6CFA044-0C8C-4ECE-96A2-AFF3DD5E0425}"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1"/>
      <headerFooter alignWithMargins="0">
        <oddFooter>&amp;A</oddFooter>
      </headerFooter>
    </customSheetView>
    <customSheetView guid="{82B4F4D9-5370-4303-A97E-2A49E01AF629}"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2"/>
      <headerFooter alignWithMargins="0">
        <oddFooter>&amp;A</oddFooter>
      </headerFooter>
    </customSheetView>
    <customSheetView guid="{65E3123D-ED26-44E3-A414-09EEEF825484}"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3"/>
      <headerFooter alignWithMargins="0">
        <oddFooter>&amp;A</oddFooter>
      </headerFooter>
    </customSheetView>
  </customSheetViews>
  <mergeCells count="5">
    <mergeCell ref="E5:J5"/>
    <mergeCell ref="E7:J7"/>
    <mergeCell ref="E9:J9"/>
    <mergeCell ref="P9:R9"/>
    <mergeCell ref="A59:R59"/>
  </mergeCells>
  <printOptions horizontalCentered="1" verticalCentered="1"/>
  <pageMargins left="0.59055118110236227" right="0.59055118110236227" top="0.9055118110236221" bottom="0.9055118110236221" header="0.51181102362204722" footer="0.51181102362204722"/>
  <pageSetup paperSize="9" scale="94" orientation="portrait" errors="blank" horizontalDpi="200" verticalDpi="200" r:id="rId4"/>
  <headerFooter alignWithMargins="0">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A1:D30"/>
  <sheetViews>
    <sheetView showGridLines="0" workbookViewId="0">
      <selection activeCell="A19" sqref="A19:XFD19"/>
    </sheetView>
  </sheetViews>
  <sheetFormatPr defaultColWidth="9.140625" defaultRowHeight="11.25" x14ac:dyDescent="0.2"/>
  <cols>
    <col min="1" max="1" width="11.7109375" style="175" customWidth="1"/>
    <col min="2" max="2" width="62.85546875" style="175" customWidth="1"/>
    <col min="3" max="3" width="13.5703125" style="175" customWidth="1"/>
    <col min="4" max="4" width="9.140625" style="176"/>
    <col min="5" max="16384" width="9.140625" style="175"/>
  </cols>
  <sheetData>
    <row r="1" spans="1:4" s="81" customFormat="1" ht="18" x14ac:dyDescent="0.25">
      <c r="A1" s="72" t="s">
        <v>81</v>
      </c>
      <c r="B1" s="79"/>
      <c r="C1" s="79"/>
      <c r="D1" s="80"/>
    </row>
    <row r="2" spans="1:4" s="81" customFormat="1" ht="12.75" x14ac:dyDescent="0.2">
      <c r="A2" s="73" t="s">
        <v>63</v>
      </c>
      <c r="B2" s="75" t="str">
        <f>'Krycí list'!E5</f>
        <v>Učebna jazyků</v>
      </c>
      <c r="C2" s="82"/>
      <c r="D2" s="80"/>
    </row>
    <row r="3" spans="1:4" s="81" customFormat="1" ht="12.75" x14ac:dyDescent="0.2">
      <c r="A3" s="73" t="s">
        <v>64</v>
      </c>
      <c r="B3" s="75" t="str">
        <f>'Krycí list'!E7</f>
        <v>Základní škola a mateřská škola, Jamné, Jamné 197, p. o.
Jamné 197, 588 27 Jamné</v>
      </c>
      <c r="C3" s="83"/>
      <c r="D3" s="80"/>
    </row>
    <row r="4" spans="1:4" s="81" customFormat="1" ht="12.75" x14ac:dyDescent="0.2">
      <c r="A4" s="73" t="s">
        <v>65</v>
      </c>
      <c r="B4" s="75" t="str">
        <f>'Krycí list'!E9</f>
        <v>NEOCENĚNÝ SOUPIS PRACÍ A DODÁVEK A SLUŽEB</v>
      </c>
      <c r="C4" s="83"/>
      <c r="D4" s="80"/>
    </row>
    <row r="5" spans="1:4" s="81" customFormat="1" ht="12.75" x14ac:dyDescent="0.2">
      <c r="A5" s="74" t="s">
        <v>66</v>
      </c>
      <c r="B5" s="75" t="str">
        <f>'Krycí list'!P5</f>
        <v xml:space="preserve"> </v>
      </c>
      <c r="C5" s="83"/>
      <c r="D5" s="80"/>
    </row>
    <row r="6" spans="1:4" s="81" customFormat="1" ht="6" customHeight="1" x14ac:dyDescent="0.2">
      <c r="A6" s="74"/>
      <c r="B6" s="75"/>
      <c r="C6" s="83"/>
      <c r="D6" s="80"/>
    </row>
    <row r="7" spans="1:4" s="81" customFormat="1" ht="12.75" x14ac:dyDescent="0.2">
      <c r="A7" s="84" t="s">
        <v>67</v>
      </c>
      <c r="B7" s="75" t="str">
        <f>'Krycí list'!E26</f>
        <v xml:space="preserve">	Obec Jamné</v>
      </c>
      <c r="C7" s="83"/>
      <c r="D7" s="80"/>
    </row>
    <row r="8" spans="1:4" s="81" customFormat="1" ht="12.75" x14ac:dyDescent="0.2">
      <c r="A8" s="84" t="s">
        <v>68</v>
      </c>
      <c r="B8" s="75" t="str">
        <f>'Krycí list'!E28</f>
        <v xml:space="preserve"> </v>
      </c>
      <c r="C8" s="83"/>
      <c r="D8" s="80"/>
    </row>
    <row r="9" spans="1:4" s="81" customFormat="1" ht="12.75" x14ac:dyDescent="0.2">
      <c r="A9" s="84" t="s">
        <v>69</v>
      </c>
      <c r="B9" s="76" t="str">
        <f>'Krycí list'!O31</f>
        <v>9/2022</v>
      </c>
      <c r="C9" s="83"/>
      <c r="D9" s="80"/>
    </row>
    <row r="10" spans="1:4" s="81" customFormat="1" ht="6.75" customHeight="1" x14ac:dyDescent="0.2">
      <c r="A10" s="79"/>
      <c r="B10" s="79"/>
      <c r="C10" s="79"/>
      <c r="D10" s="80"/>
    </row>
    <row r="11" spans="1:4" s="81" customFormat="1" ht="12.75" x14ac:dyDescent="0.2">
      <c r="A11" s="77" t="s">
        <v>70</v>
      </c>
      <c r="B11" s="70" t="s">
        <v>71</v>
      </c>
      <c r="C11" s="85" t="s">
        <v>72</v>
      </c>
      <c r="D11" s="80"/>
    </row>
    <row r="12" spans="1:4" s="81" customFormat="1" ht="12.75" x14ac:dyDescent="0.2">
      <c r="A12" s="78">
        <v>1</v>
      </c>
      <c r="B12" s="71">
        <v>2</v>
      </c>
      <c r="C12" s="86">
        <v>3</v>
      </c>
      <c r="D12" s="80"/>
    </row>
    <row r="13" spans="1:4" s="81" customFormat="1" ht="4.5" customHeight="1" x14ac:dyDescent="0.2">
      <c r="A13" s="87"/>
      <c r="B13" s="88"/>
      <c r="C13" s="88"/>
      <c r="D13" s="80"/>
    </row>
    <row r="14" spans="1:4" x14ac:dyDescent="0.2">
      <c r="A14" s="193" t="str">
        <f>'soupis neoceněný'!$D$14</f>
        <v>AVT</v>
      </c>
      <c r="B14" s="209" t="str">
        <f>'soupis neoceněný'!$E$14</f>
        <v>Koncové prvky, nábytek, stínicí technika</v>
      </c>
      <c r="C14" s="210">
        <f>'soupis neoceněný'!$I$14</f>
        <v>0</v>
      </c>
    </row>
    <row r="15" spans="1:4" x14ac:dyDescent="0.2">
      <c r="A15" s="196"/>
      <c r="B15" s="199" t="str">
        <f>'soupis neoceněný'!$E$15</f>
        <v>Interaktivní zobrazovač+ vizualizér</v>
      </c>
      <c r="C15" s="200">
        <f>'soupis neoceněný'!$I$15</f>
        <v>0</v>
      </c>
    </row>
    <row r="16" spans="1:4" x14ac:dyDescent="0.2">
      <c r="A16" s="193"/>
      <c r="B16" s="197" t="str">
        <f>'soupis neoceněný'!$E$24</f>
        <v>Technologie jazykové laboratoře se sdílením obrazu a zvuku</v>
      </c>
      <c r="C16" s="198">
        <f>'soupis neoceněný'!$I$24</f>
        <v>0</v>
      </c>
    </row>
    <row r="17" spans="1:4" s="173" customFormat="1" ht="12" customHeight="1" x14ac:dyDescent="0.2">
      <c r="A17" s="196"/>
      <c r="B17" s="197" t="str">
        <f>'soupis neoceněný'!$E$53</f>
        <v>Technologie jazykové laboratoře pro vzdálený přístup ke studijním materiálům</v>
      </c>
      <c r="C17" s="198">
        <f>'soupis neoceněný'!$I$53</f>
        <v>0</v>
      </c>
      <c r="D17" s="174"/>
    </row>
    <row r="18" spans="1:4" s="173" customFormat="1" ht="12" customHeight="1" x14ac:dyDescent="0.2">
      <c r="A18" s="196"/>
      <c r="B18" s="197" t="str">
        <f>'soupis neoceněný'!$E$58</f>
        <v>Výukové pomůcky robotiky</v>
      </c>
      <c r="C18" s="198">
        <f>'soupis neoceněný'!$I$58</f>
        <v>0</v>
      </c>
      <c r="D18" s="174"/>
    </row>
    <row r="19" spans="1:4" x14ac:dyDescent="0.2">
      <c r="A19" s="193"/>
      <c r="B19" s="205" t="str">
        <f>'soupis neoceněný'!$E$66</f>
        <v>Celkem bez DPH</v>
      </c>
      <c r="C19" s="214">
        <f>'soupis neoceněný'!$I$66</f>
        <v>0</v>
      </c>
    </row>
    <row r="20" spans="1:4" x14ac:dyDescent="0.2">
      <c r="A20" s="196"/>
      <c r="B20" s="199"/>
      <c r="C20" s="200"/>
    </row>
    <row r="21" spans="1:4" x14ac:dyDescent="0.2">
      <c r="A21" s="196"/>
      <c r="B21" s="199"/>
      <c r="C21" s="200"/>
    </row>
    <row r="22" spans="1:4" x14ac:dyDescent="0.2">
      <c r="A22" s="196"/>
      <c r="B22" s="199"/>
      <c r="C22" s="200"/>
    </row>
    <row r="23" spans="1:4" x14ac:dyDescent="0.2">
      <c r="A23" s="193"/>
      <c r="B23" s="194"/>
      <c r="C23" s="195"/>
    </row>
    <row r="24" spans="1:4" x14ac:dyDescent="0.2">
      <c r="A24" s="201"/>
      <c r="B24" s="199"/>
      <c r="C24" s="200"/>
    </row>
    <row r="25" spans="1:4" x14ac:dyDescent="0.2">
      <c r="A25" s="201"/>
      <c r="B25" s="199"/>
      <c r="C25" s="200"/>
    </row>
    <row r="26" spans="1:4" x14ac:dyDescent="0.2">
      <c r="A26" s="201"/>
      <c r="B26" s="199"/>
      <c r="C26" s="200"/>
    </row>
    <row r="27" spans="1:4" x14ac:dyDescent="0.2">
      <c r="A27" s="201"/>
      <c r="B27" s="199"/>
      <c r="C27" s="200"/>
    </row>
    <row r="28" spans="1:4" x14ac:dyDescent="0.2">
      <c r="A28" s="201"/>
      <c r="B28" s="199"/>
      <c r="C28" s="200"/>
    </row>
    <row r="29" spans="1:4" x14ac:dyDescent="0.2">
      <c r="A29" s="201"/>
      <c r="B29" s="199"/>
      <c r="C29" s="200"/>
    </row>
    <row r="30" spans="1:4" x14ac:dyDescent="0.2">
      <c r="A30" s="201"/>
      <c r="B30" s="202"/>
      <c r="C30" s="203"/>
    </row>
  </sheetData>
  <sheetProtection formatCells="0" formatColumns="0" formatRows="0" insertColumns="0" insertRows="0" insertHyperlinks="0" deleteColumns="0" deleteRows="0" sort="0" autoFilter="0" pivotTables="0"/>
  <customSheetViews>
    <customSheetView guid="{D6CFA044-0C8C-4ECE-96A2-AFF3DD5E0425}" showPageBreaks="1"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1"/>
      <headerFooter alignWithMargins="0"/>
    </customSheetView>
    <customSheetView guid="{82B4F4D9-5370-4303-A97E-2A49E01AF629}"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2"/>
      <headerFooter alignWithMargins="0"/>
    </customSheetView>
    <customSheetView guid="{65E3123D-ED26-44E3-A414-09EEEF825484}"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3"/>
      <headerFooter alignWithMargins="0"/>
    </customSheetView>
  </customSheetViews>
  <printOptions horizontalCentered="1"/>
  <pageMargins left="1.1023622047244095" right="1.1023622047244095" top="0.78740157480314965" bottom="0.78740157480314965" header="0.51181102362204722" footer="0.51181102362204722"/>
  <pageSetup paperSize="9" scale="89" fitToHeight="999" orientation="portrait" errors="blank" horizontalDpi="8189" verticalDpi="8189"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N67"/>
  <sheetViews>
    <sheetView showGridLines="0" tabSelected="1" topLeftCell="A58" zoomScaleNormal="100" workbookViewId="0">
      <selection activeCell="L57" sqref="L57"/>
    </sheetView>
  </sheetViews>
  <sheetFormatPr defaultColWidth="9.140625" defaultRowHeight="12.75" x14ac:dyDescent="0.2"/>
  <cols>
    <col min="1" max="1" width="5.5703125" style="81" customWidth="1"/>
    <col min="2" max="2" width="4.42578125" style="179" customWidth="1"/>
    <col min="3" max="3" width="6" style="179" customWidth="1"/>
    <col min="4" max="4" width="12.7109375" style="170" customWidth="1"/>
    <col min="5" max="5" width="94.28515625" style="192" customWidth="1"/>
    <col min="6" max="6" width="7.7109375" style="81" customWidth="1"/>
    <col min="7" max="7" width="9.85546875" style="81" customWidth="1"/>
    <col min="8" max="8" width="13.140625" style="81" customWidth="1"/>
    <col min="9" max="9" width="15.5703125" style="81" customWidth="1"/>
    <col min="10" max="10" width="6.7109375" style="81" customWidth="1"/>
    <col min="11" max="11" width="15.5703125" style="81" customWidth="1"/>
    <col min="12" max="16384" width="9.140625" style="81"/>
  </cols>
  <sheetData>
    <row r="1" spans="1:13" ht="18" x14ac:dyDescent="0.25">
      <c r="A1" s="72" t="s">
        <v>103</v>
      </c>
      <c r="B1" s="136"/>
      <c r="C1" s="136"/>
      <c r="D1" s="169"/>
      <c r="E1" s="184"/>
      <c r="F1" s="159"/>
      <c r="G1" s="159"/>
      <c r="H1" s="159"/>
      <c r="I1" s="159"/>
      <c r="J1" s="159"/>
      <c r="K1" s="159"/>
    </row>
    <row r="2" spans="1:13" x14ac:dyDescent="0.2">
      <c r="A2" s="135" t="s">
        <v>63</v>
      </c>
      <c r="B2" s="136"/>
      <c r="C2" s="137" t="str">
        <f>'Krycí list'!E5</f>
        <v>Učebna jazyků</v>
      </c>
      <c r="D2" s="138"/>
      <c r="E2" s="185"/>
      <c r="F2" s="136"/>
      <c r="G2" s="136"/>
      <c r="H2" s="136"/>
      <c r="I2" s="136"/>
      <c r="J2" s="159"/>
      <c r="K2" s="159"/>
    </row>
    <row r="3" spans="1:13" x14ac:dyDescent="0.2">
      <c r="A3" s="135" t="s">
        <v>64</v>
      </c>
      <c r="B3" s="136"/>
      <c r="C3" s="230" t="str">
        <f>'Krycí list'!E7</f>
        <v>Základní škola a mateřská škola, Jamné, Jamné 197, p. o.
Jamné 197, 588 27 Jamné</v>
      </c>
      <c r="D3" s="229"/>
      <c r="E3" s="229"/>
      <c r="F3" s="136"/>
      <c r="G3" s="136"/>
      <c r="H3" s="136"/>
      <c r="I3" s="137"/>
      <c r="J3" s="159"/>
      <c r="K3" s="159"/>
    </row>
    <row r="4" spans="1:13" x14ac:dyDescent="0.2">
      <c r="A4" s="135" t="s">
        <v>65</v>
      </c>
      <c r="B4" s="136"/>
      <c r="C4" s="137" t="str">
        <f>'Krycí list'!E9</f>
        <v>NEOCENĚNÝ SOUPIS PRACÍ A DODÁVEK A SLUŽEB</v>
      </c>
      <c r="D4" s="138"/>
      <c r="E4" s="185"/>
      <c r="F4" s="136"/>
      <c r="G4" s="136"/>
      <c r="H4" s="136"/>
      <c r="I4" s="137"/>
      <c r="J4" s="159"/>
      <c r="K4" s="159"/>
    </row>
    <row r="5" spans="1:13" x14ac:dyDescent="0.2">
      <c r="A5" s="136" t="s">
        <v>73</v>
      </c>
      <c r="B5" s="136"/>
      <c r="C5" s="137" t="str">
        <f>'Krycí list'!P5</f>
        <v xml:space="preserve"> </v>
      </c>
      <c r="D5" s="138"/>
      <c r="E5" s="185"/>
      <c r="F5" s="136"/>
      <c r="G5" s="136"/>
      <c r="H5" s="136"/>
      <c r="I5" s="137"/>
      <c r="J5" s="159"/>
      <c r="K5" s="159"/>
    </row>
    <row r="6" spans="1:13" x14ac:dyDescent="0.2">
      <c r="A6" s="136"/>
      <c r="B6" s="136"/>
      <c r="C6" s="137"/>
      <c r="D6" s="138"/>
      <c r="E6" s="185"/>
      <c r="F6" s="136"/>
      <c r="G6" s="136"/>
      <c r="H6" s="136"/>
      <c r="I6" s="137"/>
      <c r="J6" s="159"/>
      <c r="K6" s="159"/>
    </row>
    <row r="7" spans="1:13" x14ac:dyDescent="0.2">
      <c r="A7" s="136" t="s">
        <v>67</v>
      </c>
      <c r="B7" s="136"/>
      <c r="C7" s="230" t="str">
        <f>'Krycí list'!E26</f>
        <v xml:space="preserve">	Obec Jamné</v>
      </c>
      <c r="D7" s="229"/>
      <c r="E7" s="229"/>
      <c r="F7" s="136"/>
      <c r="G7" s="136"/>
      <c r="H7" s="136"/>
      <c r="I7" s="137"/>
      <c r="J7" s="159"/>
      <c r="K7" s="159"/>
    </row>
    <row r="8" spans="1:13" x14ac:dyDescent="0.2">
      <c r="A8" s="136" t="s">
        <v>68</v>
      </c>
      <c r="B8" s="136"/>
      <c r="C8" s="230" t="str">
        <f>'Krycí list'!E28</f>
        <v xml:space="preserve"> </v>
      </c>
      <c r="D8" s="229"/>
      <c r="E8" s="185"/>
      <c r="F8" s="136"/>
      <c r="G8" s="136"/>
      <c r="H8" s="136"/>
      <c r="I8" s="137"/>
      <c r="J8" s="159"/>
      <c r="K8" s="159"/>
    </row>
    <row r="9" spans="1:13" x14ac:dyDescent="0.2">
      <c r="A9" s="136" t="s">
        <v>69</v>
      </c>
      <c r="B9" s="136"/>
      <c r="C9" s="228" t="str">
        <f>'Krycí list'!O31</f>
        <v>9/2022</v>
      </c>
      <c r="D9" s="229"/>
      <c r="E9" s="185"/>
      <c r="F9" s="136"/>
      <c r="G9" s="136"/>
      <c r="H9" s="136"/>
      <c r="I9" s="137"/>
      <c r="J9" s="159"/>
      <c r="K9" s="159"/>
    </row>
    <row r="10" spans="1:13" x14ac:dyDescent="0.2">
      <c r="A10" s="159"/>
      <c r="B10" s="136"/>
      <c r="C10" s="136"/>
      <c r="D10" s="169"/>
      <c r="E10" s="184"/>
      <c r="F10" s="159"/>
      <c r="G10" s="159"/>
      <c r="H10" s="159"/>
      <c r="I10" s="159"/>
      <c r="J10" s="159"/>
      <c r="K10" s="159"/>
    </row>
    <row r="11" spans="1:13" s="158" customFormat="1" ht="63.75" x14ac:dyDescent="0.2">
      <c r="A11" s="180" t="s">
        <v>74</v>
      </c>
      <c r="B11" s="139" t="s">
        <v>75</v>
      </c>
      <c r="C11" s="139" t="s">
        <v>76</v>
      </c>
      <c r="D11" s="139" t="s">
        <v>100</v>
      </c>
      <c r="E11" s="139" t="s">
        <v>96</v>
      </c>
      <c r="F11" s="139" t="s">
        <v>77</v>
      </c>
      <c r="G11" s="139" t="s">
        <v>78</v>
      </c>
      <c r="H11" s="139" t="s">
        <v>98</v>
      </c>
      <c r="I11" s="139" t="s">
        <v>99</v>
      </c>
      <c r="J11" s="139" t="s">
        <v>79</v>
      </c>
      <c r="K11" s="139" t="s">
        <v>97</v>
      </c>
      <c r="L11" s="231" t="s">
        <v>201</v>
      </c>
      <c r="M11" s="231" t="s">
        <v>202</v>
      </c>
    </row>
    <row r="12" spans="1:13" x14ac:dyDescent="0.2">
      <c r="A12" s="181">
        <v>1</v>
      </c>
      <c r="B12" s="160">
        <v>2</v>
      </c>
      <c r="C12" s="160">
        <v>3</v>
      </c>
      <c r="D12" s="140">
        <v>4</v>
      </c>
      <c r="E12" s="186">
        <v>5</v>
      </c>
      <c r="F12" s="160">
        <v>6</v>
      </c>
      <c r="G12" s="160">
        <v>7</v>
      </c>
      <c r="H12" s="160">
        <v>8</v>
      </c>
      <c r="I12" s="160">
        <v>9</v>
      </c>
      <c r="J12" s="160">
        <v>10</v>
      </c>
      <c r="K12" s="160">
        <v>11</v>
      </c>
      <c r="L12" s="232">
        <v>12</v>
      </c>
      <c r="M12" s="233">
        <v>13</v>
      </c>
    </row>
    <row r="13" spans="1:13" x14ac:dyDescent="0.2">
      <c r="A13" s="172"/>
      <c r="B13" s="178"/>
      <c r="C13" s="178"/>
      <c r="D13" s="177"/>
      <c r="E13" s="187"/>
      <c r="F13" s="172"/>
      <c r="G13" s="172"/>
      <c r="H13" s="172"/>
      <c r="I13" s="172"/>
      <c r="J13" s="172"/>
      <c r="K13" s="172"/>
      <c r="L13" s="234"/>
      <c r="M13" s="234"/>
    </row>
    <row r="14" spans="1:13" s="141" customFormat="1" x14ac:dyDescent="0.2">
      <c r="A14" s="182"/>
      <c r="B14" s="151"/>
      <c r="D14" s="152" t="s">
        <v>87</v>
      </c>
      <c r="E14" s="188" t="s">
        <v>183</v>
      </c>
      <c r="I14" s="153">
        <f>I15+I24+I53+I58</f>
        <v>0</v>
      </c>
      <c r="K14" s="149"/>
    </row>
    <row r="15" spans="1:13" s="134" customFormat="1" x14ac:dyDescent="0.2">
      <c r="A15" s="182"/>
      <c r="B15" s="143"/>
      <c r="C15" s="142"/>
      <c r="D15" s="144"/>
      <c r="E15" s="183" t="s">
        <v>115</v>
      </c>
      <c r="F15" s="142"/>
      <c r="G15" s="142"/>
      <c r="H15" s="142"/>
      <c r="I15" s="145">
        <f>SUM(I16:I23)</f>
        <v>0</v>
      </c>
      <c r="J15" s="150"/>
      <c r="K15" s="149"/>
    </row>
    <row r="16" spans="1:13" s="134" customFormat="1" ht="102" x14ac:dyDescent="0.2">
      <c r="A16" s="182">
        <v>1</v>
      </c>
      <c r="B16" s="146"/>
      <c r="C16" s="146" t="s">
        <v>102</v>
      </c>
      <c r="D16" s="171" t="s">
        <v>123</v>
      </c>
      <c r="E16" s="190" t="s">
        <v>124</v>
      </c>
      <c r="F16" s="146" t="s">
        <v>80</v>
      </c>
      <c r="G16" s="148">
        <v>1</v>
      </c>
      <c r="H16" s="149"/>
      <c r="I16" s="149">
        <f>ROUND(G16*H16,2)</f>
        <v>0</v>
      </c>
      <c r="J16" s="150">
        <v>21</v>
      </c>
      <c r="K16" s="149">
        <f t="shared" ref="K16" si="0">I16+((I16/100)*J16)</f>
        <v>0</v>
      </c>
      <c r="L16" s="235"/>
    </row>
    <row r="17" spans="1:12" s="134" customFormat="1" ht="51" x14ac:dyDescent="0.2">
      <c r="A17" s="182">
        <v>2</v>
      </c>
      <c r="B17" s="146"/>
      <c r="C17" s="146" t="s">
        <v>102</v>
      </c>
      <c r="D17" s="171" t="s">
        <v>125</v>
      </c>
      <c r="E17" s="190" t="s">
        <v>126</v>
      </c>
      <c r="F17" s="146" t="s">
        <v>80</v>
      </c>
      <c r="G17" s="148">
        <v>1</v>
      </c>
      <c r="H17" s="149"/>
      <c r="I17" s="149">
        <f t="shared" ref="I17:I23" si="1">ROUND(G17*H17,2)</f>
        <v>0</v>
      </c>
      <c r="J17" s="150">
        <v>21</v>
      </c>
      <c r="K17" s="149">
        <f t="shared" ref="K17:K19" si="2">I17+((I17/100)*J17)</f>
        <v>0</v>
      </c>
      <c r="L17" s="235"/>
    </row>
    <row r="18" spans="1:12" s="134" customFormat="1" ht="52.9" customHeight="1" x14ac:dyDescent="0.2">
      <c r="A18" s="182">
        <v>3</v>
      </c>
      <c r="B18" s="146"/>
      <c r="C18" s="146" t="s">
        <v>102</v>
      </c>
      <c r="D18" s="147" t="s">
        <v>107</v>
      </c>
      <c r="E18" s="189" t="s">
        <v>113</v>
      </c>
      <c r="F18" s="146" t="s">
        <v>80</v>
      </c>
      <c r="G18" s="148">
        <v>1</v>
      </c>
      <c r="H18" s="149"/>
      <c r="I18" s="149">
        <f t="shared" si="1"/>
        <v>0</v>
      </c>
      <c r="J18" s="150">
        <v>21</v>
      </c>
      <c r="K18" s="149">
        <f t="shared" si="2"/>
        <v>0</v>
      </c>
    </row>
    <row r="19" spans="1:12" s="134" customFormat="1" ht="26.45" customHeight="1" x14ac:dyDescent="0.2">
      <c r="A19" s="182">
        <v>4</v>
      </c>
      <c r="B19" s="146"/>
      <c r="C19" s="146" t="s">
        <v>102</v>
      </c>
      <c r="D19" s="164" t="s">
        <v>104</v>
      </c>
      <c r="E19" s="189" t="s">
        <v>110</v>
      </c>
      <c r="F19" s="146" t="s">
        <v>80</v>
      </c>
      <c r="G19" s="148">
        <v>1</v>
      </c>
      <c r="H19" s="149"/>
      <c r="I19" s="149">
        <f t="shared" si="1"/>
        <v>0</v>
      </c>
      <c r="J19" s="150">
        <v>21</v>
      </c>
      <c r="K19" s="149">
        <f t="shared" si="2"/>
        <v>0</v>
      </c>
    </row>
    <row r="20" spans="1:12" s="134" customFormat="1" ht="25.5" x14ac:dyDescent="0.2">
      <c r="A20" s="182">
        <v>5</v>
      </c>
      <c r="B20" s="146"/>
      <c r="C20" s="146" t="s">
        <v>102</v>
      </c>
      <c r="D20" s="204" t="s">
        <v>127</v>
      </c>
      <c r="E20" s="189" t="s">
        <v>128</v>
      </c>
      <c r="F20" s="146" t="s">
        <v>129</v>
      </c>
      <c r="G20" s="148">
        <v>1</v>
      </c>
      <c r="H20" s="149"/>
      <c r="I20" s="149">
        <f t="shared" si="1"/>
        <v>0</v>
      </c>
      <c r="J20" s="146"/>
      <c r="K20" s="146"/>
    </row>
    <row r="21" spans="1:12" s="134" customFormat="1" ht="25.5" x14ac:dyDescent="0.2">
      <c r="A21" s="182">
        <v>6</v>
      </c>
      <c r="B21" s="146"/>
      <c r="C21" s="146" t="s">
        <v>102</v>
      </c>
      <c r="D21" s="206" t="s">
        <v>130</v>
      </c>
      <c r="E21" s="147" t="s">
        <v>131</v>
      </c>
      <c r="F21" s="146" t="s">
        <v>80</v>
      </c>
      <c r="G21" s="148">
        <v>1</v>
      </c>
      <c r="H21" s="149"/>
      <c r="I21" s="149">
        <f t="shared" si="1"/>
        <v>0</v>
      </c>
      <c r="J21" s="150">
        <v>21</v>
      </c>
      <c r="K21" s="149">
        <f t="shared" ref="K21:K23" si="3">I21+((I21/100)*J21)</f>
        <v>0</v>
      </c>
    </row>
    <row r="22" spans="1:12" s="134" customFormat="1" ht="66" customHeight="1" x14ac:dyDescent="0.2">
      <c r="A22" s="182">
        <v>7</v>
      </c>
      <c r="B22" s="146"/>
      <c r="C22" s="146" t="s">
        <v>102</v>
      </c>
      <c r="D22" s="164" t="s">
        <v>132</v>
      </c>
      <c r="E22" s="147" t="s">
        <v>133</v>
      </c>
      <c r="F22" s="146" t="s">
        <v>80</v>
      </c>
      <c r="G22" s="148">
        <v>1</v>
      </c>
      <c r="H22" s="149"/>
      <c r="I22" s="149">
        <f t="shared" si="1"/>
        <v>0</v>
      </c>
      <c r="J22" s="150">
        <v>21</v>
      </c>
      <c r="K22" s="149">
        <f t="shared" si="3"/>
        <v>0</v>
      </c>
      <c r="L22" s="235"/>
    </row>
    <row r="23" spans="1:12" s="134" customFormat="1" ht="66" customHeight="1" x14ac:dyDescent="0.2">
      <c r="A23" s="182">
        <v>8</v>
      </c>
      <c r="B23" s="146"/>
      <c r="C23" s="146" t="s">
        <v>102</v>
      </c>
      <c r="D23" s="171" t="s">
        <v>83</v>
      </c>
      <c r="E23" s="147" t="s">
        <v>114</v>
      </c>
      <c r="F23" s="146" t="s">
        <v>80</v>
      </c>
      <c r="G23" s="148">
        <v>1</v>
      </c>
      <c r="H23" s="149"/>
      <c r="I23" s="149">
        <f t="shared" si="1"/>
        <v>0</v>
      </c>
      <c r="J23" s="150">
        <v>21</v>
      </c>
      <c r="K23" s="149">
        <f t="shared" si="3"/>
        <v>0</v>
      </c>
      <c r="L23" s="235"/>
    </row>
    <row r="24" spans="1:12" s="134" customFormat="1" x14ac:dyDescent="0.2">
      <c r="A24" s="182"/>
      <c r="B24" s="146"/>
      <c r="C24" s="143"/>
      <c r="D24" s="142"/>
      <c r="E24" s="183" t="s">
        <v>134</v>
      </c>
      <c r="F24" s="144"/>
      <c r="G24" s="142"/>
      <c r="H24" s="142"/>
      <c r="I24" s="145">
        <f>SUM(I25:I52)</f>
        <v>0</v>
      </c>
      <c r="J24" s="150"/>
      <c r="K24" s="149"/>
    </row>
    <row r="25" spans="1:12" s="134" customFormat="1" ht="92.45" customHeight="1" x14ac:dyDescent="0.2">
      <c r="A25" s="182">
        <v>9</v>
      </c>
      <c r="B25" s="146"/>
      <c r="C25" s="146" t="s">
        <v>102</v>
      </c>
      <c r="D25" s="171" t="s">
        <v>135</v>
      </c>
      <c r="E25" s="189" t="s">
        <v>136</v>
      </c>
      <c r="F25" s="146" t="s">
        <v>80</v>
      </c>
      <c r="G25" s="148">
        <v>16</v>
      </c>
      <c r="H25" s="149"/>
      <c r="I25" s="154">
        <f>ROUND(G25*H25,2)</f>
        <v>0</v>
      </c>
      <c r="J25" s="150">
        <v>21</v>
      </c>
      <c r="K25" s="149">
        <f t="shared" ref="K25:K41" si="4">I25+((I25/100)*J25)</f>
        <v>0</v>
      </c>
      <c r="L25" s="235"/>
    </row>
    <row r="26" spans="1:12" s="134" customFormat="1" ht="118.9" customHeight="1" x14ac:dyDescent="0.2">
      <c r="A26" s="182">
        <v>10</v>
      </c>
      <c r="B26" s="146"/>
      <c r="C26" s="146" t="s">
        <v>102</v>
      </c>
      <c r="D26" s="171" t="s">
        <v>137</v>
      </c>
      <c r="E26" s="189" t="s">
        <v>138</v>
      </c>
      <c r="F26" s="146" t="s">
        <v>80</v>
      </c>
      <c r="G26" s="148">
        <f>G25</f>
        <v>16</v>
      </c>
      <c r="H26" s="149"/>
      <c r="I26" s="154">
        <f t="shared" ref="I26:I41" si="5">ROUND(G26*H26,2)</f>
        <v>0</v>
      </c>
      <c r="J26" s="150">
        <v>21</v>
      </c>
      <c r="K26" s="149">
        <f t="shared" si="4"/>
        <v>0</v>
      </c>
      <c r="L26" s="235"/>
    </row>
    <row r="27" spans="1:12" s="134" customFormat="1" ht="39.6" customHeight="1" x14ac:dyDescent="0.2">
      <c r="A27" s="182">
        <v>11</v>
      </c>
      <c r="B27" s="146"/>
      <c r="C27" s="146" t="s">
        <v>102</v>
      </c>
      <c r="D27" s="171" t="s">
        <v>139</v>
      </c>
      <c r="E27" s="189" t="s">
        <v>140</v>
      </c>
      <c r="F27" s="146" t="s">
        <v>80</v>
      </c>
      <c r="G27" s="148">
        <v>4</v>
      </c>
      <c r="H27" s="149"/>
      <c r="I27" s="154">
        <f t="shared" si="5"/>
        <v>0</v>
      </c>
      <c r="J27" s="150">
        <v>21</v>
      </c>
      <c r="K27" s="149">
        <f t="shared" si="4"/>
        <v>0</v>
      </c>
    </row>
    <row r="28" spans="1:12" s="134" customFormat="1" ht="39.6" customHeight="1" x14ac:dyDescent="0.2">
      <c r="A28" s="182">
        <v>12</v>
      </c>
      <c r="B28" s="146"/>
      <c r="C28" s="146" t="s">
        <v>102</v>
      </c>
      <c r="D28" s="171" t="s">
        <v>141</v>
      </c>
      <c r="E28" s="189" t="s">
        <v>142</v>
      </c>
      <c r="F28" s="146" t="s">
        <v>80</v>
      </c>
      <c r="G28" s="148">
        <v>1</v>
      </c>
      <c r="H28" s="149"/>
      <c r="I28" s="154">
        <f t="shared" si="5"/>
        <v>0</v>
      </c>
      <c r="J28" s="150">
        <v>21</v>
      </c>
      <c r="K28" s="149">
        <f t="shared" si="4"/>
        <v>0</v>
      </c>
      <c r="L28" s="235"/>
    </row>
    <row r="29" spans="1:12" s="134" customFormat="1" ht="79.150000000000006" customHeight="1" x14ac:dyDescent="0.2">
      <c r="A29" s="182">
        <v>13</v>
      </c>
      <c r="B29" s="146"/>
      <c r="C29" s="146" t="s">
        <v>102</v>
      </c>
      <c r="D29" s="171" t="s">
        <v>143</v>
      </c>
      <c r="E29" s="189" t="s">
        <v>144</v>
      </c>
      <c r="F29" s="146" t="s">
        <v>80</v>
      </c>
      <c r="G29" s="148">
        <v>1</v>
      </c>
      <c r="H29" s="149"/>
      <c r="I29" s="154">
        <f t="shared" si="5"/>
        <v>0</v>
      </c>
      <c r="J29" s="150">
        <v>21</v>
      </c>
      <c r="K29" s="149">
        <f t="shared" si="4"/>
        <v>0</v>
      </c>
      <c r="L29" s="235"/>
    </row>
    <row r="30" spans="1:12" s="134" customFormat="1" ht="79.150000000000006" customHeight="1" x14ac:dyDescent="0.2">
      <c r="A30" s="182">
        <v>14</v>
      </c>
      <c r="B30" s="146"/>
      <c r="C30" s="146" t="s">
        <v>102</v>
      </c>
      <c r="D30" s="171" t="s">
        <v>145</v>
      </c>
      <c r="E30" s="189" t="s">
        <v>146</v>
      </c>
      <c r="F30" s="146" t="s">
        <v>80</v>
      </c>
      <c r="G30" s="148">
        <f>G25</f>
        <v>16</v>
      </c>
      <c r="H30" s="149"/>
      <c r="I30" s="154">
        <f t="shared" si="5"/>
        <v>0</v>
      </c>
      <c r="J30" s="150">
        <v>21</v>
      </c>
      <c r="K30" s="149">
        <f t="shared" si="4"/>
        <v>0</v>
      </c>
      <c r="L30" s="235"/>
    </row>
    <row r="31" spans="1:12" s="134" customFormat="1" ht="79.150000000000006" customHeight="1" x14ac:dyDescent="0.2">
      <c r="A31" s="182">
        <v>15</v>
      </c>
      <c r="B31" s="146"/>
      <c r="C31" s="146" t="s">
        <v>102</v>
      </c>
      <c r="D31" s="171" t="s">
        <v>147</v>
      </c>
      <c r="E31" s="189" t="s">
        <v>148</v>
      </c>
      <c r="F31" s="146" t="s">
        <v>80</v>
      </c>
      <c r="G31" s="148">
        <f>G25+1</f>
        <v>17</v>
      </c>
      <c r="H31" s="149"/>
      <c r="I31" s="154">
        <f t="shared" si="5"/>
        <v>0</v>
      </c>
      <c r="J31" s="150">
        <v>21</v>
      </c>
      <c r="K31" s="149">
        <f t="shared" si="4"/>
        <v>0</v>
      </c>
    </row>
    <row r="32" spans="1:12" s="134" customFormat="1" ht="63.75" x14ac:dyDescent="0.2">
      <c r="A32" s="182">
        <v>16</v>
      </c>
      <c r="B32" s="146"/>
      <c r="C32" s="165" t="s">
        <v>102</v>
      </c>
      <c r="D32" s="211" t="s">
        <v>184</v>
      </c>
      <c r="E32" s="163" t="s">
        <v>185</v>
      </c>
      <c r="F32" s="165" t="s">
        <v>80</v>
      </c>
      <c r="G32" s="162">
        <f>G31*2</f>
        <v>34</v>
      </c>
      <c r="H32" s="161"/>
      <c r="I32" s="149">
        <f t="shared" ref="I32" si="6">ROUND(G32*H32,2)</f>
        <v>0</v>
      </c>
      <c r="J32" s="150">
        <v>21</v>
      </c>
      <c r="K32" s="149">
        <f t="shared" ref="K32" si="7">I32+((I32/100)*J32)</f>
        <v>0</v>
      </c>
    </row>
    <row r="33" spans="1:14" s="134" customFormat="1" ht="52.9" customHeight="1" x14ac:dyDescent="0.2">
      <c r="A33" s="182">
        <v>17</v>
      </c>
      <c r="B33" s="146"/>
      <c r="C33" s="146" t="s">
        <v>102</v>
      </c>
      <c r="D33" s="171" t="s">
        <v>149</v>
      </c>
      <c r="E33" s="189" t="s">
        <v>150</v>
      </c>
      <c r="F33" s="146" t="s">
        <v>80</v>
      </c>
      <c r="G33" s="148">
        <f>G25</f>
        <v>16</v>
      </c>
      <c r="H33" s="149"/>
      <c r="I33" s="154">
        <f t="shared" si="5"/>
        <v>0</v>
      </c>
      <c r="J33" s="150">
        <v>21</v>
      </c>
      <c r="K33" s="149">
        <f t="shared" si="4"/>
        <v>0</v>
      </c>
    </row>
    <row r="34" spans="1:14" s="134" customFormat="1" ht="39.6" customHeight="1" x14ac:dyDescent="0.2">
      <c r="A34" s="182">
        <v>18</v>
      </c>
      <c r="B34" s="146"/>
      <c r="C34" s="146" t="s">
        <v>102</v>
      </c>
      <c r="D34" s="171" t="s">
        <v>151</v>
      </c>
      <c r="E34" s="189" t="s">
        <v>152</v>
      </c>
      <c r="F34" s="146" t="s">
        <v>80</v>
      </c>
      <c r="G34" s="148">
        <v>1</v>
      </c>
      <c r="H34" s="149"/>
      <c r="I34" s="154">
        <f t="shared" si="5"/>
        <v>0</v>
      </c>
      <c r="J34" s="150">
        <v>21</v>
      </c>
      <c r="K34" s="149">
        <f t="shared" si="4"/>
        <v>0</v>
      </c>
    </row>
    <row r="35" spans="1:14" s="134" customFormat="1" ht="105.6" customHeight="1" x14ac:dyDescent="0.2">
      <c r="A35" s="182">
        <v>19</v>
      </c>
      <c r="B35" s="146"/>
      <c r="C35" s="146" t="s">
        <v>102</v>
      </c>
      <c r="D35" s="171" t="s">
        <v>84</v>
      </c>
      <c r="E35" s="189" t="s">
        <v>153</v>
      </c>
      <c r="F35" s="146" t="s">
        <v>80</v>
      </c>
      <c r="G35" s="148">
        <v>1</v>
      </c>
      <c r="H35" s="149"/>
      <c r="I35" s="154">
        <f t="shared" si="5"/>
        <v>0</v>
      </c>
      <c r="J35" s="150">
        <v>21</v>
      </c>
      <c r="K35" s="149">
        <f t="shared" si="4"/>
        <v>0</v>
      </c>
      <c r="L35" s="235"/>
      <c r="M35" s="235"/>
    </row>
    <row r="36" spans="1:14" s="134" customFormat="1" ht="39.6" customHeight="1" x14ac:dyDescent="0.2">
      <c r="A36" s="182">
        <v>20</v>
      </c>
      <c r="B36" s="146"/>
      <c r="C36" s="146" t="s">
        <v>102</v>
      </c>
      <c r="D36" s="147" t="s">
        <v>154</v>
      </c>
      <c r="E36" s="189" t="s">
        <v>155</v>
      </c>
      <c r="F36" s="146" t="s">
        <v>80</v>
      </c>
      <c r="G36" s="148">
        <f>G25+1</f>
        <v>17</v>
      </c>
      <c r="H36" s="149"/>
      <c r="I36" s="154">
        <f t="shared" si="5"/>
        <v>0</v>
      </c>
      <c r="J36" s="150">
        <v>21</v>
      </c>
      <c r="K36" s="149">
        <f t="shared" si="4"/>
        <v>0</v>
      </c>
    </row>
    <row r="37" spans="1:14" s="134" customFormat="1" ht="66" customHeight="1" x14ac:dyDescent="0.2">
      <c r="A37" s="182">
        <v>21</v>
      </c>
      <c r="B37" s="146"/>
      <c r="C37" s="146" t="s">
        <v>102</v>
      </c>
      <c r="D37" s="171" t="s">
        <v>85</v>
      </c>
      <c r="E37" s="189" t="s">
        <v>108</v>
      </c>
      <c r="F37" s="146" t="s">
        <v>80</v>
      </c>
      <c r="G37" s="148">
        <v>2</v>
      </c>
      <c r="H37" s="149"/>
      <c r="I37" s="154">
        <f t="shared" si="5"/>
        <v>0</v>
      </c>
      <c r="J37" s="150">
        <v>21</v>
      </c>
      <c r="K37" s="149">
        <f t="shared" si="4"/>
        <v>0</v>
      </c>
      <c r="L37" s="235"/>
    </row>
    <row r="38" spans="1:14" s="134" customFormat="1" ht="26.45" customHeight="1" x14ac:dyDescent="0.2">
      <c r="A38" s="182">
        <v>22</v>
      </c>
      <c r="B38" s="146"/>
      <c r="C38" s="146" t="s">
        <v>102</v>
      </c>
      <c r="D38" s="164" t="s">
        <v>105</v>
      </c>
      <c r="E38" s="189" t="s">
        <v>111</v>
      </c>
      <c r="F38" s="146" t="s">
        <v>80</v>
      </c>
      <c r="G38" s="148">
        <v>1</v>
      </c>
      <c r="H38" s="149"/>
      <c r="I38" s="154">
        <f t="shared" si="5"/>
        <v>0</v>
      </c>
      <c r="J38" s="150">
        <v>21</v>
      </c>
      <c r="K38" s="149">
        <f t="shared" si="4"/>
        <v>0</v>
      </c>
    </row>
    <row r="39" spans="1:14" s="134" customFormat="1" ht="26.45" customHeight="1" x14ac:dyDescent="0.2">
      <c r="A39" s="182">
        <v>23</v>
      </c>
      <c r="B39" s="146"/>
      <c r="C39" s="146" t="s">
        <v>102</v>
      </c>
      <c r="D39" s="164" t="s">
        <v>106</v>
      </c>
      <c r="E39" s="189" t="s">
        <v>112</v>
      </c>
      <c r="F39" s="146" t="s">
        <v>80</v>
      </c>
      <c r="G39" s="148">
        <v>1</v>
      </c>
      <c r="H39" s="149"/>
      <c r="I39" s="154">
        <f t="shared" si="5"/>
        <v>0</v>
      </c>
      <c r="J39" s="150">
        <v>21</v>
      </c>
      <c r="K39" s="149">
        <f t="shared" si="4"/>
        <v>0</v>
      </c>
    </row>
    <row r="40" spans="1:14" s="134" customFormat="1" ht="39.6" customHeight="1" x14ac:dyDescent="0.2">
      <c r="A40" s="182">
        <v>24</v>
      </c>
      <c r="B40" s="146"/>
      <c r="C40" s="146" t="s">
        <v>102</v>
      </c>
      <c r="D40" s="164" t="s">
        <v>156</v>
      </c>
      <c r="E40" s="189" t="s">
        <v>157</v>
      </c>
      <c r="F40" s="146" t="s">
        <v>80</v>
      </c>
      <c r="G40" s="148">
        <v>1</v>
      </c>
      <c r="H40" s="149"/>
      <c r="I40" s="154">
        <f t="shared" si="5"/>
        <v>0</v>
      </c>
      <c r="J40" s="150">
        <v>21</v>
      </c>
      <c r="K40" s="149">
        <f t="shared" si="4"/>
        <v>0</v>
      </c>
    </row>
    <row r="41" spans="1:14" s="134" customFormat="1" ht="52.9" customHeight="1" x14ac:dyDescent="0.2">
      <c r="A41" s="182">
        <v>25</v>
      </c>
      <c r="B41" s="146"/>
      <c r="C41" s="146" t="s">
        <v>102</v>
      </c>
      <c r="D41" s="171" t="s">
        <v>158</v>
      </c>
      <c r="E41" s="189" t="s">
        <v>159</v>
      </c>
      <c r="F41" s="146" t="s">
        <v>80</v>
      </c>
      <c r="G41" s="148">
        <v>1</v>
      </c>
      <c r="H41" s="149"/>
      <c r="I41" s="154">
        <f t="shared" si="5"/>
        <v>0</v>
      </c>
      <c r="J41" s="150">
        <v>21</v>
      </c>
      <c r="K41" s="149">
        <f t="shared" si="4"/>
        <v>0</v>
      </c>
    </row>
    <row r="42" spans="1:14" s="134" customFormat="1" ht="76.5" x14ac:dyDescent="0.2">
      <c r="A42" s="182">
        <v>26</v>
      </c>
      <c r="B42" s="146"/>
      <c r="C42" s="146" t="s">
        <v>102</v>
      </c>
      <c r="D42" s="204" t="s">
        <v>86</v>
      </c>
      <c r="E42" s="163" t="s">
        <v>116</v>
      </c>
      <c r="F42" s="146" t="s">
        <v>80</v>
      </c>
      <c r="G42" s="148">
        <f>G25</f>
        <v>16</v>
      </c>
      <c r="H42" s="149"/>
      <c r="I42" s="149">
        <f t="shared" ref="I42" si="8">ROUND(G42*H42,2)</f>
        <v>0</v>
      </c>
      <c r="J42" s="150">
        <v>21</v>
      </c>
      <c r="K42" s="149">
        <f t="shared" ref="K42" si="9">I42+((I42/100)*J42)</f>
        <v>0</v>
      </c>
      <c r="L42" s="235"/>
      <c r="M42" s="235"/>
      <c r="N42" s="236"/>
    </row>
    <row r="43" spans="1:14" s="134" customFormat="1" ht="57" customHeight="1" x14ac:dyDescent="0.2">
      <c r="A43" s="182">
        <v>27</v>
      </c>
      <c r="B43" s="146"/>
      <c r="C43" s="146" t="s">
        <v>102</v>
      </c>
      <c r="D43" s="171" t="s">
        <v>85</v>
      </c>
      <c r="E43" s="190" t="s">
        <v>108</v>
      </c>
      <c r="F43" s="146" t="s">
        <v>80</v>
      </c>
      <c r="G43" s="148">
        <f>G42</f>
        <v>16</v>
      </c>
      <c r="H43" s="161"/>
      <c r="I43" s="154">
        <f t="shared" ref="I43:I52" si="10">ROUND(G43*H43,2)</f>
        <v>0</v>
      </c>
      <c r="J43" s="150">
        <v>21</v>
      </c>
      <c r="K43" s="149">
        <f t="shared" ref="K43:K52" si="11">I43+((I43/100)*J43)</f>
        <v>0</v>
      </c>
      <c r="L43" s="235"/>
    </row>
    <row r="44" spans="1:14" s="134" customFormat="1" ht="25.5" x14ac:dyDescent="0.2">
      <c r="A44" s="182">
        <v>28</v>
      </c>
      <c r="B44" s="146"/>
      <c r="C44" s="146" t="s">
        <v>102</v>
      </c>
      <c r="D44" s="171" t="s">
        <v>105</v>
      </c>
      <c r="E44" s="190" t="s">
        <v>109</v>
      </c>
      <c r="F44" s="146" t="s">
        <v>80</v>
      </c>
      <c r="G44" s="148">
        <f>G42</f>
        <v>16</v>
      </c>
      <c r="H44" s="161"/>
      <c r="I44" s="154">
        <f t="shared" si="10"/>
        <v>0</v>
      </c>
      <c r="J44" s="150">
        <v>21</v>
      </c>
      <c r="K44" s="149">
        <f t="shared" si="11"/>
        <v>0</v>
      </c>
    </row>
    <row r="45" spans="1:14" s="134" customFormat="1" ht="52.9" customHeight="1" x14ac:dyDescent="0.2">
      <c r="A45" s="182">
        <v>29</v>
      </c>
      <c r="B45" s="146"/>
      <c r="C45" s="146" t="s">
        <v>102</v>
      </c>
      <c r="D45" s="171" t="s">
        <v>160</v>
      </c>
      <c r="E45" s="189" t="s">
        <v>159</v>
      </c>
      <c r="F45" s="146" t="s">
        <v>80</v>
      </c>
      <c r="G45" s="148">
        <v>16</v>
      </c>
      <c r="H45" s="149"/>
      <c r="I45" s="154">
        <f t="shared" si="10"/>
        <v>0</v>
      </c>
      <c r="J45" s="150">
        <v>21</v>
      </c>
      <c r="K45" s="149">
        <f t="shared" si="11"/>
        <v>0</v>
      </c>
    </row>
    <row r="46" spans="1:14" s="134" customFormat="1" ht="26.45" customHeight="1" x14ac:dyDescent="0.2">
      <c r="A46" s="182">
        <v>30</v>
      </c>
      <c r="B46" s="146"/>
      <c r="C46" s="146" t="s">
        <v>102</v>
      </c>
      <c r="D46" s="171" t="s">
        <v>161</v>
      </c>
      <c r="E46" s="189" t="s">
        <v>162</v>
      </c>
      <c r="F46" s="146" t="s">
        <v>80</v>
      </c>
      <c r="G46" s="148">
        <v>1</v>
      </c>
      <c r="H46" s="149"/>
      <c r="I46" s="154">
        <f t="shared" si="10"/>
        <v>0</v>
      </c>
      <c r="J46" s="150">
        <v>21</v>
      </c>
      <c r="K46" s="149">
        <f t="shared" si="11"/>
        <v>0</v>
      </c>
    </row>
    <row r="47" spans="1:14" s="134" customFormat="1" ht="66" customHeight="1" x14ac:dyDescent="0.2">
      <c r="A47" s="182">
        <v>31</v>
      </c>
      <c r="B47" s="146"/>
      <c r="C47" s="146" t="s">
        <v>102</v>
      </c>
      <c r="D47" s="171" t="s">
        <v>163</v>
      </c>
      <c r="E47" s="189" t="s">
        <v>164</v>
      </c>
      <c r="F47" s="146" t="s">
        <v>80</v>
      </c>
      <c r="G47" s="148">
        <v>1</v>
      </c>
      <c r="H47" s="149"/>
      <c r="I47" s="154">
        <f t="shared" si="10"/>
        <v>0</v>
      </c>
      <c r="J47" s="150">
        <v>21</v>
      </c>
      <c r="K47" s="149">
        <f t="shared" si="11"/>
        <v>0</v>
      </c>
    </row>
    <row r="48" spans="1:14" s="134" customFormat="1" ht="39" customHeight="1" x14ac:dyDescent="0.2">
      <c r="A48" s="182">
        <v>32</v>
      </c>
      <c r="B48" s="146"/>
      <c r="C48" s="146" t="s">
        <v>102</v>
      </c>
      <c r="D48" s="171" t="s">
        <v>165</v>
      </c>
      <c r="E48" s="189" t="s">
        <v>166</v>
      </c>
      <c r="F48" s="146" t="s">
        <v>80</v>
      </c>
      <c r="G48" s="148">
        <v>1</v>
      </c>
      <c r="H48" s="149"/>
      <c r="I48" s="154">
        <f t="shared" si="10"/>
        <v>0</v>
      </c>
      <c r="J48" s="150">
        <v>21</v>
      </c>
      <c r="K48" s="149">
        <f t="shared" si="11"/>
        <v>0</v>
      </c>
    </row>
    <row r="49" spans="1:13" s="134" customFormat="1" ht="66" customHeight="1" x14ac:dyDescent="0.2">
      <c r="A49" s="182">
        <v>33</v>
      </c>
      <c r="B49" s="146"/>
      <c r="C49" s="146" t="s">
        <v>102</v>
      </c>
      <c r="D49" s="171" t="s">
        <v>167</v>
      </c>
      <c r="E49" s="207" t="s">
        <v>168</v>
      </c>
      <c r="F49" s="146" t="s">
        <v>80</v>
      </c>
      <c r="G49" s="148">
        <v>1</v>
      </c>
      <c r="H49" s="149"/>
      <c r="I49" s="149">
        <f t="shared" si="10"/>
        <v>0</v>
      </c>
      <c r="J49" s="150">
        <v>21</v>
      </c>
      <c r="K49" s="149">
        <f t="shared" si="11"/>
        <v>0</v>
      </c>
    </row>
    <row r="50" spans="1:13" s="134" customFormat="1" ht="26.45" customHeight="1" x14ac:dyDescent="0.2">
      <c r="A50" s="182">
        <v>34</v>
      </c>
      <c r="B50" s="146"/>
      <c r="C50" s="146" t="s">
        <v>102</v>
      </c>
      <c r="D50" s="171" t="s">
        <v>169</v>
      </c>
      <c r="E50" s="189" t="s">
        <v>170</v>
      </c>
      <c r="F50" s="146" t="s">
        <v>80</v>
      </c>
      <c r="G50" s="148">
        <v>1</v>
      </c>
      <c r="H50" s="149"/>
      <c r="I50" s="149">
        <f t="shared" si="10"/>
        <v>0</v>
      </c>
      <c r="J50" s="150">
        <v>21</v>
      </c>
      <c r="K50" s="149">
        <f t="shared" si="11"/>
        <v>0</v>
      </c>
    </row>
    <row r="51" spans="1:13" s="134" customFormat="1" ht="52.9" customHeight="1" x14ac:dyDescent="0.2">
      <c r="A51" s="182">
        <v>35</v>
      </c>
      <c r="B51" s="146"/>
      <c r="C51" s="146" t="s">
        <v>102</v>
      </c>
      <c r="D51" s="171" t="s">
        <v>171</v>
      </c>
      <c r="E51" s="189" t="s">
        <v>172</v>
      </c>
      <c r="F51" s="146" t="s">
        <v>80</v>
      </c>
      <c r="G51" s="148">
        <v>1</v>
      </c>
      <c r="H51" s="149"/>
      <c r="I51" s="154">
        <f t="shared" si="10"/>
        <v>0</v>
      </c>
      <c r="J51" s="150">
        <v>21</v>
      </c>
      <c r="K51" s="149">
        <f t="shared" si="11"/>
        <v>0</v>
      </c>
    </row>
    <row r="52" spans="1:13" s="134" customFormat="1" ht="39.6" customHeight="1" x14ac:dyDescent="0.2">
      <c r="A52" s="182">
        <v>36</v>
      </c>
      <c r="B52" s="146"/>
      <c r="C52" s="146" t="s">
        <v>102</v>
      </c>
      <c r="D52" s="171" t="s">
        <v>173</v>
      </c>
      <c r="E52" s="189" t="s">
        <v>174</v>
      </c>
      <c r="F52" s="146" t="s">
        <v>80</v>
      </c>
      <c r="G52" s="148">
        <v>1</v>
      </c>
      <c r="H52" s="149"/>
      <c r="I52" s="149">
        <f t="shared" si="10"/>
        <v>0</v>
      </c>
      <c r="J52" s="150">
        <v>21</v>
      </c>
      <c r="K52" s="149">
        <f t="shared" si="11"/>
        <v>0</v>
      </c>
    </row>
    <row r="53" spans="1:13" s="134" customFormat="1" ht="13.15" customHeight="1" x14ac:dyDescent="0.2">
      <c r="A53" s="182"/>
      <c r="B53" s="146"/>
      <c r="C53" s="146"/>
      <c r="D53" s="171"/>
      <c r="E53" s="183" t="s">
        <v>175</v>
      </c>
      <c r="F53" s="144"/>
      <c r="G53" s="142"/>
      <c r="H53" s="142"/>
      <c r="I53" s="145">
        <f>SUM(I54:I57)</f>
        <v>0</v>
      </c>
      <c r="J53" s="150"/>
      <c r="K53" s="149"/>
    </row>
    <row r="54" spans="1:13" s="134" customFormat="1" ht="76.5" x14ac:dyDescent="0.2">
      <c r="A54" s="182">
        <v>37</v>
      </c>
      <c r="B54" s="146"/>
      <c r="C54" s="146" t="s">
        <v>102</v>
      </c>
      <c r="D54" s="204" t="s">
        <v>176</v>
      </c>
      <c r="E54" s="208" t="s">
        <v>186</v>
      </c>
      <c r="F54" s="146" t="s">
        <v>80</v>
      </c>
      <c r="G54" s="148">
        <v>1</v>
      </c>
      <c r="H54" s="149"/>
      <c r="I54" s="154">
        <f>ROUND(G54*H54,2)</f>
        <v>0</v>
      </c>
      <c r="J54" s="150">
        <v>21</v>
      </c>
      <c r="K54" s="149">
        <f t="shared" ref="K54:K57" si="12">I54+((I54/100)*J54)</f>
        <v>0</v>
      </c>
      <c r="L54" s="235"/>
      <c r="M54" s="235"/>
    </row>
    <row r="55" spans="1:13" s="134" customFormat="1" ht="38.25" x14ac:dyDescent="0.2">
      <c r="A55" s="182">
        <v>38</v>
      </c>
      <c r="B55" s="146"/>
      <c r="C55" s="146" t="s">
        <v>102</v>
      </c>
      <c r="D55" s="164" t="s">
        <v>177</v>
      </c>
      <c r="E55" s="208" t="s">
        <v>178</v>
      </c>
      <c r="F55" s="146" t="s">
        <v>80</v>
      </c>
      <c r="G55" s="148">
        <v>1</v>
      </c>
      <c r="H55" s="149"/>
      <c r="I55" s="154">
        <f t="shared" ref="I55:I57" si="13">ROUND(G55*H55,2)</f>
        <v>0</v>
      </c>
      <c r="J55" s="150">
        <v>21</v>
      </c>
      <c r="K55" s="149">
        <f t="shared" si="12"/>
        <v>0</v>
      </c>
    </row>
    <row r="56" spans="1:13" s="134" customFormat="1" ht="48" customHeight="1" x14ac:dyDescent="0.2">
      <c r="A56" s="182">
        <v>39</v>
      </c>
      <c r="B56" s="146"/>
      <c r="C56" s="146" t="s">
        <v>102</v>
      </c>
      <c r="D56" s="171" t="s">
        <v>179</v>
      </c>
      <c r="E56" s="147" t="s">
        <v>180</v>
      </c>
      <c r="F56" s="146" t="s">
        <v>80</v>
      </c>
      <c r="G56" s="148">
        <v>1</v>
      </c>
      <c r="H56" s="149"/>
      <c r="I56" s="154">
        <f t="shared" si="13"/>
        <v>0</v>
      </c>
      <c r="J56" s="150">
        <v>21</v>
      </c>
      <c r="K56" s="149">
        <f t="shared" si="12"/>
        <v>0</v>
      </c>
    </row>
    <row r="57" spans="1:13" s="134" customFormat="1" ht="102" x14ac:dyDescent="0.2">
      <c r="A57" s="182">
        <v>40</v>
      </c>
      <c r="B57" s="146"/>
      <c r="C57" s="146" t="s">
        <v>102</v>
      </c>
      <c r="D57" s="204" t="s">
        <v>181</v>
      </c>
      <c r="E57" s="147" t="s">
        <v>182</v>
      </c>
      <c r="F57" s="146" t="s">
        <v>80</v>
      </c>
      <c r="G57" s="148">
        <v>1</v>
      </c>
      <c r="H57" s="149"/>
      <c r="I57" s="149">
        <f t="shared" si="13"/>
        <v>0</v>
      </c>
      <c r="J57" s="150">
        <v>21</v>
      </c>
      <c r="K57" s="149">
        <f t="shared" si="12"/>
        <v>0</v>
      </c>
      <c r="L57" s="235"/>
    </row>
    <row r="58" spans="1:13" s="134" customFormat="1" ht="13.15" customHeight="1" x14ac:dyDescent="0.2">
      <c r="A58" s="182"/>
      <c r="B58" s="146"/>
      <c r="C58" s="146"/>
      <c r="D58" s="171"/>
      <c r="E58" s="183" t="s">
        <v>187</v>
      </c>
      <c r="F58" s="144"/>
      <c r="G58" s="142"/>
      <c r="H58" s="142"/>
      <c r="I58" s="145">
        <f>SUM(I59:I65)</f>
        <v>0</v>
      </c>
      <c r="J58" s="150"/>
      <c r="K58" s="149"/>
    </row>
    <row r="59" spans="1:13" ht="63.75" x14ac:dyDescent="0.2">
      <c r="A59" s="182">
        <v>41</v>
      </c>
      <c r="B59" s="146"/>
      <c r="C59" s="146" t="s">
        <v>102</v>
      </c>
      <c r="D59" s="204" t="s">
        <v>188</v>
      </c>
      <c r="E59" s="208" t="s">
        <v>189</v>
      </c>
      <c r="F59" s="165" t="s">
        <v>80</v>
      </c>
      <c r="G59" s="162">
        <v>3</v>
      </c>
      <c r="H59" s="161"/>
      <c r="I59" s="149">
        <f t="shared" ref="I59:I62" si="14">ROUND(G59*H59,2)</f>
        <v>0</v>
      </c>
      <c r="J59" s="150">
        <v>21</v>
      </c>
      <c r="K59" s="149">
        <f t="shared" ref="K59:K62" si="15">I59+((I59/100)*J59)</f>
        <v>0</v>
      </c>
    </row>
    <row r="60" spans="1:13" s="134" customFormat="1" ht="63.75" x14ac:dyDescent="0.2">
      <c r="A60" s="182">
        <v>42</v>
      </c>
      <c r="B60" s="146"/>
      <c r="C60" s="146" t="s">
        <v>102</v>
      </c>
      <c r="D60" s="204" t="s">
        <v>188</v>
      </c>
      <c r="E60" s="208" t="s">
        <v>190</v>
      </c>
      <c r="F60" s="165" t="s">
        <v>80</v>
      </c>
      <c r="G60" s="162">
        <v>3</v>
      </c>
      <c r="H60" s="161"/>
      <c r="I60" s="149">
        <f t="shared" si="14"/>
        <v>0</v>
      </c>
      <c r="J60" s="150">
        <v>21</v>
      </c>
      <c r="K60" s="149">
        <f t="shared" si="15"/>
        <v>0</v>
      </c>
    </row>
    <row r="61" spans="1:13" s="134" customFormat="1" ht="76.5" x14ac:dyDescent="0.2">
      <c r="A61" s="182">
        <v>43</v>
      </c>
      <c r="B61" s="146"/>
      <c r="C61" s="146" t="s">
        <v>102</v>
      </c>
      <c r="D61" s="204" t="s">
        <v>188</v>
      </c>
      <c r="E61" s="208" t="s">
        <v>191</v>
      </c>
      <c r="F61" s="165" t="s">
        <v>80</v>
      </c>
      <c r="G61" s="162">
        <v>3</v>
      </c>
      <c r="H61" s="161"/>
      <c r="I61" s="149">
        <f t="shared" si="14"/>
        <v>0</v>
      </c>
      <c r="J61" s="150">
        <v>21</v>
      </c>
      <c r="K61" s="149">
        <f t="shared" si="15"/>
        <v>0</v>
      </c>
    </row>
    <row r="62" spans="1:13" ht="25.5" x14ac:dyDescent="0.2">
      <c r="A62" s="182">
        <v>44</v>
      </c>
      <c r="B62" s="81"/>
      <c r="C62" s="146" t="s">
        <v>102</v>
      </c>
      <c r="D62" s="204" t="s">
        <v>192</v>
      </c>
      <c r="E62" s="170" t="s">
        <v>193</v>
      </c>
      <c r="F62" s="165" t="s">
        <v>80</v>
      </c>
      <c r="G62" s="162">
        <v>1</v>
      </c>
      <c r="H62" s="161"/>
      <c r="I62" s="149">
        <f t="shared" si="14"/>
        <v>0</v>
      </c>
      <c r="J62" s="150">
        <v>21</v>
      </c>
      <c r="K62" s="149">
        <f t="shared" si="15"/>
        <v>0</v>
      </c>
    </row>
    <row r="63" spans="1:13" ht="28.5" customHeight="1" x14ac:dyDescent="0.2">
      <c r="A63" s="182">
        <v>45</v>
      </c>
      <c r="B63" s="81"/>
      <c r="C63" s="146" t="s">
        <v>102</v>
      </c>
      <c r="D63" s="212" t="s">
        <v>194</v>
      </c>
      <c r="E63" s="170" t="s">
        <v>195</v>
      </c>
      <c r="F63" s="165" t="s">
        <v>80</v>
      </c>
      <c r="G63" s="162">
        <v>1</v>
      </c>
      <c r="H63" s="161"/>
      <c r="I63" s="149">
        <f t="shared" ref="I63:I65" si="16">ROUND(G63*H63,2)</f>
        <v>0</v>
      </c>
      <c r="J63" s="150">
        <v>21</v>
      </c>
      <c r="K63" s="149">
        <f t="shared" ref="K63:K65" si="17">I63+((I63/100)*J63)</f>
        <v>0</v>
      </c>
    </row>
    <row r="64" spans="1:13" ht="89.25" x14ac:dyDescent="0.2">
      <c r="A64" s="182">
        <v>46</v>
      </c>
      <c r="B64" s="81"/>
      <c r="C64" s="146" t="s">
        <v>102</v>
      </c>
      <c r="D64" s="204" t="s">
        <v>196</v>
      </c>
      <c r="E64" s="213" t="s">
        <v>197</v>
      </c>
      <c r="F64" s="146" t="s">
        <v>80</v>
      </c>
      <c r="G64" s="148">
        <v>1</v>
      </c>
      <c r="H64" s="161"/>
      <c r="I64" s="149">
        <f t="shared" si="16"/>
        <v>0</v>
      </c>
      <c r="J64" s="150">
        <v>21</v>
      </c>
      <c r="K64" s="149">
        <f t="shared" si="17"/>
        <v>0</v>
      </c>
    </row>
    <row r="65" spans="1:11" ht="38.25" x14ac:dyDescent="0.2">
      <c r="A65" s="182">
        <v>47</v>
      </c>
      <c r="B65" s="81"/>
      <c r="C65" s="146" t="s">
        <v>102</v>
      </c>
      <c r="D65" s="204" t="s">
        <v>198</v>
      </c>
      <c r="E65" s="213" t="s">
        <v>199</v>
      </c>
      <c r="F65" s="146" t="s">
        <v>80</v>
      </c>
      <c r="G65" s="148">
        <f>G64*5</f>
        <v>5</v>
      </c>
      <c r="H65" s="161"/>
      <c r="I65" s="149">
        <f t="shared" si="16"/>
        <v>0</v>
      </c>
      <c r="J65" s="150">
        <v>21</v>
      </c>
      <c r="K65" s="149">
        <f t="shared" si="17"/>
        <v>0</v>
      </c>
    </row>
    <row r="66" spans="1:11" s="155" customFormat="1" x14ac:dyDescent="0.2">
      <c r="A66" s="182"/>
      <c r="D66" s="156"/>
      <c r="E66" s="191" t="s">
        <v>101</v>
      </c>
      <c r="I66" s="157">
        <f>+I14</f>
        <v>0</v>
      </c>
    </row>
    <row r="67" spans="1:11" x14ac:dyDescent="0.2">
      <c r="A67" s="182"/>
    </row>
  </sheetData>
  <sheetProtection formatCells="0" formatColumns="0" formatRows="0" insertColumns="0" insertRows="0" insertHyperlinks="0" deleteColumns="0" deleteRows="0" sort="0" autoFilter="0" pivotTables="0"/>
  <customSheetViews>
    <customSheetView guid="{D6CFA044-0C8C-4ECE-96A2-AFF3DD5E0425}" scale="70" showPageBreaks="1" showGridLines="0" fitToPage="1" printArea="1" hiddenRows="1" hiddenColumns="1">
      <pane ySplit="12" topLeftCell="A13" activePane="bottomLeft" state="frozen"/>
      <selection pane="bottomLeft" activeCell="A13" sqref="A13"/>
      <pageMargins left="0.59055118110236227" right="0.59055118110236227" top="0.59055118110236227" bottom="0.59055118110236227" header="0.51181102362204722" footer="0.51181102362204722"/>
      <printOptions horizontalCentered="1"/>
      <pageSetup paperSize="9" scale="77" fitToHeight="999" orientation="landscape" errors="blank" r:id="rId1"/>
      <headerFooter alignWithMargins="0"/>
    </customSheetView>
    <customSheetView guid="{82B4F4D9-5370-4303-A97E-2A49E01AF629}" scale="70" showGridLines="0" fitToPage="1" hiddenRows="1" hiddenColumns="1">
      <pane ySplit="12" topLeftCell="A453" activePane="bottomLeft" state="frozen"/>
      <selection pane="bottomLeft" activeCell="E448" sqref="E448"/>
      <pageMargins left="0.59055118110236227" right="0.59055118110236227" top="0.59055118110236227" bottom="0.59055118110236227" header="0.51181102362204722" footer="0.51181102362204722"/>
      <printOptions horizontalCentered="1"/>
      <pageSetup paperSize="9" scale="77" fitToHeight="999" orientation="landscape" errors="blank" r:id="rId2"/>
      <headerFooter alignWithMargins="0"/>
    </customSheetView>
    <customSheetView guid="{65E3123D-ED26-44E3-A414-09EEEF825484}" scale="70" showGridLines="0" fitToPage="1" hiddenRows="1" hiddenColumns="1">
      <pane ySplit="12" topLeftCell="A13" activePane="bottomLeft" state="frozen"/>
      <selection pane="bottomLeft" activeCell="A13" sqref="A13"/>
      <pageMargins left="0.59055118110236227" right="0.59055118110236227" top="0.59055118110236227" bottom="0.59055118110236227" header="0.51181102362204722" footer="0.51181102362204722"/>
      <printOptions horizontalCentered="1"/>
      <pageSetup paperSize="9" scale="77" fitToHeight="999" orientation="landscape" errors="blank" r:id="rId3"/>
      <headerFooter alignWithMargins="0"/>
    </customSheetView>
  </customSheetViews>
  <mergeCells count="4">
    <mergeCell ref="C9:D9"/>
    <mergeCell ref="C8:D8"/>
    <mergeCell ref="C3:E3"/>
    <mergeCell ref="C7:E7"/>
  </mergeCells>
  <printOptions horizontalCentered="1"/>
  <pageMargins left="0.59055118110236227" right="0.59055118110236227" top="0.59055118110236227" bottom="0.59055118110236227" header="0.51181102362204722" footer="0.51181102362204722"/>
  <pageSetup paperSize="9" scale="77" fitToHeight="999" orientation="landscape" errors="blank" r:id="rId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
  <sheetViews>
    <sheetView workbookViewId="0"/>
  </sheetViews>
  <sheetFormatPr defaultRowHeight="12.75" x14ac:dyDescent="0.2"/>
  <sheetData/>
  <sheetProtection formatCells="0" formatColumns="0" formatRows="0" insertColumns="0" insertRows="0" insertHyperlinks="0" deleteColumns="0" deleteRows="0" sort="0" autoFilter="0" pivotTables="0"/>
  <customSheetViews>
    <customSheetView guid="{D6CFA044-0C8C-4ECE-96A2-AFF3DD5E0425}" state="hidden">
      <pageMargins left="0.69999998807907104" right="0.69999998807907104" top="0.75" bottom="0.75" header="0.30000001192092896" footer="0.30000001192092896"/>
      <pageSetup errors="blank"/>
    </customSheetView>
    <customSheetView guid="{82B4F4D9-5370-4303-A97E-2A49E01AF629}" state="hidden">
      <pageMargins left="0.69999998807907104" right="0.69999998807907104" top="0.75" bottom="0.75" header="0.30000001192092896" footer="0.30000001192092896"/>
      <pageSetup errors="blank"/>
    </customSheetView>
    <customSheetView guid="{65E3123D-ED26-44E3-A414-09EEEF825484}" state="hidden">
      <pageMargins left="0.69999998807907104" right="0.69999998807907104" top="0.75" bottom="0.75" header="0.30000001192092896" footer="0.30000001192092896"/>
      <pageSetup errors="blank"/>
    </customSheetView>
  </customSheetViews>
  <pageMargins left="0.69999998807907104" right="0.69999998807907104" top="0.75" bottom="0.75" header="0.30000001192092896" footer="0.30000001192092896"/>
  <pageSetup errors="blank"/>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file>

<file path=customXml/itemProps1.xml><?xml version="1.0" encoding="utf-8"?>
<ds:datastoreItem xmlns:ds="http://schemas.openxmlformats.org/officeDocument/2006/customXml" ds:itemID="{1A117082-AE84-45DC-B4B1-E854891D3B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Krycí list</vt:lpstr>
      <vt:lpstr>Rekapitulace</vt:lpstr>
      <vt:lpstr>soupis neoceněný</vt:lpstr>
      <vt:lpstr>#Figury</vt:lpstr>
      <vt:lpstr>Rekapitulace!Názvy_tisku</vt:lpstr>
      <vt:lpstr>'soupis neoceněný'!Názvy_tisku</vt:lpstr>
      <vt:lpstr>'soupis neoceněný'!Oblast_tisku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ullreich</cp:lastModifiedBy>
  <cp:lastPrinted>2019-11-21T13:12:23Z</cp:lastPrinted>
  <dcterms:created xsi:type="dcterms:W3CDTF">2006-04-27T05:25:48Z</dcterms:created>
  <dcterms:modified xsi:type="dcterms:W3CDTF">2023-06-15T08:13:23Z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1029	1029</vt:lpwstr>
  </property>
</Properties>
</file>