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jedlickaj\Desktop\PROJEKTY\54 - Viktoria Žižkov\DSP\MONTOVANÉ ZÁZEMÍ\DPS  ROZDĚLENÍ - EL. FORMA\BUŇKY\"/>
    </mc:Choice>
  </mc:AlternateContent>
  <xr:revisionPtr revIDLastSave="0" documentId="13_ncr:1_{566B2D2C-ACFF-451C-B190-4F32CBD07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01 - Stavební práce" sheetId="2" r:id="rId2"/>
    <sheet name="SO02 - Zdravotechnika" sheetId="3" r:id="rId3"/>
    <sheet name="SO03 Elektroinstalace" sheetId="4" r:id="rId4"/>
    <sheet name="SO04 RNZ a Hromosvod" sheetId="5" r:id="rId5"/>
  </sheets>
  <definedNames>
    <definedName name="_xlnm._FilterDatabase" localSheetId="1" hidden="1">'SO01 - Stavební práce'!$C$127:$K$236</definedName>
    <definedName name="_xlnm._FilterDatabase" localSheetId="2" hidden="1">'SO02 - Zdravotechnika'!$C$120:$K$288</definedName>
    <definedName name="_xlnm.Database" localSheetId="3">'SO03 Elektroinstalace'!$D$7:$BD$41</definedName>
    <definedName name="_xlnm.Database" localSheetId="4">'SO04 RNZ a Hromosvod'!$D$5:$BD$26</definedName>
    <definedName name="_xlnm.Database">#REF!</definedName>
    <definedName name="_xlnm.Print_Titles" localSheetId="0">'Rekapitulace stavby'!$92:$92</definedName>
    <definedName name="_xlnm.Print_Titles" localSheetId="1">'SO01 - Stavební práce'!$127:$127</definedName>
    <definedName name="_xlnm.Print_Titles" localSheetId="2">'SO02 - Zdravotechnika'!$120:$120</definedName>
    <definedName name="_xlnm.Print_Area" localSheetId="0">'Rekapitulace stavby'!$D$4:$AO$76,'Rekapitulace stavby'!$C$82:$AQ$97</definedName>
    <definedName name="_xlnm.Print_Area" localSheetId="1">'SO01 - Stavební práce'!$C$4:$J$76,'SO01 - Stavební práce'!$C$82:$J$109,'SO01 - Stavební práce'!$C$115:$J$236</definedName>
    <definedName name="_xlnm.Print_Area" localSheetId="2">'SO02 - Zdravotechnika'!$C$4:$J$76,'SO02 - Zdravotechnika'!$C$82:$J$102,'SO02 - Zdravotechnika'!$C$108:$J$288</definedName>
  </definedNames>
  <calcPr calcId="181029"/>
</workbook>
</file>

<file path=xl/calcChain.xml><?xml version="1.0" encoding="utf-8"?>
<calcChain xmlns="http://schemas.openxmlformats.org/spreadsheetml/2006/main">
  <c r="J124" i="3" l="1"/>
  <c r="BE124" i="3" s="1"/>
  <c r="P124" i="3"/>
  <c r="R124" i="3"/>
  <c r="T124" i="3"/>
  <c r="BF124" i="3"/>
  <c r="BG124" i="3"/>
  <c r="BH124" i="3"/>
  <c r="BI124" i="3"/>
  <c r="BK124" i="3"/>
  <c r="J128" i="3"/>
  <c r="BE128" i="3" s="1"/>
  <c r="P128" i="3"/>
  <c r="R128" i="3"/>
  <c r="T128" i="3"/>
  <c r="BF128" i="3"/>
  <c r="BG128" i="3"/>
  <c r="BH128" i="3"/>
  <c r="BI128" i="3"/>
  <c r="BK128" i="3"/>
  <c r="J132" i="3"/>
  <c r="BE132" i="3" s="1"/>
  <c r="P132" i="3"/>
  <c r="R132" i="3"/>
  <c r="T132" i="3"/>
  <c r="BF132" i="3"/>
  <c r="BG132" i="3"/>
  <c r="BH132" i="3"/>
  <c r="BI132" i="3"/>
  <c r="BK132" i="3"/>
  <c r="J136" i="3"/>
  <c r="BE136" i="3" s="1"/>
  <c r="P136" i="3"/>
  <c r="R136" i="3"/>
  <c r="T136" i="3"/>
  <c r="BF136" i="3"/>
  <c r="BG136" i="3"/>
  <c r="BH136" i="3"/>
  <c r="BI136" i="3"/>
  <c r="BK136" i="3"/>
  <c r="J140" i="3"/>
  <c r="BE140" i="3" s="1"/>
  <c r="P140" i="3"/>
  <c r="R140" i="3"/>
  <c r="T140" i="3"/>
  <c r="BF140" i="3"/>
  <c r="BG140" i="3"/>
  <c r="BH140" i="3"/>
  <c r="BI140" i="3"/>
  <c r="BK140" i="3"/>
  <c r="J144" i="3"/>
  <c r="BE144" i="3" s="1"/>
  <c r="P144" i="3"/>
  <c r="R144" i="3"/>
  <c r="T144" i="3"/>
  <c r="BF144" i="3"/>
  <c r="BG144" i="3"/>
  <c r="BH144" i="3"/>
  <c r="BI144" i="3"/>
  <c r="BK144" i="3"/>
  <c r="J148" i="3"/>
  <c r="BE148" i="3" s="1"/>
  <c r="P148" i="3"/>
  <c r="R148" i="3"/>
  <c r="T148" i="3"/>
  <c r="BF148" i="3"/>
  <c r="BG148" i="3"/>
  <c r="BH148" i="3"/>
  <c r="BI148" i="3"/>
  <c r="BK148" i="3"/>
  <c r="J152" i="3"/>
  <c r="BE152" i="3" s="1"/>
  <c r="P152" i="3"/>
  <c r="R152" i="3"/>
  <c r="T152" i="3"/>
  <c r="BF152" i="3"/>
  <c r="BG152" i="3"/>
  <c r="BH152" i="3"/>
  <c r="BI152" i="3"/>
  <c r="BK152" i="3"/>
  <c r="J156" i="3"/>
  <c r="BE156" i="3" s="1"/>
  <c r="P156" i="3"/>
  <c r="R156" i="3"/>
  <c r="T156" i="3"/>
  <c r="BF156" i="3"/>
  <c r="BG156" i="3"/>
  <c r="BH156" i="3"/>
  <c r="BI156" i="3"/>
  <c r="BK156" i="3"/>
  <c r="J164" i="3"/>
  <c r="BE164" i="3" s="1"/>
  <c r="P164" i="3"/>
  <c r="R164" i="3"/>
  <c r="T164" i="3"/>
  <c r="BF164" i="3"/>
  <c r="BG164" i="3"/>
  <c r="BH164" i="3"/>
  <c r="BI164" i="3"/>
  <c r="BK164" i="3"/>
  <c r="J168" i="3"/>
  <c r="BE168" i="3" s="1"/>
  <c r="P168" i="3"/>
  <c r="R168" i="3"/>
  <c r="T168" i="3"/>
  <c r="BF168" i="3"/>
  <c r="BG168" i="3"/>
  <c r="BH168" i="3"/>
  <c r="BI168" i="3"/>
  <c r="BK168" i="3"/>
  <c r="J170" i="3"/>
  <c r="BE170" i="3" s="1"/>
  <c r="P170" i="3"/>
  <c r="R170" i="3"/>
  <c r="T170" i="3"/>
  <c r="BF170" i="3"/>
  <c r="BG170" i="3"/>
  <c r="BH170" i="3"/>
  <c r="BI170" i="3"/>
  <c r="BK170" i="3"/>
  <c r="J174" i="3"/>
  <c r="BE174" i="3" s="1"/>
  <c r="P174" i="3"/>
  <c r="R174" i="3"/>
  <c r="T174" i="3"/>
  <c r="BF174" i="3"/>
  <c r="BG174" i="3"/>
  <c r="BH174" i="3"/>
  <c r="BI174" i="3"/>
  <c r="BK174" i="3"/>
  <c r="BA46" i="5"/>
  <c r="BB46" i="5" s="1"/>
  <c r="BA45" i="5"/>
  <c r="BB45" i="5" s="1"/>
  <c r="BA44" i="5"/>
  <c r="BB44" i="5" s="1"/>
  <c r="BA43" i="5"/>
  <c r="BB43" i="5" s="1"/>
  <c r="BA42" i="5"/>
  <c r="BB42" i="5" s="1"/>
  <c r="BA41" i="5"/>
  <c r="BB41" i="5" s="1"/>
  <c r="BA40" i="5"/>
  <c r="BB40" i="5" s="1"/>
  <c r="BA39" i="5"/>
  <c r="BB39" i="5" s="1"/>
  <c r="BA38" i="5"/>
  <c r="BB38" i="5" s="1"/>
  <c r="BA37" i="5"/>
  <c r="BB37" i="5" s="1"/>
  <c r="BA36" i="5"/>
  <c r="BB36" i="5" s="1"/>
  <c r="BA35" i="5"/>
  <c r="BB35" i="5" s="1"/>
  <c r="BA34" i="5"/>
  <c r="BB34" i="5" s="1"/>
  <c r="BA33" i="5"/>
  <c r="BB33" i="5" s="1"/>
  <c r="BA17" i="5"/>
  <c r="BB17" i="5" s="1"/>
  <c r="BA16" i="5"/>
  <c r="BB16" i="5" s="1"/>
  <c r="BA14" i="5"/>
  <c r="BB14" i="5" s="1"/>
  <c r="BA13" i="5"/>
  <c r="BB13" i="5" s="1"/>
  <c r="BA11" i="5"/>
  <c r="BB11" i="5" s="1"/>
  <c r="BA10" i="5"/>
  <c r="BB10" i="5" s="1"/>
  <c r="BA8" i="4"/>
  <c r="BB8" i="4" s="1"/>
  <c r="BA9" i="4"/>
  <c r="BB9" i="4" s="1"/>
  <c r="BA10" i="4"/>
  <c r="BB10" i="4" s="1"/>
  <c r="BA11" i="4"/>
  <c r="BB11" i="4" s="1"/>
  <c r="BA12" i="4"/>
  <c r="BB12" i="4" s="1"/>
  <c r="BA13" i="4"/>
  <c r="BB13" i="4" s="1"/>
  <c r="BA14" i="4"/>
  <c r="BB14" i="4" s="1"/>
  <c r="BA15" i="4"/>
  <c r="BB15" i="4" s="1"/>
  <c r="BA16" i="4"/>
  <c r="BB16" i="4" s="1"/>
  <c r="BA17" i="4"/>
  <c r="BB17" i="4" s="1"/>
  <c r="BA18" i="4"/>
  <c r="BB18" i="4" s="1"/>
  <c r="BA19" i="4"/>
  <c r="BB19" i="4" s="1"/>
  <c r="BA20" i="4"/>
  <c r="BB20" i="4" s="1"/>
  <c r="BA7" i="4"/>
  <c r="BB7" i="4" s="1"/>
  <c r="BA32" i="4"/>
  <c r="BB32" i="4" s="1"/>
  <c r="BA33" i="4"/>
  <c r="BB33" i="4" s="1"/>
  <c r="BA34" i="4"/>
  <c r="BB34" i="4" s="1"/>
  <c r="BB25" i="4" l="1"/>
  <c r="BB39" i="4"/>
  <c r="BB24" i="5"/>
  <c r="BB53" i="5"/>
  <c r="T123" i="3"/>
  <c r="P123" i="3"/>
  <c r="BK123" i="3"/>
  <c r="J123" i="3" s="1"/>
  <c r="R123" i="3"/>
  <c r="J37" i="3"/>
  <c r="J36" i="3"/>
  <c r="AY96" i="1" s="1"/>
  <c r="J35" i="3"/>
  <c r="AX96" i="1" s="1"/>
  <c r="BI288" i="3"/>
  <c r="BH288" i="3"/>
  <c r="BG288" i="3"/>
  <c r="BF288" i="3"/>
  <c r="T288" i="3"/>
  <c r="R288" i="3"/>
  <c r="P288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6" i="3"/>
  <c r="BH256" i="3"/>
  <c r="BG256" i="3"/>
  <c r="BF256" i="3"/>
  <c r="T256" i="3"/>
  <c r="R256" i="3"/>
  <c r="P256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0" i="3"/>
  <c r="BH230" i="3"/>
  <c r="BG230" i="3"/>
  <c r="BF230" i="3"/>
  <c r="T230" i="3"/>
  <c r="R230" i="3"/>
  <c r="P230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J117" i="3"/>
  <c r="F117" i="3"/>
  <c r="F115" i="3"/>
  <c r="E113" i="3"/>
  <c r="J91" i="3"/>
  <c r="F91" i="3"/>
  <c r="F89" i="3"/>
  <c r="E87" i="3"/>
  <c r="J24" i="3"/>
  <c r="E24" i="3"/>
  <c r="J92" i="3" s="1"/>
  <c r="J23" i="3"/>
  <c r="J18" i="3"/>
  <c r="E18" i="3"/>
  <c r="F118" i="3" s="1"/>
  <c r="J17" i="3"/>
  <c r="J12" i="3"/>
  <c r="J115" i="3" s="1"/>
  <c r="E7" i="3"/>
  <c r="E85" i="3" s="1"/>
  <c r="J37" i="2"/>
  <c r="J36" i="2"/>
  <c r="AY95" i="1" s="1"/>
  <c r="J35" i="2"/>
  <c r="AX95" i="1" s="1"/>
  <c r="BI236" i="2"/>
  <c r="BH236" i="2"/>
  <c r="BG236" i="2"/>
  <c r="BF236" i="2"/>
  <c r="T236" i="2"/>
  <c r="T235" i="2" s="1"/>
  <c r="R236" i="2"/>
  <c r="R235" i="2" s="1"/>
  <c r="P236" i="2"/>
  <c r="P235" i="2" s="1"/>
  <c r="BI234" i="2"/>
  <c r="BH234" i="2"/>
  <c r="BG234" i="2"/>
  <c r="BF234" i="2"/>
  <c r="T234" i="2"/>
  <c r="T233" i="2" s="1"/>
  <c r="R234" i="2"/>
  <c r="R233" i="2" s="1"/>
  <c r="P234" i="2"/>
  <c r="P233" i="2" s="1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T148" i="2" s="1"/>
  <c r="R149" i="2"/>
  <c r="R148" i="2" s="1"/>
  <c r="P149" i="2"/>
  <c r="P148" i="2" s="1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125" i="2" s="1"/>
  <c r="J23" i="2"/>
  <c r="J18" i="2"/>
  <c r="E18" i="2"/>
  <c r="F92" i="2" s="1"/>
  <c r="J17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BK224" i="2"/>
  <c r="BK184" i="2"/>
  <c r="J142" i="2"/>
  <c r="BK236" i="2"/>
  <c r="J139" i="2"/>
  <c r="BK231" i="2"/>
  <c r="BK203" i="2"/>
  <c r="BK220" i="2"/>
  <c r="BK182" i="2"/>
  <c r="BK143" i="2"/>
  <c r="BK223" i="2"/>
  <c r="J176" i="2"/>
  <c r="J224" i="2"/>
  <c r="J137" i="2"/>
  <c r="BK210" i="3"/>
  <c r="J264" i="3"/>
  <c r="J288" i="3"/>
  <c r="BK244" i="3"/>
  <c r="J203" i="2"/>
  <c r="J160" i="2"/>
  <c r="J146" i="2"/>
  <c r="BK152" i="2"/>
  <c r="BK186" i="2"/>
  <c r="BK140" i="2"/>
  <c r="BK222" i="2"/>
  <c r="AS94" i="1"/>
  <c r="J256" i="3"/>
  <c r="J248" i="3"/>
  <c r="BK268" i="3"/>
  <c r="BK248" i="3"/>
  <c r="J202" i="3"/>
  <c r="J260" i="3"/>
  <c r="BK282" i="3"/>
  <c r="BK178" i="3"/>
  <c r="BK207" i="2"/>
  <c r="BK145" i="2"/>
  <c r="J132" i="2"/>
  <c r="J211" i="2"/>
  <c r="BK146" i="2"/>
  <c r="J207" i="2"/>
  <c r="J158" i="2"/>
  <c r="J221" i="2"/>
  <c r="BK160" i="2"/>
  <c r="J215" i="2"/>
  <c r="J278" i="3"/>
  <c r="BK218" i="3"/>
  <c r="J186" i="3"/>
  <c r="BK206" i="3"/>
  <c r="J274" i="3"/>
  <c r="J194" i="3"/>
  <c r="BK284" i="3"/>
  <c r="J198" i="3"/>
  <c r="J223" i="2"/>
  <c r="BK147" i="2"/>
  <c r="BK137" i="2"/>
  <c r="BK227" i="2"/>
  <c r="J166" i="2"/>
  <c r="BK132" i="2"/>
  <c r="J199" i="2"/>
  <c r="J147" i="2"/>
  <c r="J182" i="2"/>
  <c r="BK131" i="2"/>
  <c r="BK221" i="2"/>
  <c r="J152" i="2"/>
  <c r="BK240" i="3"/>
  <c r="BK278" i="3"/>
  <c r="BK222" i="3"/>
  <c r="J240" i="3"/>
  <c r="BK274" i="3"/>
  <c r="BK260" i="3"/>
  <c r="J227" i="2"/>
  <c r="J186" i="2"/>
  <c r="J144" i="2"/>
  <c r="BK141" i="2"/>
  <c r="BK234" i="2"/>
  <c r="BK199" i="2"/>
  <c r="BK138" i="2"/>
  <c r="BK228" i="2"/>
  <c r="BK166" i="2"/>
  <c r="BK186" i="3"/>
  <c r="J218" i="3"/>
  <c r="BK256" i="3"/>
  <c r="BK230" i="3"/>
  <c r="J284" i="3"/>
  <c r="J222" i="2"/>
  <c r="J231" i="2"/>
  <c r="BK134" i="2"/>
  <c r="J229" i="2"/>
  <c r="J174" i="2"/>
  <c r="J141" i="2"/>
  <c r="J230" i="2"/>
  <c r="BK194" i="2"/>
  <c r="J145" i="2"/>
  <c r="BK226" i="2"/>
  <c r="J143" i="2"/>
  <c r="BK229" i="2"/>
  <c r="BK174" i="2"/>
  <c r="J222" i="3"/>
  <c r="BK194" i="3"/>
  <c r="J178" i="3"/>
  <c r="J268" i="3"/>
  <c r="BK214" i="3"/>
  <c r="BK238" i="3"/>
  <c r="BK288" i="3"/>
  <c r="J220" i="2"/>
  <c r="BK176" i="2"/>
  <c r="J140" i="2"/>
  <c r="J234" i="2"/>
  <c r="J138" i="2"/>
  <c r="J236" i="2"/>
  <c r="BK225" i="2"/>
  <c r="BK149" i="2"/>
  <c r="J228" i="2"/>
  <c r="J184" i="2"/>
  <c r="J149" i="2"/>
  <c r="J244" i="3"/>
  <c r="BK198" i="3"/>
  <c r="J238" i="3"/>
  <c r="J230" i="3"/>
  <c r="J214" i="3"/>
  <c r="J206" i="3"/>
  <c r="J225" i="2"/>
  <c r="J168" i="2"/>
  <c r="J131" i="2"/>
  <c r="J226" i="2"/>
  <c r="BK158" i="2"/>
  <c r="BK142" i="2"/>
  <c r="BK211" i="2"/>
  <c r="BK168" i="2"/>
  <c r="BK139" i="2"/>
  <c r="BK215" i="2"/>
  <c r="BK144" i="2"/>
  <c r="BK230" i="2"/>
  <c r="J194" i="2"/>
  <c r="J134" i="2"/>
  <c r="J210" i="3"/>
  <c r="J252" i="3"/>
  <c r="BK182" i="3"/>
  <c r="BK252" i="3"/>
  <c r="BK202" i="3"/>
  <c r="BK264" i="3"/>
  <c r="J182" i="3"/>
  <c r="J282" i="3"/>
  <c r="BK218" i="2" l="1"/>
  <c r="J130" i="2"/>
  <c r="J218" i="2"/>
  <c r="BE218" i="2" s="1"/>
  <c r="T232" i="2"/>
  <c r="P232" i="2"/>
  <c r="R232" i="2"/>
  <c r="BK136" i="2"/>
  <c r="J136" i="2" s="1"/>
  <c r="BK219" i="2"/>
  <c r="J219" i="2" s="1"/>
  <c r="J105" i="2" s="1"/>
  <c r="T136" i="2"/>
  <c r="T219" i="2"/>
  <c r="P169" i="3"/>
  <c r="P130" i="2"/>
  <c r="T151" i="2"/>
  <c r="T185" i="2"/>
  <c r="T216" i="2"/>
  <c r="P239" i="3"/>
  <c r="BK130" i="2"/>
  <c r="R151" i="2"/>
  <c r="R185" i="2"/>
  <c r="P216" i="2"/>
  <c r="R169" i="3"/>
  <c r="BK283" i="3"/>
  <c r="J283" i="3" s="1"/>
  <c r="J101" i="3" s="1"/>
  <c r="P136" i="2"/>
  <c r="R219" i="2"/>
  <c r="BK169" i="3"/>
  <c r="T239" i="3"/>
  <c r="R136" i="2"/>
  <c r="P219" i="2"/>
  <c r="R122" i="3"/>
  <c r="BK239" i="3"/>
  <c r="J239" i="3" s="1"/>
  <c r="J100" i="3" s="1"/>
  <c r="P283" i="3"/>
  <c r="T130" i="2"/>
  <c r="BK151" i="2"/>
  <c r="J151" i="2" s="1"/>
  <c r="P185" i="2"/>
  <c r="R216" i="2"/>
  <c r="T169" i="3"/>
  <c r="R283" i="3"/>
  <c r="R130" i="2"/>
  <c r="P151" i="2"/>
  <c r="BK185" i="2"/>
  <c r="J185" i="2" s="1"/>
  <c r="J103" i="2" s="1"/>
  <c r="R239" i="3"/>
  <c r="T283" i="3"/>
  <c r="BK148" i="2"/>
  <c r="J148" i="2" s="1"/>
  <c r="J100" i="2" s="1"/>
  <c r="BK233" i="2"/>
  <c r="J233" i="2" s="1"/>
  <c r="J107" i="2" s="1"/>
  <c r="BK235" i="2"/>
  <c r="J235" i="2" s="1"/>
  <c r="J108" i="2" s="1"/>
  <c r="F92" i="3"/>
  <c r="BE186" i="3"/>
  <c r="BE210" i="3"/>
  <c r="BE252" i="3"/>
  <c r="BE274" i="3"/>
  <c r="BE282" i="3"/>
  <c r="BE284" i="3"/>
  <c r="BE288" i="3"/>
  <c r="E111" i="3"/>
  <c r="BE206" i="3"/>
  <c r="BE248" i="3"/>
  <c r="BE264" i="3"/>
  <c r="BE214" i="3"/>
  <c r="BE278" i="3"/>
  <c r="BE198" i="3"/>
  <c r="J89" i="3"/>
  <c r="BE238" i="3"/>
  <c r="BE240" i="3"/>
  <c r="BE244" i="3"/>
  <c r="BE256" i="3"/>
  <c r="BE260" i="3"/>
  <c r="J118" i="3"/>
  <c r="BE268" i="3"/>
  <c r="BE178" i="3"/>
  <c r="BE182" i="3"/>
  <c r="BE194" i="3"/>
  <c r="BE202" i="3"/>
  <c r="BE218" i="3"/>
  <c r="BE222" i="3"/>
  <c r="BE230" i="3"/>
  <c r="E85" i="2"/>
  <c r="J92" i="2"/>
  <c r="BE132" i="2"/>
  <c r="BE139" i="2"/>
  <c r="BE168" i="2"/>
  <c r="BE176" i="2"/>
  <c r="BE184" i="2"/>
  <c r="BE186" i="2"/>
  <c r="BE220" i="2"/>
  <c r="BE222" i="2"/>
  <c r="BE226" i="2"/>
  <c r="BE227" i="2"/>
  <c r="BE137" i="2"/>
  <c r="BE141" i="2"/>
  <c r="BE152" i="2"/>
  <c r="BE194" i="2"/>
  <c r="BE203" i="2"/>
  <c r="BE225" i="2"/>
  <c r="BE134" i="2"/>
  <c r="BE138" i="2"/>
  <c r="BE142" i="2"/>
  <c r="BE144" i="2"/>
  <c r="BE166" i="2"/>
  <c r="BE215" i="2"/>
  <c r="BE223" i="2"/>
  <c r="BE224" i="2"/>
  <c r="BE229" i="2"/>
  <c r="J89" i="2"/>
  <c r="BE131" i="2"/>
  <c r="BE143" i="2"/>
  <c r="BE145" i="2"/>
  <c r="BE147" i="2"/>
  <c r="BE149" i="2"/>
  <c r="BE160" i="2"/>
  <c r="BE182" i="2"/>
  <c r="BE207" i="2"/>
  <c r="BE231" i="2"/>
  <c r="BE234" i="2"/>
  <c r="BE236" i="2"/>
  <c r="F125" i="2"/>
  <c r="BE140" i="2"/>
  <c r="BE230" i="2"/>
  <c r="BE146" i="2"/>
  <c r="BE158" i="2"/>
  <c r="BE174" i="2"/>
  <c r="BE199" i="2"/>
  <c r="BE211" i="2"/>
  <c r="BE221" i="2"/>
  <c r="BE228" i="2"/>
  <c r="F37" i="3"/>
  <c r="BD96" i="1" s="1"/>
  <c r="F36" i="3"/>
  <c r="BC96" i="1" s="1"/>
  <c r="F34" i="3"/>
  <c r="BA96" i="1" s="1"/>
  <c r="F35" i="2"/>
  <c r="BB95" i="1" s="1"/>
  <c r="F36" i="2"/>
  <c r="BC95" i="1" s="1"/>
  <c r="F37" i="2"/>
  <c r="BD95" i="1" s="1"/>
  <c r="J34" i="3"/>
  <c r="AW96" i="1" s="1"/>
  <c r="F35" i="3"/>
  <c r="BB96" i="1" s="1"/>
  <c r="J34" i="2"/>
  <c r="AW95" i="1" s="1"/>
  <c r="F34" i="2"/>
  <c r="BA95" i="1" s="1"/>
  <c r="J99" i="2" l="1"/>
  <c r="J129" i="2"/>
  <c r="J102" i="2"/>
  <c r="J169" i="3"/>
  <c r="P122" i="3"/>
  <c r="P121" i="3" s="1"/>
  <c r="AU96" i="1" s="1"/>
  <c r="J217" i="2"/>
  <c r="BE217" i="2" s="1"/>
  <c r="J33" i="2" s="1"/>
  <c r="AV95" i="1" s="1"/>
  <c r="AT95" i="1" s="1"/>
  <c r="BK217" i="2"/>
  <c r="BK216" i="2" s="1"/>
  <c r="J216" i="2" s="1"/>
  <c r="J104" i="2" s="1"/>
  <c r="T129" i="2"/>
  <c r="P150" i="2"/>
  <c r="R150" i="2"/>
  <c r="BK122" i="3"/>
  <c r="T122" i="3"/>
  <c r="T150" i="2"/>
  <c r="R129" i="2"/>
  <c r="R121" i="3"/>
  <c r="P129" i="2"/>
  <c r="BK129" i="2"/>
  <c r="J98" i="3"/>
  <c r="BK232" i="2"/>
  <c r="J232" i="2" s="1"/>
  <c r="J106" i="2" s="1"/>
  <c r="BC94" i="1"/>
  <c r="AY94" i="1" s="1"/>
  <c r="J33" i="3"/>
  <c r="AV96" i="1" s="1"/>
  <c r="AT96" i="1" s="1"/>
  <c r="F33" i="3"/>
  <c r="AZ96" i="1" s="1"/>
  <c r="BA94" i="1"/>
  <c r="W30" i="1" s="1"/>
  <c r="BB94" i="1"/>
  <c r="AX94" i="1" s="1"/>
  <c r="BD94" i="1"/>
  <c r="W33" i="1" s="1"/>
  <c r="J99" i="3" l="1"/>
  <c r="J97" i="3" s="1"/>
  <c r="J96" i="3" s="1"/>
  <c r="AG96" i="1" s="1"/>
  <c r="J122" i="3"/>
  <c r="J121" i="3" s="1"/>
  <c r="J150" i="2"/>
  <c r="J128" i="2" s="1"/>
  <c r="J98" i="2"/>
  <c r="T121" i="3"/>
  <c r="P128" i="2"/>
  <c r="AU95" i="1" s="1"/>
  <c r="AU94" i="1" s="1"/>
  <c r="T128" i="2"/>
  <c r="F33" i="2"/>
  <c r="AZ95" i="1" s="1"/>
  <c r="AZ94" i="1" s="1"/>
  <c r="W29" i="1" s="1"/>
  <c r="BK150" i="2"/>
  <c r="R128" i="2"/>
  <c r="BK121" i="3"/>
  <c r="AW94" i="1"/>
  <c r="AK30" i="1" s="1"/>
  <c r="W31" i="1"/>
  <c r="W32" i="1"/>
  <c r="J30" i="3" l="1"/>
  <c r="J39" i="3" s="1"/>
  <c r="J101" i="2"/>
  <c r="J97" i="2"/>
  <c r="BK128" i="2"/>
  <c r="J30" i="2" s="1"/>
  <c r="AG95" i="1" s="1"/>
  <c r="AG94" i="1" s="1"/>
  <c r="AN94" i="1" s="1"/>
  <c r="AN96" i="1"/>
  <c r="AV94" i="1"/>
  <c r="AK29" i="1" s="1"/>
  <c r="AK26" i="1" l="1"/>
  <c r="AK35" i="1" s="1"/>
  <c r="AN95" i="1"/>
  <c r="J96" i="2"/>
  <c r="J39" i="2"/>
  <c r="AT94" i="1"/>
</calcChain>
</file>

<file path=xl/sharedStrings.xml><?xml version="1.0" encoding="utf-8"?>
<sst xmlns="http://schemas.openxmlformats.org/spreadsheetml/2006/main" count="3469" uniqueCount="611">
  <si>
    <t>Export Komplet</t>
  </si>
  <si>
    <t/>
  </si>
  <si>
    <t>2.0</t>
  </si>
  <si>
    <t>False</t>
  </si>
  <si>
    <t>{f30e9360-82b0-452a-91d9-e2996c9b6134}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</si>
  <si>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</si>
  <si>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</si>
  <si>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</si>
  <si>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</si>
  <si>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</si>
  <si>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</si>
  <si>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</si>
  <si>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</si>
  <si>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2022-17</t>
  </si>
  <si>
    <t>Stavba:</t>
  </si>
  <si>
    <t>KSO:</t>
  </si>
  <si>
    <t>CC-CZ:</t>
  </si>
  <si>
    <t>Místo:</t>
  </si>
  <si>
    <t xml:space="preserve"> </t>
  </si>
  <si>
    <t>Datum:</t>
  </si>
  <si>
    <t>28. 2. 2022</t>
  </si>
  <si>
    <t>Zadavatel:</t>
  </si>
  <si>
    <t>IČ:</t>
  </si>
  <si>
    <t>Městská část Praha 3</t>
  </si>
  <si>
    <t>DIČ:</t>
  </si>
  <si>
    <t>Zhotovitel:</t>
  </si>
  <si>
    <t>Projektant:</t>
  </si>
  <si>
    <t>Ing. Jan Jedlička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</si>
  <si>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</si>
  <si>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</si>
  <si>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</si>
  <si>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</si>
  <si>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</si>
  <si>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</si>
  <si>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</si>
  <si>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</si>
  <si>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</si>
  <si>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</si>
  <si>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</si>
  <si>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</si>
  <si>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</si>
  <si>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</si>
  <si>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</si>
  <si>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</si>
  <si>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</si>
  <si>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</si>
  <si>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</si>
  <si>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</si>
  <si>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</si>
  <si>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</si>
  <si>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</si>
  <si>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</si>
  <si>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</si>
  <si>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</si>
  <si>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</si>
  <si>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</si>
  <si>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</si>
  <si>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</si>
  <si>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</si>
  <si>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</si>
  <si>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</si>
  <si>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</si>
  <si>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</si>
  <si>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</si>
  <si>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</si>
  <si>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</si>
  <si>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</si>
  <si>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</si>
  <si>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</si>
  <si>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</si>
  <si>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</si>
  <si>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</si>
  <si>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</si>
  <si>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</si>
  <si>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</si>
  <si>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</si>
  <si>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</si>
  <si>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práce</t>
  </si>
  <si>
    <t>STA</t>
  </si>
  <si>
    <t>1</t>
  </si>
  <si>
    <t>{81cf0d41-fe34-4214-b155-266733f9673a}</t>
  </si>
  <si>
    <t>2</t>
  </si>
  <si>
    <t>SO02</t>
  </si>
  <si>
    <t>Zdravotechnika</t>
  </si>
  <si>
    <t>{da85ee14-b245-4240-910e-c410e8f013da}</t>
  </si>
  <si>
    <t>KRYCÍ LIST SOUPISU PRACÍ</t>
  </si>
  <si>
    <t>Objekt:</t>
  </si>
  <si>
    <t>SO01 -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</si>
  <si>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</si>
  <si>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</si>
  <si>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</si>
  <si>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</si>
  <si>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</si>
  <si>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</si>
  <si>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</si>
  <si>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</si>
  <si>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</si>
  <si>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</si>
  <si>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</si>
  <si>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</si>
  <si>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</t>
  </si>
  <si>
    <t xml:space="preserve">    767 - Konstrukce zámečnické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</si>
  <si>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</si>
  <si>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</si>
  <si>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</si>
  <si>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</si>
  <si>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</si>
  <si>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</si>
  <si>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</si>
  <si>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</si>
  <si>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</si>
  <si>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</si>
  <si>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</si>
  <si>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</si>
  <si>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</si>
  <si>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</si>
  <si>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</si>
  <si>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</si>
  <si>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</si>
  <si>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</si>
  <si>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</si>
  <si>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</si>
  <si>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4</t>
  </si>
  <si>
    <t>VV</t>
  </si>
  <si>
    <t>Součet</t>
  </si>
  <si>
    <t>3</t>
  </si>
  <si>
    <t>t</t>
  </si>
  <si>
    <t>5</t>
  </si>
  <si>
    <t>6</t>
  </si>
  <si>
    <t>8</t>
  </si>
  <si>
    <t>m2</t>
  </si>
  <si>
    <t>9</t>
  </si>
  <si>
    <t>Úpravy povrchů, podlahy a osazování výplní</t>
  </si>
  <si>
    <t>11</t>
  </si>
  <si>
    <t>636311111</t>
  </si>
  <si>
    <t>Kladení dlažby z betonových dlaždic 40x40 cm na sucho na terče z umělé hmoty do výšky do 25 mm</t>
  </si>
  <si>
    <t>-322698238</t>
  </si>
  <si>
    <t>69,2</t>
  </si>
  <si>
    <t>12</t>
  </si>
  <si>
    <t>M</t>
  </si>
  <si>
    <t>59245320</t>
  </si>
  <si>
    <t>dlažba plošná betonová tl. 40mm</t>
  </si>
  <si>
    <t>-1342690143</t>
  </si>
  <si>
    <t>69,2*1,02 'Přepočtené koeficientem množství</t>
  </si>
  <si>
    <t>13</t>
  </si>
  <si>
    <t>5628460R1</t>
  </si>
  <si>
    <t xml:space="preserve">terč rektifikační pro dlažbu </t>
  </si>
  <si>
    <t>kus</t>
  </si>
  <si>
    <t>-1329142205</t>
  </si>
  <si>
    <t>69,2*6 'Přepočtené koeficientem množství</t>
  </si>
  <si>
    <t>Ostatní konstrukce a práce, bourání</t>
  </si>
  <si>
    <t>9X01</t>
  </si>
  <si>
    <t>D+M buňka rychlého občerstvení rozměru 6,05*3,0m, bez střešního pláště RAL 7016</t>
  </si>
  <si>
    <t>376690327</t>
  </si>
  <si>
    <t>16</t>
  </si>
  <si>
    <t>9X02</t>
  </si>
  <si>
    <t>D+M buňka rychlého občerstvení rozměru 6,05*3,0m, se střešním pláštěm s užitným zatížením 4,0KN/m2 (pochozí terasa) RAL 7016</t>
  </si>
  <si>
    <t>-855982402</t>
  </si>
  <si>
    <t>17</t>
  </si>
  <si>
    <t>9X03</t>
  </si>
  <si>
    <t>D+M sanitární buňka ženy rozměru 6,05*3,0m, bez střešního pláště RAL 7016</t>
  </si>
  <si>
    <t>-2138471121</t>
  </si>
  <si>
    <t>18</t>
  </si>
  <si>
    <t>9x04</t>
  </si>
  <si>
    <t>D+M dvojbuňka sklad zahradní techniky 6,05*4,9m, bez střešního pláště RAL 7016</t>
  </si>
  <si>
    <t>-2082112363</t>
  </si>
  <si>
    <t>19</t>
  </si>
  <si>
    <t>9X05</t>
  </si>
  <si>
    <t>D+M sanitární buňka muži rozměru 6,05*3,0m, bez střešního pláště RAL 7016</t>
  </si>
  <si>
    <t>-1547320095</t>
  </si>
  <si>
    <t>20</t>
  </si>
  <si>
    <t>9X06</t>
  </si>
  <si>
    <t>D+M sanitární buňka muži rozměru 6,05*3,0m, se střešním pláštěm s užitným zatížením 4,0KN/m2 (pochozí terasa) RAL 7016</t>
  </si>
  <si>
    <t>613361065</t>
  </si>
  <si>
    <t>9X07</t>
  </si>
  <si>
    <t>D+M sanitární buňka muži rozměru 6,05*2,44m, se střešním pláštěm s užitným zatížením 4,0KN/m2 (pochozí terasa) RAL 7016</t>
  </si>
  <si>
    <t>2119100732</t>
  </si>
  <si>
    <t>22</t>
  </si>
  <si>
    <t>9X08</t>
  </si>
  <si>
    <t>D+M administrativní buňka rozměru 6,05*3,0m, se střešním pláštěm s užitným zatížením 1,1KN/m2 (nepochozí střecha) RAL 7016</t>
  </si>
  <si>
    <t>659473553</t>
  </si>
  <si>
    <t>23</t>
  </si>
  <si>
    <t>9X09</t>
  </si>
  <si>
    <t>D+M sanitární buňka rozměru 6,05*2,44m, se střešním pláštěm s užitným zatížením 1,1KN/m2 (nepochozí střecha) RAL 7016</t>
  </si>
  <si>
    <t>-977418464</t>
  </si>
  <si>
    <t>24</t>
  </si>
  <si>
    <t>9X10</t>
  </si>
  <si>
    <t>D+M administrativní dvojbuňka rozměru 6,05*6,0m, se střešním pláštěm s užitným zatížením 1,1KN/m2 (nepochozí střecha) RAL 7016</t>
  </si>
  <si>
    <t>-614346835</t>
  </si>
  <si>
    <t>25</t>
  </si>
  <si>
    <t>9X11</t>
  </si>
  <si>
    <t>D+M rám bez stropní a stěnové výplně rozměru  6,05*3,0m, s lamelami ve střešní rovině  RAL 7016 vč. dodávky lamel</t>
  </si>
  <si>
    <t>1687251703</t>
  </si>
  <si>
    <t>26</t>
  </si>
  <si>
    <t>27</t>
  </si>
  <si>
    <t>28</t>
  </si>
  <si>
    <t>998</t>
  </si>
  <si>
    <t>Přesun hmot</t>
  </si>
  <si>
    <t>29</t>
  </si>
  <si>
    <t>998014221</t>
  </si>
  <si>
    <t>Přesun hmot pro budovy vícepodlažní v do 18 m z kovových dílců</t>
  </si>
  <si>
    <t>-1464999311</t>
  </si>
  <si>
    <t>PSV</t>
  </si>
  <si>
    <t>Práce a dodávky PSV</t>
  </si>
  <si>
    <t>712</t>
  </si>
  <si>
    <t>Povlakové krytiny</t>
  </si>
  <si>
    <t>30</t>
  </si>
  <si>
    <t>712311101</t>
  </si>
  <si>
    <t>Provedení povlakové krytiny střech do 10° za studena lakem penetračním nebo asfaltovým</t>
  </si>
  <si>
    <t>418311297</t>
  </si>
  <si>
    <t>Střecha</t>
  </si>
  <si>
    <t>147</t>
  </si>
  <si>
    <t>terasa</t>
  </si>
  <si>
    <t>31</t>
  </si>
  <si>
    <t>11163150</t>
  </si>
  <si>
    <t>lak penetrační asfaltový</t>
  </si>
  <si>
    <t>32</t>
  </si>
  <si>
    <t>1942045611</t>
  </si>
  <si>
    <t>216,2*0,00032 'Přepočtené koeficientem množství</t>
  </si>
  <si>
    <t>712341559</t>
  </si>
  <si>
    <t>Provedení povlakové krytiny střech do 10° pásy NAIP přitavením v plné ploše</t>
  </si>
  <si>
    <t>786400296</t>
  </si>
  <si>
    <t>33</t>
  </si>
  <si>
    <t>SKA.60312R</t>
  </si>
  <si>
    <t>parotěsná zábrana</t>
  </si>
  <si>
    <t>1930917433</t>
  </si>
  <si>
    <t>216,2*1,1655 'Přepočtené koeficientem množství</t>
  </si>
  <si>
    <t>34</t>
  </si>
  <si>
    <t>71236300R1</t>
  </si>
  <si>
    <t>Provedení povlakové krytiny střech do 10° termoplastickou fólií PVC vč. dodávky lišt a ostatního pomocného materiálu</t>
  </si>
  <si>
    <t>894480492</t>
  </si>
  <si>
    <t>35</t>
  </si>
  <si>
    <t>2832201R1</t>
  </si>
  <si>
    <t>fólie hydroizolační střešní mPVC mechanicky kotvená</t>
  </si>
  <si>
    <t>-1083880945</t>
  </si>
  <si>
    <t>36</t>
  </si>
  <si>
    <t>712391172</t>
  </si>
  <si>
    <t>Provedení povlakové krytiny střech do 10° ochranné textilní vrstvy</t>
  </si>
  <si>
    <t>-949223873</t>
  </si>
  <si>
    <t>69,2*2</t>
  </si>
  <si>
    <t>37</t>
  </si>
  <si>
    <t>6931106R1</t>
  </si>
  <si>
    <t xml:space="preserve">geotextilie netkaná separační, ochranná, filtrační, drenážní </t>
  </si>
  <si>
    <t>195925780</t>
  </si>
  <si>
    <t>285,4*1,155 'Přepočtené koeficientem množství</t>
  </si>
  <si>
    <t>38</t>
  </si>
  <si>
    <t>998712202</t>
  </si>
  <si>
    <t>Přesun hmot procentní pro krytiny povlakové v objektech v přes 6 do 12 m</t>
  </si>
  <si>
    <t>%</t>
  </si>
  <si>
    <t>-1274863199</t>
  </si>
  <si>
    <t>713</t>
  </si>
  <si>
    <t>Izolace tepelné</t>
  </si>
  <si>
    <t>39</t>
  </si>
  <si>
    <t>713141151</t>
  </si>
  <si>
    <t>Montáž izolace tepelné střech plochých kladené volně 1 vrstva rohoží, pásů, dílců, desek</t>
  </si>
  <si>
    <t>-412478699</t>
  </si>
  <si>
    <t>Střecha minerální izoalce</t>
  </si>
  <si>
    <t>terasa EPS 120mm</t>
  </si>
  <si>
    <t>terasa XPS 40mm</t>
  </si>
  <si>
    <t>40</t>
  </si>
  <si>
    <t>28375915</t>
  </si>
  <si>
    <t>deska EPS 150 pro konstrukce s vysokým zatížením λ=0,035 tl 120mm</t>
  </si>
  <si>
    <t>108827190</t>
  </si>
  <si>
    <t>41</t>
  </si>
  <si>
    <t>28376416</t>
  </si>
  <si>
    <t>deska z polystyrénu XPS, hrana polodrážková a hladký povrch 300kPA tl 40mm</t>
  </si>
  <si>
    <t>-464204207</t>
  </si>
  <si>
    <t>42</t>
  </si>
  <si>
    <t>63140407</t>
  </si>
  <si>
    <t>deska tepelně izolační minerální plochých střech dvouvrstvá λ=0,038-0,039 tl 160mm</t>
  </si>
  <si>
    <t>-834640370</t>
  </si>
  <si>
    <t>Střecha minerální izolace 160mm</t>
  </si>
  <si>
    <t>43</t>
  </si>
  <si>
    <t>713141232</t>
  </si>
  <si>
    <t>Přikotvení tepelné izolace šrouby do trapézového plechu nebo do dřeva pro izolaci tl přes 100 do 140 mm</t>
  </si>
  <si>
    <t>1227413305</t>
  </si>
  <si>
    <t>44</t>
  </si>
  <si>
    <t>713141242</t>
  </si>
  <si>
    <t>Přikotvení tepelné izolace šrouby do trapézového plechu nebo do dřeva pro izolaci tl přes 140 do 200 mm</t>
  </si>
  <si>
    <t>358392531</t>
  </si>
  <si>
    <t>Střecha minerální izoalce tl. 160mm</t>
  </si>
  <si>
    <t>45</t>
  </si>
  <si>
    <t>998713202</t>
  </si>
  <si>
    <t>Přesun hmot procentní pro izolace tepelné v objektech v přes 6 do 12 m</t>
  </si>
  <si>
    <t>1572941886</t>
  </si>
  <si>
    <t>741</t>
  </si>
  <si>
    <t>Elektroinstalace</t>
  </si>
  <si>
    <t>46</t>
  </si>
  <si>
    <t>741X01</t>
  </si>
  <si>
    <t>soubor</t>
  </si>
  <si>
    <t>-1749074778</t>
  </si>
  <si>
    <t>47</t>
  </si>
  <si>
    <t>741X02</t>
  </si>
  <si>
    <t>1505153372</t>
  </si>
  <si>
    <t>767</t>
  </si>
  <si>
    <t>Konstrukce zámečnické</t>
  </si>
  <si>
    <t>48</t>
  </si>
  <si>
    <t>767210151</t>
  </si>
  <si>
    <t>Montáž schodišťových stupňů ocelových rovných nebo vřetenových šroubováním</t>
  </si>
  <si>
    <t>-1143167490</t>
  </si>
  <si>
    <t>49</t>
  </si>
  <si>
    <t>5534713R1</t>
  </si>
  <si>
    <t>-491854695</t>
  </si>
  <si>
    <t>50</t>
  </si>
  <si>
    <t>76799511R1</t>
  </si>
  <si>
    <t>Montáž atypických zámečnických konstrukcí - schodiště</t>
  </si>
  <si>
    <t>kg</t>
  </si>
  <si>
    <t>-2117195954</t>
  </si>
  <si>
    <t>59</t>
  </si>
  <si>
    <t>51</t>
  </si>
  <si>
    <t>13010826</t>
  </si>
  <si>
    <t>-897297327</t>
  </si>
  <si>
    <t>52</t>
  </si>
  <si>
    <t>13010834</t>
  </si>
  <si>
    <t>ocel profilová jakost S235JR (11 375) průřez U (UPN) 280</t>
  </si>
  <si>
    <t>-127120275</t>
  </si>
  <si>
    <t>53</t>
  </si>
  <si>
    <t>767X02</t>
  </si>
  <si>
    <t>1235492547</t>
  </si>
  <si>
    <t>54</t>
  </si>
  <si>
    <t>55</t>
  </si>
  <si>
    <t>767X04</t>
  </si>
  <si>
    <t>Plech P10</t>
  </si>
  <si>
    <t>-69470659</t>
  </si>
  <si>
    <t>56</t>
  </si>
  <si>
    <t>767X05</t>
  </si>
  <si>
    <t>Plech P15</t>
  </si>
  <si>
    <t>1120617907</t>
  </si>
  <si>
    <t>57</t>
  </si>
  <si>
    <t>767X06</t>
  </si>
  <si>
    <t>bm</t>
  </si>
  <si>
    <t>64912855</t>
  </si>
  <si>
    <t>58</t>
  </si>
  <si>
    <t>767X01</t>
  </si>
  <si>
    <t>Dodávka a montáž pororoštu rl. 40mm 40x3</t>
  </si>
  <si>
    <t>1237381372</t>
  </si>
  <si>
    <t>767ZB01</t>
  </si>
  <si>
    <t>-250824765</t>
  </si>
  <si>
    <t>60</t>
  </si>
  <si>
    <t>998767202</t>
  </si>
  <si>
    <t>Přesun hmot procentní pro zámečnické konstrukce v objektech v přes 6 do 12 m</t>
  </si>
  <si>
    <t>-455820775</t>
  </si>
  <si>
    <t>VRN</t>
  </si>
  <si>
    <t>Vedlejší rozpočtové náklady</t>
  </si>
  <si>
    <t>VRN3</t>
  </si>
  <si>
    <t>Zařízení staveniště</t>
  </si>
  <si>
    <t>61</t>
  </si>
  <si>
    <t>030001000</t>
  </si>
  <si>
    <t>1024</t>
  </si>
  <si>
    <t>1187225005</t>
  </si>
  <si>
    <t>VRN4</t>
  </si>
  <si>
    <t>Inženýrská činnost</t>
  </si>
  <si>
    <t>62</t>
  </si>
  <si>
    <t>040001000</t>
  </si>
  <si>
    <t>-315887006</t>
  </si>
  <si>
    <t>SO02 - Zdravotechnika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</si>
  <si>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</si>
  <si>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</si>
  <si>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</si>
  <si>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764 - Konstrukce klempířské</t>
  </si>
  <si>
    <t>m</t>
  </si>
  <si>
    <t>721</t>
  </si>
  <si>
    <t>Zdravotechnika - vnitřní kanalizace</t>
  </si>
  <si>
    <t>721173317</t>
  </si>
  <si>
    <t>Potrubí kanalizační z PVC SN 4 dešťové DN 160</t>
  </si>
  <si>
    <t>1278103755</t>
  </si>
  <si>
    <t>Potrubí kanalizační hrdlové  PP - KG  ø 160</t>
  </si>
  <si>
    <t>721173404</t>
  </si>
  <si>
    <t>Potrubí kanalizační z PVC SN 4 svodné DN 200</t>
  </si>
  <si>
    <t>1023621401</t>
  </si>
  <si>
    <t>Potrubí kanalizační hrdlové PP - KG  ø 200</t>
  </si>
  <si>
    <t>721174043</t>
  </si>
  <si>
    <t>Potrubí kanalizační z PP připojovací DN 50</t>
  </si>
  <si>
    <t>-265794649</t>
  </si>
  <si>
    <t>Potrubí kanalizační hrdlové PP - HT  ø 50</t>
  </si>
  <si>
    <t>65</t>
  </si>
  <si>
    <t>721174044</t>
  </si>
  <si>
    <t>Potrubí kanalizační z PP připojovací DN 75</t>
  </si>
  <si>
    <t>541827860</t>
  </si>
  <si>
    <t>Potrubí kanalizační hrdlové PP - HT  ø 75</t>
  </si>
  <si>
    <t>721174045</t>
  </si>
  <si>
    <t>Potrubí kanalizační z PP připojovací DN 110</t>
  </si>
  <si>
    <t>848542599</t>
  </si>
  <si>
    <t>Potrubí kanalizační hrdlové PP - HT  ø 110</t>
  </si>
  <si>
    <t>67</t>
  </si>
  <si>
    <t>72123311R</t>
  </si>
  <si>
    <t xml:space="preserve">Střešní vtok polypropylen PP pro ploché střechy </t>
  </si>
  <si>
    <t>638329823</t>
  </si>
  <si>
    <t>Střešní vpust s vodorovným odtokem</t>
  </si>
  <si>
    <t>721242116</t>
  </si>
  <si>
    <t>Lapač střešních splavenin z PP s kulovým kloubem na odtoku DN 125</t>
  </si>
  <si>
    <t>756207027</t>
  </si>
  <si>
    <t>Lapač střešních splavenin</t>
  </si>
  <si>
    <t>721273153</t>
  </si>
  <si>
    <t>Hlavice ventilační polypropylen PP DN 110</t>
  </si>
  <si>
    <t>574928426</t>
  </si>
  <si>
    <t>Větrací hlavice DN 110</t>
  </si>
  <si>
    <t>721290111</t>
  </si>
  <si>
    <t>Zkouška těsnosti potrubí kanalizace vodou DN do 125</t>
  </si>
  <si>
    <t>-590630505</t>
  </si>
  <si>
    <t>721290112</t>
  </si>
  <si>
    <t>Zkouška těsnosti potrubí kanalizace vodou DN 150/DN 200</t>
  </si>
  <si>
    <t>1056660771</t>
  </si>
  <si>
    <t>998721202</t>
  </si>
  <si>
    <t>Přesun hmot procentní pro vnitřní kanalizace v objektech v přes 6 do 12 m</t>
  </si>
  <si>
    <t>687560312</t>
  </si>
  <si>
    <t>722</t>
  </si>
  <si>
    <t>Zdravotechnika - vnitřní vodovod</t>
  </si>
  <si>
    <t>72213010R1</t>
  </si>
  <si>
    <t>Potrubí pro zavodněný systém ocelové hladké pozinkované spojované lisováním - požární vodovod oc/pozink 2"</t>
  </si>
  <si>
    <t>-1674698078</t>
  </si>
  <si>
    <t>Požární vodovod oc/pozink 2"</t>
  </si>
  <si>
    <t>722174002</t>
  </si>
  <si>
    <t>Potrubí vodovodní plastové PPR svar polyfúze PN 16 D 20x2,8 mm</t>
  </si>
  <si>
    <t>-1124437632</t>
  </si>
  <si>
    <t>pro teplou vodu</t>
  </si>
  <si>
    <t>722174003</t>
  </si>
  <si>
    <t>Potrubí vodovodní plastové PPR svar polyfúze PN 16 D 25x3,5 mm</t>
  </si>
  <si>
    <t>-721159649</t>
  </si>
  <si>
    <t>pro studenou pitnou vodu</t>
  </si>
  <si>
    <t>187</t>
  </si>
  <si>
    <t>72217400R</t>
  </si>
  <si>
    <t>Potrubí vodovodní plastové PPR svar polyfúze PN 16 D 32x4,5 mm</t>
  </si>
  <si>
    <t>-846594153</t>
  </si>
  <si>
    <t>pro pitnou vodu</t>
  </si>
  <si>
    <t>722181222</t>
  </si>
  <si>
    <t>Ochrana vodovodního potrubí přilepenými termoizolačními trubicemi z PE tl přes 6 do 9 mm DN přes 22 do 45 mm</t>
  </si>
  <si>
    <t>55160029</t>
  </si>
  <si>
    <t>potrubí 32x4,5</t>
  </si>
  <si>
    <t>potrubí 25x3,5</t>
  </si>
  <si>
    <t>potrubí OC 2"</t>
  </si>
  <si>
    <t>722181231</t>
  </si>
  <si>
    <t>Ochrana vodovodního potrubí přilepenými termoizolačními trubicemi z PE tl přes 9 do 13 mm DN do 22 mm</t>
  </si>
  <si>
    <t>-603344423</t>
  </si>
  <si>
    <t>potrubí 20x2,8</t>
  </si>
  <si>
    <t>72223114R</t>
  </si>
  <si>
    <t>Rohový ventil kulový 1/2"-3/8",  s připojovací hadicí 1/2"-3/8"</t>
  </si>
  <si>
    <t>-198392228</t>
  </si>
  <si>
    <t>133</t>
  </si>
  <si>
    <t>72223206R</t>
  </si>
  <si>
    <t>Kulový kohout s vypouštěním na potrubí 25/3,5</t>
  </si>
  <si>
    <t>1708616347</t>
  </si>
  <si>
    <t>72223206R1</t>
  </si>
  <si>
    <t>Kulový kohout s vypouštěním na potrubí 32/4,5</t>
  </si>
  <si>
    <t>1153179204</t>
  </si>
  <si>
    <t>722250133</t>
  </si>
  <si>
    <t>Hydrantový systém s tvarově stálou hadicí D 25 x 30 m celoplechový</t>
  </si>
  <si>
    <t>-1228159399</t>
  </si>
  <si>
    <t>Požární hydrant:  D19 se stálou hadicí 30m</t>
  </si>
  <si>
    <t>72225910R</t>
  </si>
  <si>
    <t>Požární rozdělovač DN 50</t>
  </si>
  <si>
    <t>1895411491</t>
  </si>
  <si>
    <t>722270102</t>
  </si>
  <si>
    <t>D+M dvojice bytových vodoměrů Q=2,5</t>
  </si>
  <si>
    <t>-1114565595</t>
  </si>
  <si>
    <t>Dvojice bytových vodoměrů Q=2,5</t>
  </si>
  <si>
    <t>72</t>
  </si>
  <si>
    <t>72229022R</t>
  </si>
  <si>
    <t>Zkouška těsnosti vodovodního potrubí DN do 50</t>
  </si>
  <si>
    <t>-1154311088</t>
  </si>
  <si>
    <t>Potrubí Ekoplastik PPR3, pro studenou pitnou vodu, PN 16 - 25x3,5</t>
  </si>
  <si>
    <t>Potrubí Ekoplastik PPR3, pro teplou pitnou vodu, PN 16 - 20x2,8</t>
  </si>
  <si>
    <t>Potrubí Ekoplastik PPR3, pro pitnou vodu, PN 16 - 32x4,5</t>
  </si>
  <si>
    <t>722290234</t>
  </si>
  <si>
    <t>Proplach a dezinfekce vodovodního potrubí DN do 80</t>
  </si>
  <si>
    <t>-1278327168</t>
  </si>
  <si>
    <t>998722202</t>
  </si>
  <si>
    <t>Přesun hmot procentní pro vnitřní vodovod v objektech v přes 6 do 12 m</t>
  </si>
  <si>
    <t>-1327669800</t>
  </si>
  <si>
    <t>725</t>
  </si>
  <si>
    <t>Zdravotechnika - zařizovací předměty</t>
  </si>
  <si>
    <t>725112171</t>
  </si>
  <si>
    <t>Kombi klozet s hlubokým splachováním odpad vodorovný</t>
  </si>
  <si>
    <t>1326054234</t>
  </si>
  <si>
    <t>Klozet kombi</t>
  </si>
  <si>
    <t>725211601</t>
  </si>
  <si>
    <t>Umyvadlo keramické bílé šířky 500 mm bez krytu na sifon připevněné na stěnu šrouby</t>
  </si>
  <si>
    <t>-549021162</t>
  </si>
  <si>
    <t>Keramické umyvadlo závěsné, šířka 500 mm</t>
  </si>
  <si>
    <t>72531113R</t>
  </si>
  <si>
    <t>Dřez dvojitý nerezový š. 900 mm</t>
  </si>
  <si>
    <t>-660405616</t>
  </si>
  <si>
    <t>Dvojdřez nerezový š. 900</t>
  </si>
  <si>
    <t>72553110R1</t>
  </si>
  <si>
    <t>Elektrický ohřívač zásobníkový přepadový beztlakový - průtokový ohřívač nástěnný</t>
  </si>
  <si>
    <t>1847791779</t>
  </si>
  <si>
    <t>Průtokový ohřívač nástěnný</t>
  </si>
  <si>
    <t>72553110R2</t>
  </si>
  <si>
    <t>Elektrický ohřívač zásobníkový přepadový beztlakový - průtokový ohřívač pod dřez</t>
  </si>
  <si>
    <t>1329919544</t>
  </si>
  <si>
    <t>Průtokový ohřívač pod dřez</t>
  </si>
  <si>
    <t>725821325</t>
  </si>
  <si>
    <t>Baterie dřezová stojánková páková s otáčivým kulatým ústím a délkou ramínka 220 mm</t>
  </si>
  <si>
    <t>2092349556</t>
  </si>
  <si>
    <t>Baterie dřezová stojánková páková</t>
  </si>
  <si>
    <t>725822613</t>
  </si>
  <si>
    <t>Baterie umyvadlová stojánková páková s výpustí</t>
  </si>
  <si>
    <t>-1412223728</t>
  </si>
  <si>
    <t>Baterie umyvadlová stojánková</t>
  </si>
  <si>
    <t>725869218</t>
  </si>
  <si>
    <t>Montáž zápachových uzávěrek U-sifonů</t>
  </si>
  <si>
    <t>-2102455955</t>
  </si>
  <si>
    <t>Dřezový sifon pro dvojdřez DN 50</t>
  </si>
  <si>
    <t>5516100R</t>
  </si>
  <si>
    <t>souprava odtoková pro dvojdřez</t>
  </si>
  <si>
    <t>sada</t>
  </si>
  <si>
    <t>126310780</t>
  </si>
  <si>
    <t>5516663R1</t>
  </si>
  <si>
    <t>Umyvadlový sifon DN 40</t>
  </si>
  <si>
    <t>1499660124</t>
  </si>
  <si>
    <t>998725202</t>
  </si>
  <si>
    <t>Přesun hmot procentní pro zařizovací předměty v objektech v přes 6 do 12 m</t>
  </si>
  <si>
    <t>806913682</t>
  </si>
  <si>
    <t>764</t>
  </si>
  <si>
    <t>Konstrukce klempířské</t>
  </si>
  <si>
    <t>76451840R</t>
  </si>
  <si>
    <t>Dodávka a montáž venkovního svodu  čtvercový bílý</t>
  </si>
  <si>
    <t>955498257</t>
  </si>
  <si>
    <t>Venkovní svod  čtvercový bílý</t>
  </si>
  <si>
    <t>998764202</t>
  </si>
  <si>
    <t>Přesun hmot procentní pro konstrukce klempířské v objektech v přes 6 do 12 m</t>
  </si>
  <si>
    <t>-1526982290</t>
  </si>
  <si>
    <t>Orinetační výkaz výměr</t>
  </si>
  <si>
    <t>Doplnění elektroinstalace - nové  montované zázemí FK Viktoria Žižkov</t>
  </si>
  <si>
    <t>Praha, 12.2021</t>
  </si>
  <si>
    <t>Poř.č.</t>
  </si>
  <si>
    <t>Ceníková položka</t>
  </si>
  <si>
    <t>Snížená/základní sazba DPH</t>
  </si>
  <si>
    <t>Jednotky</t>
  </si>
  <si>
    <t>Montáž jedn.c.</t>
  </si>
  <si>
    <t>Materiál jedn.c.</t>
  </si>
  <si>
    <t>Jedn.c. celkem</t>
  </si>
  <si>
    <t>Celkem</t>
  </si>
  <si>
    <t>Silnoproud C21M</t>
  </si>
  <si>
    <t>210010301</t>
  </si>
  <si>
    <t>krab.přístrojová hluboká KU68</t>
  </si>
  <si>
    <t>ks</t>
  </si>
  <si>
    <t>210010321</t>
  </si>
  <si>
    <t>krab.odboč.s víčkem.svor.KR 68 kruh.vč.zap.</t>
  </si>
  <si>
    <t>210010332</t>
  </si>
  <si>
    <t>bezhalogenová krab.lištový rozv.s víčkem;svork. vč.zap.</t>
  </si>
  <si>
    <t>210010351</t>
  </si>
  <si>
    <t>krab.rozvodka typ 6455-11 do 4mm2 vč.zapoj.</t>
  </si>
  <si>
    <t>215012210</t>
  </si>
  <si>
    <t>lišta vkládací cca 20x20mm bez halogenová</t>
  </si>
  <si>
    <t>215012220</t>
  </si>
  <si>
    <t>lišta vkládací cca 20x40mm bez halogenová</t>
  </si>
  <si>
    <t>210110044A</t>
  </si>
  <si>
    <t>sériový přep.stříd. - řazení 5/5A zápust.vč.zap.</t>
  </si>
  <si>
    <t>210110044B</t>
  </si>
  <si>
    <t>dvojitý přep.stříd. - řazení 5B zápust.vč.zap.</t>
  </si>
  <si>
    <t>210110091P</t>
  </si>
  <si>
    <t>soumrakový a pohybový spínač 230V/10/15 lx/0-10 min./IP43 "Sr"</t>
  </si>
  <si>
    <t>210810045</t>
  </si>
  <si>
    <t>CYKY-CYKYm O3(3A) x1.5 mm2 750V (PU) (tersa a schody)</t>
  </si>
  <si>
    <t>CYKY-CYKYm J3(3C) x1.5 mm2 750V (PU) (tersa a schody)</t>
  </si>
  <si>
    <t>210810055</t>
  </si>
  <si>
    <t>CYKY-CYKYm J5(5C)x1.5 mm2 750V (PU) (tersa a schody)</t>
  </si>
  <si>
    <t>210810075P</t>
  </si>
  <si>
    <t>CHKE-V 3O(3A)x1.5 mm2 750V (PU) (vnitřní nouzové osv.)</t>
  </si>
  <si>
    <t>210810076P</t>
  </si>
  <si>
    <t>CHKE-V 5J(5C)x1.5 mm2 750V (PU) (vnitřní nouzové osv.)</t>
  </si>
  <si>
    <t>Materiál nosný celkem</t>
  </si>
  <si>
    <t>Nespecifikovaný a pomocný materiál - % nosného materiálu</t>
  </si>
  <si>
    <t>Montáž celkem</t>
  </si>
  <si>
    <t>Nespecifikovaná a pomocná montáž - % montáže</t>
  </si>
  <si>
    <t>Celkem C21M elektroinstalace - snížená/základní sazba DPH</t>
  </si>
  <si>
    <t>Základní sazba DPH</t>
  </si>
  <si>
    <t>Silnoproud C21M - svítidla                                            včetně zdrojů LED/zářivka/výbojka</t>
  </si>
  <si>
    <t>svít.žár.stropní 1xE27 IP43 včetně zdroje "F"</t>
  </si>
  <si>
    <t>LED schodnicový reflektor cca 15-20W; IP43, instalace do /pod madlo zábradlí "U"</t>
  </si>
  <si>
    <t>Nouzové LED svítidlo EXIT 10-15 W/IP20/43 se šipkou ve směru úniku - stále svítí, NZ 60 minut, včetně zdroje "Y"</t>
  </si>
  <si>
    <t>Celkem C21M elektroinstalace -základní sazba DPH</t>
  </si>
  <si>
    <t>Hromosvod C21M</t>
  </si>
  <si>
    <t>210220001-8</t>
  </si>
  <si>
    <t>uzem.na povrchu AlMgSi D=8 mm včetně podpěr</t>
  </si>
  <si>
    <t>210220001-10</t>
  </si>
  <si>
    <t>uzem.na povrchu AlMgSi D=10 mm včetně podpěr - svod</t>
  </si>
  <si>
    <t>izolovaný svod ISO Fugal  vč.svorek; ukončení propojek, pod om.</t>
  </si>
  <si>
    <t>uzem.na povrchu FeZn D=10 mm bez nátěr.ochr.posp.(propojení buněk)</t>
  </si>
  <si>
    <t>210220008-1</t>
  </si>
  <si>
    <t>pomocný jímač AlMgSi/Nerez 10/60 vč.upevnění, připojení</t>
  </si>
  <si>
    <t>oddálený jímač OJ vč.upevnění, připojení</t>
  </si>
  <si>
    <t>nerezové svorky hromosvodové do 2 šroubu (SS;SR 03)</t>
  </si>
  <si>
    <t>nerezové svorky hromosv.nad 2 šrouby(ST;SJ;SK;SZ;SR01;02)</t>
  </si>
  <si>
    <t>Celkem C21M hromosvod -  snížená/základní sazba DPH</t>
  </si>
  <si>
    <t>Rozvaděč RNZ</t>
  </si>
  <si>
    <t>Motáž rozvaděče OCEP/Plast, minimálně 5x 24 pozic, přisazená              montáž min. IP43/IP20</t>
  </si>
  <si>
    <t>Hlavní vypínač/jistič 3x 160A/80A (BC160)</t>
  </si>
  <si>
    <t>kombinovaná SPD typu 1+2 zapojení "V" (dříve třídy B+C)</t>
  </si>
  <si>
    <t>Jistič 3x 25A/B</t>
  </si>
  <si>
    <t>Jistič 3x 16A/B</t>
  </si>
  <si>
    <t>Jistič s proudovým chráničem 1x 16A/B/30mA</t>
  </si>
  <si>
    <t>Jistič s proudovým chráničem 1x 10A/B/30mA</t>
  </si>
  <si>
    <t>Proudový chránič 3x 25A/30mA</t>
  </si>
  <si>
    <t>Propojovací hřeben L1;L2; L3 - 100A/10kA-24 pozic</t>
  </si>
  <si>
    <t>PE svorka 160A/24 pozic</t>
  </si>
  <si>
    <t>N svorka 160A/24 pozic</t>
  </si>
  <si>
    <t>Zkušební svorka 160A</t>
  </si>
  <si>
    <r>
      <t xml:space="preserve">Ochranná/přechodová svorka (nerez </t>
    </r>
    <r>
      <rPr>
        <sz val="9"/>
        <rFont val="Calibri"/>
        <family val="2"/>
        <charset val="238"/>
      </rPr>
      <t>Ø</t>
    </r>
    <r>
      <rPr>
        <sz val="9"/>
        <rFont val="Times New Roman"/>
        <family val="1"/>
        <charset val="238"/>
      </rPr>
      <t>10/CYA 25)PA1 - 160A</t>
    </r>
  </si>
  <si>
    <t>Ochranná svorka HOS - 160A</t>
  </si>
  <si>
    <t>Celkem rozvaděč RNZ + HOS + PA1</t>
  </si>
  <si>
    <t>Montované zázemí stadiónu - FK Viktorie Žižkov - Budova</t>
  </si>
  <si>
    <t>Schodišťový stupeň TENZONA 1000x330 40/3</t>
  </si>
  <si>
    <t>Táhlo průměr 16mm</t>
  </si>
  <si>
    <t>ocel profilová jakost S235JR (11 375) průřez U (UPN) 220</t>
  </si>
  <si>
    <t>Dodávka TC 120x4</t>
  </si>
  <si>
    <t>Dodávka a montáž zábradlí na terase a schodištích</t>
  </si>
  <si>
    <t>Hromosvod pro nové montované zázemí FK Viktoria Žižkov a RNZ</t>
  </si>
  <si>
    <t>RNZ a Hromosvod viz. samostatný soupis prací</t>
  </si>
  <si>
    <t>revize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</si>
</sst>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5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</cellStyleXfs>
  <cellXfs count="2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9" fillId="0" borderId="0" xfId="3" applyFont="1" applyAlignment="1">
      <alignment vertical="center"/>
    </xf>
    <xf numFmtId="0" fontId="40" fillId="0" borderId="0" xfId="3" applyFont="1" applyAlignment="1">
      <alignment vertical="center"/>
    </xf>
    <xf numFmtId="0" fontId="40" fillId="0" borderId="0" xfId="3" applyFont="1" applyAlignment="1">
      <alignment horizontal="center" vertical="center"/>
    </xf>
    <xf numFmtId="1" fontId="40" fillId="0" borderId="0" xfId="3" applyNumberFormat="1" applyFont="1" applyAlignment="1">
      <alignment horizontal="center" vertical="center"/>
    </xf>
    <xf numFmtId="1" fontId="40" fillId="0" borderId="0" xfId="3" applyNumberFormat="1" applyFont="1" applyAlignment="1">
      <alignment vertical="center" wrapText="1"/>
    </xf>
    <xf numFmtId="2" fontId="40" fillId="0" borderId="0" xfId="3" applyNumberFormat="1" applyFont="1" applyAlignment="1">
      <alignment horizontal="center" vertical="center"/>
    </xf>
    <xf numFmtId="2" fontId="41" fillId="0" borderId="0" xfId="3" applyNumberFormat="1" applyFont="1" applyAlignment="1">
      <alignment horizontal="center" vertical="center"/>
    </xf>
    <xf numFmtId="1" fontId="44" fillId="0" borderId="23" xfId="4" applyNumberFormat="1" applyFont="1" applyBorder="1" applyAlignment="1">
      <alignment horizontal="center" vertical="center" wrapText="1"/>
    </xf>
    <xf numFmtId="0" fontId="42" fillId="0" borderId="23" xfId="3" applyFont="1" applyBorder="1" applyAlignment="1">
      <alignment horizontal="center" vertical="center"/>
    </xf>
    <xf numFmtId="0" fontId="43" fillId="0" borderId="23" xfId="3" applyFont="1" applyBorder="1" applyAlignment="1">
      <alignment vertical="center"/>
    </xf>
    <xf numFmtId="0" fontId="42" fillId="0" borderId="0" xfId="3" applyFont="1" applyAlignment="1">
      <alignment vertical="center"/>
    </xf>
    <xf numFmtId="1" fontId="45" fillId="0" borderId="23" xfId="4" applyNumberFormat="1" applyFont="1" applyBorder="1" applyAlignment="1">
      <alignment horizontal="center" vertical="center" textRotation="90" wrapText="1"/>
    </xf>
    <xf numFmtId="0" fontId="44" fillId="0" borderId="0" xfId="4" applyFont="1" applyAlignment="1">
      <alignment vertical="center" wrapText="1"/>
    </xf>
    <xf numFmtId="0" fontId="40" fillId="0" borderId="23" xfId="3" applyFont="1" applyBorder="1" applyAlignment="1">
      <alignment horizontal="center" vertical="center"/>
    </xf>
    <xf numFmtId="1" fontId="40" fillId="0" borderId="23" xfId="3" applyNumberFormat="1" applyFont="1" applyBorder="1" applyAlignment="1">
      <alignment horizontal="center" vertical="center"/>
    </xf>
    <xf numFmtId="1" fontId="40" fillId="0" borderId="23" xfId="3" applyNumberFormat="1" applyFont="1" applyBorder="1" applyAlignment="1">
      <alignment vertical="center" wrapText="1"/>
    </xf>
    <xf numFmtId="2" fontId="46" fillId="0" borderId="23" xfId="3" applyNumberFormat="1" applyFont="1" applyBorder="1" applyAlignment="1">
      <alignment horizontal="center" vertical="center"/>
    </xf>
    <xf numFmtId="2" fontId="40" fillId="0" borderId="23" xfId="3" applyNumberFormat="1" applyFont="1" applyBorder="1" applyAlignment="1">
      <alignment horizontal="center" vertical="center"/>
    </xf>
    <xf numFmtId="2" fontId="40" fillId="0" borderId="23" xfId="3" applyNumberFormat="1" applyFont="1" applyBorder="1" applyAlignment="1">
      <alignment vertical="center"/>
    </xf>
    <xf numFmtId="2" fontId="40" fillId="0" borderId="0" xfId="3" applyNumberFormat="1" applyFont="1" applyAlignment="1">
      <alignment vertical="center"/>
    </xf>
    <xf numFmtId="1" fontId="40" fillId="0" borderId="23" xfId="3" applyNumberFormat="1" applyFont="1" applyBorder="1" applyAlignment="1">
      <alignment horizontal="center" vertical="center" wrapText="1"/>
    </xf>
    <xf numFmtId="1" fontId="40" fillId="0" borderId="23" xfId="3" applyNumberFormat="1" applyFont="1" applyBorder="1" applyAlignment="1">
      <alignment horizontal="left" vertical="center" wrapText="1"/>
    </xf>
    <xf numFmtId="2" fontId="46" fillId="0" borderId="23" xfId="3" applyNumberFormat="1" applyFont="1" applyBorder="1" applyAlignment="1">
      <alignment horizontal="right" vertical="center"/>
    </xf>
    <xf numFmtId="2" fontId="40" fillId="0" borderId="23" xfId="3" applyNumberFormat="1" applyFont="1" applyBorder="1" applyAlignment="1">
      <alignment horizontal="right" vertical="center"/>
    </xf>
    <xf numFmtId="0" fontId="39" fillId="0" borderId="0" xfId="3" applyFont="1" applyAlignment="1">
      <alignment horizontal="center" vertical="center"/>
    </xf>
    <xf numFmtId="1" fontId="39" fillId="0" borderId="0" xfId="3" applyNumberFormat="1" applyFont="1" applyAlignment="1">
      <alignment horizontal="center" vertical="center"/>
    </xf>
    <xf numFmtId="1" fontId="39" fillId="0" borderId="0" xfId="3" applyNumberFormat="1" applyFont="1" applyAlignment="1">
      <alignment vertical="center" wrapText="1"/>
    </xf>
    <xf numFmtId="2" fontId="39" fillId="0" borderId="0" xfId="3" applyNumberFormat="1" applyFont="1" applyAlignment="1">
      <alignment horizontal="center" vertical="center"/>
    </xf>
    <xf numFmtId="0" fontId="47" fillId="0" borderId="0" xfId="3" applyFont="1" applyAlignment="1">
      <alignment vertical="center"/>
    </xf>
    <xf numFmtId="1" fontId="40" fillId="0" borderId="23" xfId="2" applyNumberFormat="1" applyFont="1" applyBorder="1" applyAlignment="1">
      <alignment vertical="center" wrapText="1"/>
    </xf>
    <xf numFmtId="1" fontId="40" fillId="0" borderId="0" xfId="4" applyNumberFormat="1" applyFont="1" applyAlignment="1">
      <alignment horizontal="left" vertical="center" wrapText="1"/>
    </xf>
    <xf numFmtId="2" fontId="50" fillId="0" borderId="23" xfId="3" applyNumberFormat="1" applyFont="1" applyBorder="1" applyAlignment="1">
      <alignment horizontal="right" vertical="center"/>
    </xf>
    <xf numFmtId="2" fontId="49" fillId="0" borderId="23" xfId="3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26" fillId="0" borderId="25" xfId="0" applyFont="1" applyBorder="1" applyAlignment="1">
      <alignment vertical="center"/>
    </xf>
    <xf numFmtId="4" fontId="0" fillId="0" borderId="0" xfId="0" applyNumberFormat="1"/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25" xfId="0" applyFont="1" applyBorder="1" applyAlignment="1">
      <alignment horizontal="left" vertical="center" wrapText="1"/>
    </xf>
    <xf numFmtId="4" fontId="26" fillId="0" borderId="25" xfId="0" applyNumberFormat="1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44" fillId="0" borderId="23" xfId="4" applyNumberFormat="1" applyFont="1" applyBorder="1" applyAlignment="1">
      <alignment horizontal="center" vertical="center" textRotation="90" wrapText="1"/>
    </xf>
    <xf numFmtId="0" fontId="43" fillId="0" borderId="23" xfId="3" applyFont="1" applyBorder="1" applyAlignment="1">
      <alignment vertical="center"/>
    </xf>
    <xf numFmtId="1" fontId="44" fillId="0" borderId="23" xfId="4" applyNumberFormat="1" applyFont="1" applyBorder="1" applyAlignment="1">
      <alignment horizontal="center" vertical="center" textRotation="90" wrapText="1"/>
    </xf>
    <xf numFmtId="168" fontId="44" fillId="0" borderId="23" xfId="4" applyNumberFormat="1" applyFont="1" applyBorder="1" applyAlignment="1">
      <alignment horizontal="center" vertical="center" textRotation="90" wrapText="1"/>
    </xf>
    <xf numFmtId="0" fontId="44" fillId="0" borderId="23" xfId="3" applyFont="1" applyBorder="1" applyAlignment="1">
      <alignment horizontal="center" vertical="center" textRotation="90"/>
    </xf>
    <xf numFmtId="1" fontId="37" fillId="0" borderId="0" xfId="2" applyNumberFormat="1" applyFont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42" fillId="0" borderId="0" xfId="3" applyFont="1" applyAlignment="1">
      <alignment horizontal="right" vertical="center"/>
    </xf>
    <xf numFmtId="0" fontId="43" fillId="0" borderId="0" xfId="3" applyFont="1" applyAlignment="1">
      <alignment vertical="center"/>
    </xf>
    <xf numFmtId="0" fontId="0" fillId="5" borderId="3" xfId="0" applyFill="1" applyBorder="1" applyAlignment="1">
      <alignment vertical="center"/>
    </xf>
  </cellXfs>
  <cellStyles count="5">
    <cellStyle name="Hypertextový odkaz" xfId="1" builtinId="8"/>
    <cellStyle name="Normální" xfId="0" builtinId="0" customBuiltin="1"/>
    <cellStyle name="Normální 2" xfId="3" xr:uid="{E39BCBCF-E1FA-4874-A4DC-7641AD4C4311}"/>
    <cellStyle name="normální_EL etapa 1 1-montáže" xfId="4" xr:uid="{F67F9FC2-0A6C-4899-86D9-9005388242A5}"/>
    <cellStyle name="normální_EL etapa 1-3-HZS" xfId="2" xr:uid="{EE02599E-13BF-4229-BD24-C58D0D28A39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view="pageBreakPreview" topLeftCell="J1" zoomScaleNormal="100" zoomScaleSheetLayoutView="100" workbookViewId="0">
      <selection activeCell="AI27" sqref="AI2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7" t="s">
        <v>5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242" t="s">
        <v>13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R5" s="19"/>
      <c r="BS5" s="16" t="s">
        <v>6</v>
      </c>
    </row>
    <row r="6" spans="1:74" ht="36.950000000000003" customHeight="1">
      <c r="B6" s="19"/>
      <c r="D6" s="24" t="s">
        <v>14</v>
      </c>
      <c r="K6" s="243" t="s">
        <v>602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23" t="s">
        <v>20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23</v>
      </c>
      <c r="AK11" s="25" t="s">
        <v>24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25</v>
      </c>
      <c r="AK13" s="25" t="s">
        <v>22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18</v>
      </c>
      <c r="AK14" s="25" t="s">
        <v>24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22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27</v>
      </c>
      <c r="AK17" s="25" t="s">
        <v>24</v>
      </c>
      <c r="AN17" s="23" t="s">
        <v>1</v>
      </c>
      <c r="AR17" s="19"/>
      <c r="BS17" s="16" t="s">
        <v>28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29</v>
      </c>
      <c r="AK19" s="25" t="s">
        <v>22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18</v>
      </c>
      <c r="AK20" s="25" t="s">
        <v>24</v>
      </c>
      <c r="AN20" s="23" t="s">
        <v>1</v>
      </c>
      <c r="AR20" s="19"/>
      <c r="BS20" s="16" t="s">
        <v>28</v>
      </c>
    </row>
    <row r="21" spans="2:71" ht="6.95" customHeight="1">
      <c r="B21" s="19"/>
      <c r="AR21" s="19"/>
    </row>
    <row r="22" spans="2:71" ht="12" customHeight="1">
      <c r="B22" s="19"/>
      <c r="D22" s="25" t="s">
        <v>30</v>
      </c>
      <c r="AR22" s="19"/>
    </row>
    <row r="23" spans="2:71" ht="16.5" customHeight="1">
      <c r="B23" s="19"/>
      <c r="E23" s="244" t="s">
        <v>1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45">
        <f>ROUND(AG94,2)</f>
        <v>0</v>
      </c>
      <c r="AL26" s="246"/>
      <c r="AM26" s="246"/>
      <c r="AN26" s="246"/>
      <c r="AO26" s="246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247" t="s">
        <v>32</v>
      </c>
      <c r="M28" s="247"/>
      <c r="N28" s="247"/>
      <c r="O28" s="247"/>
      <c r="P28" s="247"/>
      <c r="W28" s="247" t="s">
        <v>33</v>
      </c>
      <c r="X28" s="247"/>
      <c r="Y28" s="247"/>
      <c r="Z28" s="247"/>
      <c r="AA28" s="247"/>
      <c r="AB28" s="247"/>
      <c r="AC28" s="247"/>
      <c r="AD28" s="247"/>
      <c r="AE28" s="247"/>
      <c r="AK28" s="247" t="s">
        <v>34</v>
      </c>
      <c r="AL28" s="247"/>
      <c r="AM28" s="247"/>
      <c r="AN28" s="247"/>
      <c r="AO28" s="247"/>
      <c r="AR28" s="28"/>
    </row>
    <row r="29" spans="2:71" s="2" customFormat="1" ht="14.45" customHeight="1">
      <c r="B29" s="32"/>
      <c r="D29" s="25" t="s">
        <v>35</v>
      </c>
      <c r="F29" s="25" t="s">
        <v>36</v>
      </c>
      <c r="L29" s="237">
        <v>0.21</v>
      </c>
      <c r="M29" s="236"/>
      <c r="N29" s="236"/>
      <c r="O29" s="236"/>
      <c r="P29" s="236"/>
      <c r="W29" s="235">
        <f>ROUND(AZ94, 2)</f>
        <v>0</v>
      </c>
      <c r="X29" s="236"/>
      <c r="Y29" s="236"/>
      <c r="Z29" s="236"/>
      <c r="AA29" s="236"/>
      <c r="AB29" s="236"/>
      <c r="AC29" s="236"/>
      <c r="AD29" s="236"/>
      <c r="AE29" s="236"/>
      <c r="AK29" s="235">
        <f>ROUND(AV94, 2)</f>
        <v>0</v>
      </c>
      <c r="AL29" s="236"/>
      <c r="AM29" s="236"/>
      <c r="AN29" s="236"/>
      <c r="AO29" s="236"/>
      <c r="AR29" s="32"/>
    </row>
    <row r="30" spans="2:71" s="2" customFormat="1" ht="14.45" customHeight="1">
      <c r="B30" s="32"/>
      <c r="F30" s="25" t="s">
        <v>37</v>
      </c>
      <c r="L30" s="237">
        <v>0.15</v>
      </c>
      <c r="M30" s="236"/>
      <c r="N30" s="236"/>
      <c r="O30" s="236"/>
      <c r="P30" s="236"/>
      <c r="W30" s="235">
        <f>ROUND(BA94, 2)</f>
        <v>0</v>
      </c>
      <c r="X30" s="236"/>
      <c r="Y30" s="236"/>
      <c r="Z30" s="236"/>
      <c r="AA30" s="236"/>
      <c r="AB30" s="236"/>
      <c r="AC30" s="236"/>
      <c r="AD30" s="236"/>
      <c r="AE30" s="236"/>
      <c r="AK30" s="235">
        <f>ROUND(AW94, 2)</f>
        <v>0</v>
      </c>
      <c r="AL30" s="236"/>
      <c r="AM30" s="236"/>
      <c r="AN30" s="236"/>
      <c r="AO30" s="236"/>
      <c r="AR30" s="32"/>
    </row>
    <row r="31" spans="2:71" s="2" customFormat="1" ht="14.45" hidden="1" customHeight="1">
      <c r="B31" s="32"/>
      <c r="F31" s="25" t="s">
        <v>38</v>
      </c>
      <c r="L31" s="237">
        <v>0.21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2"/>
    </row>
    <row r="32" spans="2:71" s="2" customFormat="1" ht="14.45" hidden="1" customHeight="1">
      <c r="B32" s="32"/>
      <c r="F32" s="25" t="s">
        <v>39</v>
      </c>
      <c r="L32" s="237">
        <v>0.15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2"/>
    </row>
    <row r="33" spans="2:44" s="2" customFormat="1" ht="14.45" hidden="1" customHeight="1">
      <c r="B33" s="32"/>
      <c r="F33" s="25" t="s">
        <v>40</v>
      </c>
      <c r="L33" s="237">
        <v>0</v>
      </c>
      <c r="M33" s="236"/>
      <c r="N33" s="236"/>
      <c r="O33" s="236"/>
      <c r="P33" s="236"/>
      <c r="W33" s="235">
        <f>ROUND(BD94, 2)</f>
        <v>0</v>
      </c>
      <c r="X33" s="236"/>
      <c r="Y33" s="236"/>
      <c r="Z33" s="236"/>
      <c r="AA33" s="236"/>
      <c r="AB33" s="236"/>
      <c r="AC33" s="236"/>
      <c r="AD33" s="236"/>
      <c r="AE33" s="236"/>
      <c r="AK33" s="235">
        <v>0</v>
      </c>
      <c r="AL33" s="236"/>
      <c r="AM33" s="236"/>
      <c r="AN33" s="236"/>
      <c r="AO33" s="236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238" t="s">
        <v>43</v>
      </c>
      <c r="Y35" s="239"/>
      <c r="Z35" s="239"/>
      <c r="AA35" s="239"/>
      <c r="AB35" s="239"/>
      <c r="AC35" s="35"/>
      <c r="AD35" s="35"/>
      <c r="AE35" s="35"/>
      <c r="AF35" s="35"/>
      <c r="AG35" s="35"/>
      <c r="AH35" s="35"/>
      <c r="AI35" s="35"/>
      <c r="AJ35" s="35"/>
      <c r="AK35" s="240">
        <f>SUM(AK26:AK33)</f>
        <v>0</v>
      </c>
      <c r="AL35" s="239"/>
      <c r="AM35" s="239"/>
      <c r="AN35" s="239"/>
      <c r="AO35" s="241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50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2022-17</v>
      </c>
      <c r="AR84" s="44"/>
    </row>
    <row r="85" spans="1:91" s="4" customFormat="1" ht="36.950000000000003" customHeight="1">
      <c r="B85" s="45"/>
      <c r="C85" s="46" t="s">
        <v>14</v>
      </c>
      <c r="L85" s="226" t="str">
        <f>K6</f>
        <v>Montované zázemí stadiónu - FK Viktorie Žižkov - Budova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17</v>
      </c>
      <c r="L87" s="47" t="str">
        <f>IF(K8="","",K8)</f>
        <v xml:space="preserve"> </v>
      </c>
      <c r="AI87" s="25" t="s">
        <v>19</v>
      </c>
      <c r="AM87" s="228" t="str">
        <f>IF(AN8= "","",AN8)</f>
        <v>28. 2. 2022</v>
      </c>
      <c r="AN87" s="22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21</v>
      </c>
      <c r="L89" s="3" t="str">
        <f>IF(E11= "","",E11)</f>
        <v>Městská část Praha 3</v>
      </c>
      <c r="AI89" s="25" t="s">
        <v>26</v>
      </c>
      <c r="AM89" s="229" t="str">
        <f>IF(E17="","",E17)</f>
        <v>Ing. Jan Jedlička</v>
      </c>
      <c r="AN89" s="230"/>
      <c r="AO89" s="230"/>
      <c r="AP89" s="230"/>
      <c r="AR89" s="28"/>
      <c r="AS89" s="231" t="s">
        <v>51</v>
      </c>
      <c r="AT89" s="23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25</v>
      </c>
      <c r="L90" s="3" t="str">
        <f>IF(E14="","",E14)</f>
        <v xml:space="preserve"> </v>
      </c>
      <c r="AI90" s="25" t="s">
        <v>29</v>
      </c>
      <c r="AM90" s="229" t="str">
        <f>IF(E20="","",E20)</f>
        <v xml:space="preserve"> </v>
      </c>
      <c r="AN90" s="230"/>
      <c r="AO90" s="230"/>
      <c r="AP90" s="230"/>
      <c r="AR90" s="28"/>
      <c r="AS90" s="233"/>
      <c r="AT90" s="234"/>
      <c r="BD90" s="51"/>
    </row>
    <row r="91" spans="1:91" s="1" customFormat="1" ht="10.9" customHeight="1">
      <c r="B91" s="28"/>
      <c r="AR91" s="28"/>
      <c r="AS91" s="233"/>
      <c r="AT91" s="234"/>
      <c r="BD91" s="51"/>
    </row>
    <row r="92" spans="1:91" s="1" customFormat="1" ht="29.25" customHeight="1">
      <c r="B92" s="28"/>
      <c r="C92" s="221" t="s">
        <v>52</v>
      </c>
      <c r="D92" s="222"/>
      <c r="E92" s="222"/>
      <c r="F92" s="222"/>
      <c r="G92" s="222"/>
      <c r="H92" s="52"/>
      <c r="I92" s="223" t="s">
        <v>53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54</v>
      </c>
      <c r="AH92" s="222"/>
      <c r="AI92" s="222"/>
      <c r="AJ92" s="222"/>
      <c r="AK92" s="222"/>
      <c r="AL92" s="222"/>
      <c r="AM92" s="222"/>
      <c r="AN92" s="223" t="s">
        <v>55</v>
      </c>
      <c r="AO92" s="222"/>
      <c r="AP92" s="225"/>
      <c r="AQ92" s="53" t="s">
        <v>56</v>
      </c>
      <c r="AR92" s="28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1" s="1" customFormat="1" ht="10.9" customHeight="1">
      <c r="B93" s="28"/>
      <c r="AR93" s="28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19">
        <f>AG95+AG96+AG97+AG98</f>
        <v>0</v>
      </c>
      <c r="AH94" s="219"/>
      <c r="AI94" s="219"/>
      <c r="AJ94" s="219"/>
      <c r="AK94" s="219"/>
      <c r="AL94" s="219"/>
      <c r="AM94" s="219"/>
      <c r="AN94" s="220">
        <f>AG94*1.21</f>
        <v>0</v>
      </c>
      <c r="AO94" s="220"/>
      <c r="AP94" s="220"/>
      <c r="AQ94" s="62" t="s">
        <v>1</v>
      </c>
      <c r="AR94" s="58"/>
      <c r="AS94" s="63">
        <f>ROUND(SUM(AS95:AS96),2)</f>
        <v>0</v>
      </c>
      <c r="AT94" s="64">
        <f>ROUND(SUM(AV94:AW94),2)</f>
        <v>0</v>
      </c>
      <c r="AU94" s="65" t="e">
        <f>ROUND(SUM(AU95:AU96),5)</f>
        <v>#REF!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ROUND(SUM(AZ95:AZ96),2)</f>
        <v>0</v>
      </c>
      <c r="BA94" s="64">
        <f>ROUND(SUM(BA95:BA96),2)</f>
        <v>0</v>
      </c>
      <c r="BB94" s="64">
        <f>ROUND(SUM(BB95:BB96),2)</f>
        <v>0</v>
      </c>
      <c r="BC94" s="64">
        <f>ROUND(SUM(BC95:BC96),2)</f>
        <v>0</v>
      </c>
      <c r="BD94" s="66">
        <f>ROUND(SUM(BD95:BD96),2)</f>
        <v>0</v>
      </c>
      <c r="BS94" s="67" t="s">
        <v>70</v>
      </c>
      <c r="BT94" s="67" t="s">
        <v>71</v>
      </c>
      <c r="BU94" s="68" t="s">
        <v>72</v>
      </c>
      <c r="BV94" s="67" t="s">
        <v>73</v>
      </c>
      <c r="BW94" s="67" t="s">
        <v>4</v>
      </c>
      <c r="BX94" s="67" t="s">
        <v>74</v>
      </c>
      <c r="CL94" s="67" t="s">
        <v>1</v>
      </c>
    </row>
    <row r="95" spans="1:91" s="6" customFormat="1" ht="16.5" customHeight="1">
      <c r="A95" s="69" t="s">
        <v>75</v>
      </c>
      <c r="B95" s="70"/>
      <c r="C95" s="71"/>
      <c r="D95" s="211" t="s">
        <v>76</v>
      </c>
      <c r="E95" s="211"/>
      <c r="F95" s="211"/>
      <c r="G95" s="211"/>
      <c r="H95" s="211"/>
      <c r="I95" s="72"/>
      <c r="J95" s="211" t="s">
        <v>77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2">
        <f>'SO01 - Stavební práce'!J30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73" t="s">
        <v>78</v>
      </c>
      <c r="AR95" s="70"/>
      <c r="AS95" s="74">
        <v>0</v>
      </c>
      <c r="AT95" s="75">
        <f>ROUND(SUM(AV95:AW95),2)</f>
        <v>0</v>
      </c>
      <c r="AU95" s="76" t="e">
        <f>'SO01 - Stavební práce'!P128</f>
        <v>#REF!</v>
      </c>
      <c r="AV95" s="75">
        <f>'SO01 - Stavební práce'!J33</f>
        <v>0</v>
      </c>
      <c r="AW95" s="75">
        <f>'SO01 - Stavební práce'!J34</f>
        <v>0</v>
      </c>
      <c r="AX95" s="75">
        <f>'SO01 - Stavební práce'!J35</f>
        <v>0</v>
      </c>
      <c r="AY95" s="75">
        <f>'SO01 - Stavební práce'!J36</f>
        <v>0</v>
      </c>
      <c r="AZ95" s="75">
        <f>'SO01 - Stavební práce'!F33</f>
        <v>0</v>
      </c>
      <c r="BA95" s="75">
        <f>'SO01 - Stavební práce'!F34</f>
        <v>0</v>
      </c>
      <c r="BB95" s="75">
        <f>'SO01 - Stavební práce'!F35</f>
        <v>0</v>
      </c>
      <c r="BC95" s="75">
        <f>'SO01 - Stavební práce'!F36</f>
        <v>0</v>
      </c>
      <c r="BD95" s="77">
        <f>'SO01 - Stavební práce'!F37</f>
        <v>0</v>
      </c>
      <c r="BT95" s="78" t="s">
        <v>79</v>
      </c>
      <c r="BV95" s="78" t="s">
        <v>73</v>
      </c>
      <c r="BW95" s="78" t="s">
        <v>80</v>
      </c>
      <c r="BX95" s="78" t="s">
        <v>4</v>
      </c>
      <c r="CL95" s="78" t="s">
        <v>1</v>
      </c>
      <c r="CM95" s="78" t="s">
        <v>81</v>
      </c>
    </row>
    <row r="96" spans="1:91" s="6" customFormat="1" ht="16.5" customHeight="1">
      <c r="A96" s="69" t="s">
        <v>75</v>
      </c>
      <c r="B96" s="70"/>
      <c r="C96" s="71"/>
      <c r="D96" s="211" t="s">
        <v>82</v>
      </c>
      <c r="E96" s="211"/>
      <c r="F96" s="211"/>
      <c r="G96" s="211"/>
      <c r="H96" s="211"/>
      <c r="I96" s="72"/>
      <c r="J96" s="211" t="s">
        <v>83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2">
        <f>'SO02 - Zdravotechnika'!J96</f>
        <v>0</v>
      </c>
      <c r="AH96" s="213"/>
      <c r="AI96" s="213"/>
      <c r="AJ96" s="213"/>
      <c r="AK96" s="213"/>
      <c r="AL96" s="213"/>
      <c r="AM96" s="213"/>
      <c r="AN96" s="212">
        <f>SUM(AG96,AT96)</f>
        <v>0</v>
      </c>
      <c r="AO96" s="213"/>
      <c r="AP96" s="213"/>
      <c r="AQ96" s="73" t="s">
        <v>78</v>
      </c>
      <c r="AR96" s="70"/>
      <c r="AS96" s="79">
        <v>0</v>
      </c>
      <c r="AT96" s="80">
        <f>ROUND(SUM(AV96:AW96),2)</f>
        <v>0</v>
      </c>
      <c r="AU96" s="81" t="e">
        <f>'SO02 - Zdravotechnika'!P121</f>
        <v>#REF!</v>
      </c>
      <c r="AV96" s="80">
        <f>'SO02 - Zdravotechnika'!J33</f>
        <v>0</v>
      </c>
      <c r="AW96" s="80">
        <f>'SO02 - Zdravotechnika'!J34</f>
        <v>0</v>
      </c>
      <c r="AX96" s="80">
        <f>'SO02 - Zdravotechnika'!J35</f>
        <v>0</v>
      </c>
      <c r="AY96" s="80">
        <f>'SO02 - Zdravotechnika'!J36</f>
        <v>0</v>
      </c>
      <c r="AZ96" s="80">
        <f>'SO02 - Zdravotechnika'!F33</f>
        <v>0</v>
      </c>
      <c r="BA96" s="80">
        <f>'SO02 - Zdravotechnika'!F34</f>
        <v>0</v>
      </c>
      <c r="BB96" s="80">
        <f>'SO02 - Zdravotechnika'!F35</f>
        <v>0</v>
      </c>
      <c r="BC96" s="80">
        <f>'SO02 - Zdravotechnika'!F36</f>
        <v>0</v>
      </c>
      <c r="BD96" s="82">
        <f>'SO02 - Zdravotechnika'!F37</f>
        <v>0</v>
      </c>
      <c r="BT96" s="78" t="s">
        <v>79</v>
      </c>
      <c r="BV96" s="78" t="s">
        <v>73</v>
      </c>
      <c r="BW96" s="78" t="s">
        <v>84</v>
      </c>
      <c r="BX96" s="78" t="s">
        <v>4</v>
      </c>
      <c r="CL96" s="78" t="s">
        <v>1</v>
      </c>
      <c r="CM96" s="78" t="s">
        <v>81</v>
      </c>
    </row>
    <row r="97" spans="2:44" s="1" customFormat="1" ht="30" customHeight="1">
      <c r="B97" s="28"/>
      <c r="D97" s="211"/>
      <c r="E97" s="211"/>
      <c r="F97" s="211"/>
      <c r="G97" s="211"/>
      <c r="H97" s="211"/>
      <c r="I97" s="72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2"/>
      <c r="AH97" s="213"/>
      <c r="AI97" s="213"/>
      <c r="AJ97" s="213"/>
      <c r="AK97" s="213"/>
      <c r="AL97" s="213"/>
      <c r="AM97" s="213"/>
      <c r="AN97" s="212"/>
      <c r="AO97" s="213"/>
      <c r="AP97" s="213"/>
      <c r="AR97" s="28"/>
    </row>
    <row r="98" spans="2:44" s="1" customFormat="1" ht="21.75" customHeight="1">
      <c r="B98" s="207"/>
      <c r="C98" s="208"/>
      <c r="D98" s="214"/>
      <c r="E98" s="214"/>
      <c r="F98" s="214"/>
      <c r="G98" s="214"/>
      <c r="H98" s="214"/>
      <c r="I98" s="209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5"/>
      <c r="AH98" s="216"/>
      <c r="AI98" s="216"/>
      <c r="AJ98" s="216"/>
      <c r="AK98" s="216"/>
      <c r="AL98" s="216"/>
      <c r="AM98" s="216"/>
      <c r="AN98" s="215"/>
      <c r="AO98" s="216"/>
      <c r="AP98" s="216"/>
      <c r="AQ98" s="41"/>
      <c r="AR98" s="28"/>
    </row>
    <row r="100" spans="2:44">
      <c r="AL100" s="210"/>
    </row>
  </sheetData>
  <mergeCells count="52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D97:H97"/>
    <mergeCell ref="J97:AF97"/>
    <mergeCell ref="AG97:AM97"/>
    <mergeCell ref="AN97:AP97"/>
    <mergeCell ref="D98:H98"/>
    <mergeCell ref="J98:AF98"/>
    <mergeCell ref="AG98:AM98"/>
    <mergeCell ref="AN98:AP98"/>
  </mergeCells>
  <hyperlinks>
    <hyperlink ref="A95" location="'SO01 - Stavební práce'!C2" display="/" xr:uid="{00000000-0004-0000-0000-000000000000}"/>
    <hyperlink ref="A96" location="'SO02 - Zdravotechnika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7"/>
  <sheetViews>
    <sheetView showGridLines="0" view="pageBreakPreview" topLeftCell="A126" zoomScaleNormal="85" zoomScaleSheetLayoutView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85</v>
      </c>
      <c r="L4" s="19"/>
      <c r="M4" s="83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49" t="str">
        <f>'Rekapitulace stavby'!K6</f>
        <v>Montované zázemí stadiónu - FK Viktorie Žižkov - Budova</v>
      </c>
      <c r="F7" s="250"/>
      <c r="G7" s="250"/>
      <c r="H7" s="250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226" t="s">
        <v>87</v>
      </c>
      <c r="F9" s="248"/>
      <c r="G9" s="248"/>
      <c r="H9" s="24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 t="str">
        <f>'Rekapitulace stavby'!AN8</f>
        <v>28. 2. 2022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21</v>
      </c>
      <c r="I14" s="25" t="s">
        <v>22</v>
      </c>
      <c r="J14" s="23" t="s">
        <v>1</v>
      </c>
      <c r="L14" s="28"/>
    </row>
    <row r="15" spans="2:46" s="1" customFormat="1" ht="18" customHeight="1">
      <c r="B15" s="28"/>
      <c r="E15" s="23" t="s">
        <v>23</v>
      </c>
      <c r="I15" s="25" t="s">
        <v>24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22</v>
      </c>
      <c r="J17" s="23" t="str">
        <f>'Rekapitulace stavby'!AN13</f>
        <v/>
      </c>
      <c r="L17" s="28"/>
    </row>
    <row r="18" spans="2:12" s="1" customFormat="1" ht="18" customHeight="1">
      <c r="B18" s="28"/>
      <c r="E18" s="242" t="str">
        <f>'Rekapitulace stavby'!E14</f>
        <v xml:space="preserve"> </v>
      </c>
      <c r="F18" s="242"/>
      <c r="G18" s="242"/>
      <c r="H18" s="242"/>
      <c r="I18" s="25" t="s">
        <v>24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22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24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29</v>
      </c>
      <c r="I23" s="25" t="s">
        <v>22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30</v>
      </c>
      <c r="L26" s="28"/>
    </row>
    <row r="27" spans="2:12" s="7" customFormat="1" ht="16.5" customHeight="1">
      <c r="B27" s="84"/>
      <c r="E27" s="244" t="s">
        <v>1</v>
      </c>
      <c r="F27" s="244"/>
      <c r="G27" s="244"/>
      <c r="H27" s="244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31</v>
      </c>
      <c r="J30" s="61">
        <f>ROUND(J128,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6" t="s">
        <v>35</v>
      </c>
      <c r="E33" s="25" t="s">
        <v>36</v>
      </c>
      <c r="F33" s="87">
        <f>ROUND((SUM(BE128:BE236)),  2)</f>
        <v>0</v>
      </c>
      <c r="I33" s="88">
        <v>0.21</v>
      </c>
      <c r="J33" s="87">
        <f>ROUND(((SUM(BE128:BE236))*I33),  2)</f>
        <v>0</v>
      </c>
      <c r="L33" s="28"/>
    </row>
    <row r="34" spans="2:12" s="1" customFormat="1" ht="14.45" customHeight="1">
      <c r="B34" s="28"/>
      <c r="E34" s="25" t="s">
        <v>37</v>
      </c>
      <c r="F34" s="87">
        <f>ROUND((SUM(BF128:BF236)),  2)</f>
        <v>0</v>
      </c>
      <c r="I34" s="88">
        <v>0.15</v>
      </c>
      <c r="J34" s="87">
        <f>ROUND(((SUM(BF128:BF236))*I34),  2)</f>
        <v>0</v>
      </c>
      <c r="L34" s="28"/>
    </row>
    <row r="35" spans="2:12" s="1" customFormat="1" ht="14.45" hidden="1" customHeight="1">
      <c r="B35" s="28"/>
      <c r="E35" s="25" t="s">
        <v>38</v>
      </c>
      <c r="F35" s="87">
        <f>ROUND((SUM(BG128:BG236)),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5" t="s">
        <v>39</v>
      </c>
      <c r="F36" s="87">
        <f>ROUND((SUM(BH128:BH236)),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5" t="s">
        <v>40</v>
      </c>
      <c r="F37" s="87">
        <f>ROUND((SUM(BI128:BI236)),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2"/>
      <c r="F39" s="52"/>
      <c r="G39" s="91" t="s">
        <v>42</v>
      </c>
      <c r="H39" s="92" t="s">
        <v>43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49" t="str">
        <f>E7</f>
        <v>Montované zázemí stadiónu - FK Viktorie Žižkov - Budova</v>
      </c>
      <c r="F85" s="250"/>
      <c r="G85" s="250"/>
      <c r="H85" s="250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226" t="str">
        <f>E9</f>
        <v>SO01 - Stavební práce</v>
      </c>
      <c r="F87" s="248"/>
      <c r="G87" s="248"/>
      <c r="H87" s="24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48" t="str">
        <f>IF(J12="","",J12)</f>
        <v>28. 2. 2022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21</v>
      </c>
      <c r="F91" s="23" t="str">
        <f>E15</f>
        <v>Městská část Praha 3</v>
      </c>
      <c r="I91" s="25" t="s">
        <v>26</v>
      </c>
      <c r="J91" s="26" t="str">
        <f>E21</f>
        <v>Ing. Jan Jedlička</v>
      </c>
      <c r="L91" s="28"/>
    </row>
    <row r="92" spans="2:47" s="1" customFormat="1" ht="15.2" customHeight="1">
      <c r="B92" s="28"/>
      <c r="C92" s="25" t="s">
        <v>25</v>
      </c>
      <c r="F92" s="23" t="str">
        <f>IF(E18="","",E18)</f>
        <v xml:space="preserve"> </v>
      </c>
      <c r="I92" s="25" t="s">
        <v>29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89</v>
      </c>
      <c r="D94" s="89"/>
      <c r="E94" s="89"/>
      <c r="F94" s="89"/>
      <c r="G94" s="89"/>
      <c r="H94" s="89"/>
      <c r="I94" s="89"/>
      <c r="J94" s="98" t="s">
        <v>90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91</v>
      </c>
      <c r="J96" s="61">
        <f>J128</f>
        <v>0</v>
      </c>
      <c r="L96" s="28"/>
      <c r="AU96" s="16" t="s">
        <v>92</v>
      </c>
    </row>
    <row r="97" spans="2:12" s="8" customFormat="1" ht="24.95" customHeight="1">
      <c r="B97" s="100"/>
      <c r="D97" s="101" t="s">
        <v>93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2:12" s="9" customFormat="1" ht="19.899999999999999" customHeight="1">
      <c r="B98" s="104"/>
      <c r="D98" s="105" t="s">
        <v>94</v>
      </c>
      <c r="E98" s="106"/>
      <c r="F98" s="106"/>
      <c r="G98" s="106"/>
      <c r="H98" s="106"/>
      <c r="I98" s="106"/>
      <c r="J98" s="107">
        <f>J130</f>
        <v>0</v>
      </c>
      <c r="L98" s="104"/>
    </row>
    <row r="99" spans="2:12" s="9" customFormat="1" ht="19.899999999999999" customHeight="1">
      <c r="B99" s="104"/>
      <c r="D99" s="105" t="s">
        <v>95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9" customFormat="1" ht="19.899999999999999" customHeight="1">
      <c r="B100" s="104"/>
      <c r="D100" s="105" t="s">
        <v>96</v>
      </c>
      <c r="E100" s="106"/>
      <c r="F100" s="106"/>
      <c r="G100" s="106"/>
      <c r="H100" s="106"/>
      <c r="I100" s="106"/>
      <c r="J100" s="107">
        <f>J148</f>
        <v>0</v>
      </c>
      <c r="L100" s="104"/>
    </row>
    <row r="101" spans="2:12" s="8" customFormat="1" ht="24.95" customHeight="1">
      <c r="B101" s="100"/>
      <c r="D101" s="101" t="s">
        <v>97</v>
      </c>
      <c r="E101" s="102"/>
      <c r="F101" s="102"/>
      <c r="G101" s="102"/>
      <c r="H101" s="102"/>
      <c r="I101" s="102"/>
      <c r="J101" s="103">
        <f>J150</f>
        <v>0</v>
      </c>
      <c r="L101" s="100"/>
    </row>
    <row r="102" spans="2:12" s="9" customFormat="1" ht="19.899999999999999" customHeight="1">
      <c r="B102" s="104"/>
      <c r="D102" s="105" t="s">
        <v>98</v>
      </c>
      <c r="E102" s="106"/>
      <c r="F102" s="106"/>
      <c r="G102" s="106"/>
      <c r="H102" s="106"/>
      <c r="I102" s="106"/>
      <c r="J102" s="107">
        <f>J151</f>
        <v>0</v>
      </c>
      <c r="L102" s="104"/>
    </row>
    <row r="103" spans="2:12" s="9" customFormat="1" ht="19.899999999999999" customHeight="1">
      <c r="B103" s="104"/>
      <c r="D103" s="105" t="s">
        <v>99</v>
      </c>
      <c r="E103" s="106"/>
      <c r="F103" s="106"/>
      <c r="G103" s="106"/>
      <c r="H103" s="106"/>
      <c r="I103" s="106"/>
      <c r="J103" s="107">
        <f>J185</f>
        <v>0</v>
      </c>
      <c r="L103" s="104"/>
    </row>
    <row r="104" spans="2:12" s="9" customFormat="1" ht="19.899999999999999" customHeight="1">
      <c r="B104" s="104"/>
      <c r="D104" s="105" t="s">
        <v>100</v>
      </c>
      <c r="E104" s="106"/>
      <c r="F104" s="106"/>
      <c r="G104" s="106"/>
      <c r="H104" s="106"/>
      <c r="I104" s="106"/>
      <c r="J104" s="107">
        <f>J216</f>
        <v>0</v>
      </c>
      <c r="L104" s="104"/>
    </row>
    <row r="105" spans="2:12" s="9" customFormat="1" ht="19.899999999999999" customHeight="1">
      <c r="B105" s="104"/>
      <c r="D105" s="105" t="s">
        <v>101</v>
      </c>
      <c r="E105" s="106"/>
      <c r="F105" s="106"/>
      <c r="G105" s="106"/>
      <c r="H105" s="106"/>
      <c r="I105" s="106"/>
      <c r="J105" s="107">
        <f>J219</f>
        <v>0</v>
      </c>
      <c r="L105" s="104"/>
    </row>
    <row r="106" spans="2:12" s="8" customFormat="1" ht="24.95" customHeight="1">
      <c r="B106" s="100"/>
      <c r="D106" s="101" t="s">
        <v>102</v>
      </c>
      <c r="E106" s="102"/>
      <c r="F106" s="102"/>
      <c r="G106" s="102"/>
      <c r="H106" s="102"/>
      <c r="I106" s="102"/>
      <c r="J106" s="103">
        <f>J232</f>
        <v>0</v>
      </c>
      <c r="L106" s="100"/>
    </row>
    <row r="107" spans="2:12" s="9" customFormat="1" ht="19.899999999999999" customHeight="1">
      <c r="B107" s="104"/>
      <c r="D107" s="105" t="s">
        <v>103</v>
      </c>
      <c r="E107" s="106"/>
      <c r="F107" s="106"/>
      <c r="G107" s="106"/>
      <c r="H107" s="106"/>
      <c r="I107" s="106"/>
      <c r="J107" s="107">
        <f>J233</f>
        <v>0</v>
      </c>
      <c r="L107" s="104"/>
    </row>
    <row r="108" spans="2:12" s="9" customFormat="1" ht="19.899999999999999" customHeight="1">
      <c r="B108" s="104"/>
      <c r="D108" s="105" t="s">
        <v>104</v>
      </c>
      <c r="E108" s="106"/>
      <c r="F108" s="106"/>
      <c r="G108" s="106"/>
      <c r="H108" s="106"/>
      <c r="I108" s="106"/>
      <c r="J108" s="107">
        <f>J235</f>
        <v>0</v>
      </c>
      <c r="L108" s="104"/>
    </row>
    <row r="109" spans="2:12" s="1" customFormat="1" ht="21.75" customHeight="1">
      <c r="B109" s="28"/>
      <c r="L109" s="28"/>
    </row>
    <row r="110" spans="2:12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8"/>
    </row>
    <row r="114" spans="2:63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8"/>
    </row>
    <row r="115" spans="2:63" s="1" customFormat="1" ht="24.95" customHeight="1">
      <c r="B115" s="28"/>
      <c r="C115" s="20" t="s">
        <v>105</v>
      </c>
      <c r="L115" s="28"/>
    </row>
    <row r="116" spans="2:63" s="1" customFormat="1" ht="6.95" customHeight="1">
      <c r="B116" s="28"/>
      <c r="L116" s="28"/>
    </row>
    <row r="117" spans="2:63" s="1" customFormat="1" ht="12" customHeight="1">
      <c r="B117" s="28"/>
      <c r="C117" s="25" t="s">
        <v>14</v>
      </c>
      <c r="L117" s="28"/>
    </row>
    <row r="118" spans="2:63" s="1" customFormat="1" ht="16.5" customHeight="1">
      <c r="B118" s="28"/>
      <c r="E118" s="249" t="str">
        <f>E7</f>
        <v>Montované zázemí stadiónu - FK Viktorie Žižkov - Budova</v>
      </c>
      <c r="F118" s="250"/>
      <c r="G118" s="250"/>
      <c r="H118" s="250"/>
      <c r="L118" s="28"/>
    </row>
    <row r="119" spans="2:63" s="1" customFormat="1" ht="12" customHeight="1">
      <c r="B119" s="28"/>
      <c r="C119" s="25" t="s">
        <v>86</v>
      </c>
      <c r="L119" s="28"/>
    </row>
    <row r="120" spans="2:63" s="1" customFormat="1" ht="16.5" customHeight="1">
      <c r="B120" s="28"/>
      <c r="E120" s="226" t="str">
        <f>E9</f>
        <v>SO01 - Stavební práce</v>
      </c>
      <c r="F120" s="248"/>
      <c r="G120" s="248"/>
      <c r="H120" s="248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5" t="s">
        <v>17</v>
      </c>
      <c r="F122" s="23" t="str">
        <f>F12</f>
        <v xml:space="preserve"> </v>
      </c>
      <c r="I122" s="25" t="s">
        <v>19</v>
      </c>
      <c r="J122" s="48" t="str">
        <f>IF(J12="","",J12)</f>
        <v>28. 2. 2022</v>
      </c>
      <c r="L122" s="28"/>
    </row>
    <row r="123" spans="2:63" s="1" customFormat="1" ht="6.95" customHeight="1">
      <c r="B123" s="28"/>
      <c r="L123" s="28"/>
    </row>
    <row r="124" spans="2:63" s="1" customFormat="1" ht="15.2" customHeight="1">
      <c r="B124" s="28"/>
      <c r="C124" s="25" t="s">
        <v>21</v>
      </c>
      <c r="F124" s="23" t="str">
        <f>E15</f>
        <v>Městská část Praha 3</v>
      </c>
      <c r="I124" s="25" t="s">
        <v>26</v>
      </c>
      <c r="J124" s="26" t="str">
        <f>E21</f>
        <v>Ing. Jan Jedlička</v>
      </c>
      <c r="L124" s="28"/>
    </row>
    <row r="125" spans="2:63" s="1" customFormat="1" ht="15.2" customHeight="1">
      <c r="B125" s="28"/>
      <c r="C125" s="25" t="s">
        <v>25</v>
      </c>
      <c r="F125" s="23" t="str">
        <f>IF(E18="","",E18)</f>
        <v xml:space="preserve"> </v>
      </c>
      <c r="I125" s="25" t="s">
        <v>29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08"/>
      <c r="C127" s="109" t="s">
        <v>106</v>
      </c>
      <c r="D127" s="110" t="s">
        <v>56</v>
      </c>
      <c r="E127" s="110" t="s">
        <v>52</v>
      </c>
      <c r="F127" s="110" t="s">
        <v>53</v>
      </c>
      <c r="G127" s="110" t="s">
        <v>107</v>
      </c>
      <c r="H127" s="110" t="s">
        <v>108</v>
      </c>
      <c r="I127" s="110" t="s">
        <v>109</v>
      </c>
      <c r="J127" s="111" t="s">
        <v>90</v>
      </c>
      <c r="K127" s="112" t="s">
        <v>110</v>
      </c>
      <c r="L127" s="108"/>
      <c r="M127" s="54" t="s">
        <v>1</v>
      </c>
      <c r="N127" s="55" t="s">
        <v>35</v>
      </c>
      <c r="O127" s="55" t="s">
        <v>111</v>
      </c>
      <c r="P127" s="55" t="s">
        <v>112</v>
      </c>
      <c r="Q127" s="55" t="s">
        <v>113</v>
      </c>
      <c r="R127" s="55" t="s">
        <v>114</v>
      </c>
      <c r="S127" s="55" t="s">
        <v>115</v>
      </c>
      <c r="T127" s="56" t="s">
        <v>116</v>
      </c>
    </row>
    <row r="128" spans="2:63" s="1" customFormat="1" ht="22.9" customHeight="1">
      <c r="B128" s="28"/>
      <c r="C128" s="59" t="s">
        <v>117</v>
      </c>
      <c r="J128" s="113">
        <f>J129+J150+J232</f>
        <v>0</v>
      </c>
      <c r="L128" s="28"/>
      <c r="M128" s="57"/>
      <c r="N128" s="49"/>
      <c r="O128" s="49"/>
      <c r="P128" s="114" t="e">
        <f>P129+P150+P232</f>
        <v>#REF!</v>
      </c>
      <c r="Q128" s="49"/>
      <c r="R128" s="114" t="e">
        <f>R129+R150+R232</f>
        <v>#REF!</v>
      </c>
      <c r="S128" s="49"/>
      <c r="T128" s="115" t="e">
        <f>T129+T150+T232</f>
        <v>#REF!</v>
      </c>
      <c r="AT128" s="16" t="s">
        <v>70</v>
      </c>
      <c r="AU128" s="16" t="s">
        <v>92</v>
      </c>
      <c r="BK128" s="116" t="e">
        <f>BK129+BK150+BK232</f>
        <v>#REF!</v>
      </c>
    </row>
    <row r="129" spans="2:65" s="11" customFormat="1" ht="25.9" customHeight="1">
      <c r="B129" s="117"/>
      <c r="D129" s="118" t="s">
        <v>70</v>
      </c>
      <c r="E129" s="119" t="s">
        <v>118</v>
      </c>
      <c r="F129" s="119" t="s">
        <v>119</v>
      </c>
      <c r="J129" s="120">
        <f>J130+J136+J148</f>
        <v>0</v>
      </c>
      <c r="L129" s="117"/>
      <c r="M129" s="121"/>
      <c r="P129" s="122" t="e">
        <f>#REF!+#REF!+P130+P136+#REF!+P148</f>
        <v>#REF!</v>
      </c>
      <c r="R129" s="122" t="e">
        <f>#REF!+#REF!+R130+R136+#REF!+R148</f>
        <v>#REF!</v>
      </c>
      <c r="T129" s="123" t="e">
        <f>#REF!+#REF!+T130+T136+#REF!+T148</f>
        <v>#REF!</v>
      </c>
      <c r="AR129" s="118" t="s">
        <v>79</v>
      </c>
      <c r="AT129" s="124" t="s">
        <v>70</v>
      </c>
      <c r="AU129" s="124" t="s">
        <v>71</v>
      </c>
      <c r="AY129" s="118" t="s">
        <v>120</v>
      </c>
      <c r="BK129" s="125" t="e">
        <f>#REF!+#REF!+BK130+BK136+#REF!+BK148</f>
        <v>#REF!</v>
      </c>
    </row>
    <row r="130" spans="2:65" s="11" customFormat="1" ht="22.9" customHeight="1">
      <c r="B130" s="117"/>
      <c r="D130" s="118" t="s">
        <v>70</v>
      </c>
      <c r="E130" s="126" t="s">
        <v>128</v>
      </c>
      <c r="F130" s="126" t="s">
        <v>132</v>
      </c>
      <c r="J130" s="127">
        <f>J131+J132+J134</f>
        <v>0</v>
      </c>
      <c r="L130" s="117"/>
      <c r="M130" s="121"/>
      <c r="P130" s="122">
        <f>SUM(P131:P135)</f>
        <v>62.418400000000005</v>
      </c>
      <c r="R130" s="122">
        <f>SUM(R131:R135)</f>
        <v>9.8194800000000004</v>
      </c>
      <c r="T130" s="123">
        <f>SUM(T131:T135)</f>
        <v>0</v>
      </c>
      <c r="AR130" s="118" t="s">
        <v>79</v>
      </c>
      <c r="AT130" s="124" t="s">
        <v>70</v>
      </c>
      <c r="AU130" s="124" t="s">
        <v>79</v>
      </c>
      <c r="AY130" s="118" t="s">
        <v>120</v>
      </c>
      <c r="BK130" s="125">
        <f>SUM(BK131:BK135)</f>
        <v>0</v>
      </c>
    </row>
    <row r="131" spans="2:65" s="1" customFormat="1" ht="33" customHeight="1">
      <c r="B131" s="128"/>
      <c r="C131" s="129" t="s">
        <v>133</v>
      </c>
      <c r="D131" s="129" t="s">
        <v>121</v>
      </c>
      <c r="E131" s="130" t="s">
        <v>134</v>
      </c>
      <c r="F131" s="131" t="s">
        <v>135</v>
      </c>
      <c r="G131" s="132" t="s">
        <v>130</v>
      </c>
      <c r="H131" s="133">
        <v>69.2</v>
      </c>
      <c r="I131" s="134"/>
      <c r="J131" s="134">
        <f>ROUND(I131*H131,2)</f>
        <v>0</v>
      </c>
      <c r="K131" s="135"/>
      <c r="L131" s="28"/>
      <c r="M131" s="136" t="s">
        <v>1</v>
      </c>
      <c r="N131" s="137" t="s">
        <v>36</v>
      </c>
      <c r="O131" s="138">
        <v>0.90200000000000002</v>
      </c>
      <c r="P131" s="138">
        <f>O131*H131</f>
        <v>62.418400000000005</v>
      </c>
      <c r="Q131" s="138">
        <v>2.3999999999999998E-3</v>
      </c>
      <c r="R131" s="138">
        <f>Q131*H131</f>
        <v>0.16608000000000001</v>
      </c>
      <c r="S131" s="138">
        <v>0</v>
      </c>
      <c r="T131" s="139">
        <f>S131*H131</f>
        <v>0</v>
      </c>
      <c r="AR131" s="140" t="s">
        <v>122</v>
      </c>
      <c r="AT131" s="140" t="s">
        <v>121</v>
      </c>
      <c r="AU131" s="140" t="s">
        <v>81</v>
      </c>
      <c r="AY131" s="16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79</v>
      </c>
      <c r="BK131" s="141">
        <f>ROUND(I131*H131,2)</f>
        <v>0</v>
      </c>
      <c r="BL131" s="16" t="s">
        <v>122</v>
      </c>
      <c r="BM131" s="140" t="s">
        <v>136</v>
      </c>
    </row>
    <row r="132" spans="2:65" s="1" customFormat="1" ht="16.5" customHeight="1">
      <c r="B132" s="128"/>
      <c r="C132" s="160" t="s">
        <v>138</v>
      </c>
      <c r="D132" s="160" t="s">
        <v>139</v>
      </c>
      <c r="E132" s="161" t="s">
        <v>140</v>
      </c>
      <c r="F132" s="162" t="s">
        <v>141</v>
      </c>
      <c r="G132" s="163" t="s">
        <v>130</v>
      </c>
      <c r="H132" s="164">
        <v>70.584000000000003</v>
      </c>
      <c r="I132" s="165"/>
      <c r="J132" s="165">
        <f>ROUND(I132*H132,2)</f>
        <v>0</v>
      </c>
      <c r="K132" s="166"/>
      <c r="L132" s="167"/>
      <c r="M132" s="168" t="s">
        <v>1</v>
      </c>
      <c r="N132" s="169" t="s">
        <v>36</v>
      </c>
      <c r="O132" s="138">
        <v>0</v>
      </c>
      <c r="P132" s="138">
        <f>O132*H132</f>
        <v>0</v>
      </c>
      <c r="Q132" s="138">
        <v>0.13500000000000001</v>
      </c>
      <c r="R132" s="138">
        <f>Q132*H132</f>
        <v>9.5288400000000006</v>
      </c>
      <c r="S132" s="138">
        <v>0</v>
      </c>
      <c r="T132" s="139">
        <f>S132*H132</f>
        <v>0</v>
      </c>
      <c r="AR132" s="140" t="s">
        <v>129</v>
      </c>
      <c r="AT132" s="140" t="s">
        <v>139</v>
      </c>
      <c r="AU132" s="140" t="s">
        <v>81</v>
      </c>
      <c r="AY132" s="16" t="s">
        <v>120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79</v>
      </c>
      <c r="BK132" s="141">
        <f>ROUND(I132*H132,2)</f>
        <v>0</v>
      </c>
      <c r="BL132" s="16" t="s">
        <v>122</v>
      </c>
      <c r="BM132" s="140" t="s">
        <v>142</v>
      </c>
    </row>
    <row r="133" spans="2:65" s="13" customFormat="1">
      <c r="B133" s="148"/>
      <c r="D133" s="143" t="s">
        <v>123</v>
      </c>
      <c r="F133" s="150" t="s">
        <v>143</v>
      </c>
      <c r="H133" s="151">
        <v>70.584000000000003</v>
      </c>
      <c r="L133" s="148"/>
      <c r="M133" s="152"/>
      <c r="T133" s="153"/>
      <c r="AT133" s="149" t="s">
        <v>123</v>
      </c>
      <c r="AU133" s="149" t="s">
        <v>81</v>
      </c>
      <c r="AV133" s="13" t="s">
        <v>81</v>
      </c>
      <c r="AW133" s="13" t="s">
        <v>3</v>
      </c>
      <c r="AX133" s="13" t="s">
        <v>79</v>
      </c>
      <c r="AY133" s="149" t="s">
        <v>120</v>
      </c>
    </row>
    <row r="134" spans="2:65" s="1" customFormat="1" ht="16.5" customHeight="1">
      <c r="B134" s="128"/>
      <c r="C134" s="160" t="s">
        <v>144</v>
      </c>
      <c r="D134" s="160" t="s">
        <v>139</v>
      </c>
      <c r="E134" s="161" t="s">
        <v>145</v>
      </c>
      <c r="F134" s="162" t="s">
        <v>146</v>
      </c>
      <c r="G134" s="163" t="s">
        <v>147</v>
      </c>
      <c r="H134" s="164">
        <v>415.2</v>
      </c>
      <c r="I134" s="165"/>
      <c r="J134" s="165">
        <f>ROUND(I134*H134,2)</f>
        <v>0</v>
      </c>
      <c r="K134" s="166"/>
      <c r="L134" s="167"/>
      <c r="M134" s="168" t="s">
        <v>1</v>
      </c>
      <c r="N134" s="169" t="s">
        <v>36</v>
      </c>
      <c r="O134" s="138">
        <v>0</v>
      </c>
      <c r="P134" s="138">
        <f>O134*H134</f>
        <v>0</v>
      </c>
      <c r="Q134" s="138">
        <v>2.9999999999999997E-4</v>
      </c>
      <c r="R134" s="138">
        <f>Q134*H134</f>
        <v>0.12455999999999999</v>
      </c>
      <c r="S134" s="138">
        <v>0</v>
      </c>
      <c r="T134" s="139">
        <f>S134*H134</f>
        <v>0</v>
      </c>
      <c r="AR134" s="140" t="s">
        <v>129</v>
      </c>
      <c r="AT134" s="140" t="s">
        <v>139</v>
      </c>
      <c r="AU134" s="140" t="s">
        <v>81</v>
      </c>
      <c r="AY134" s="16" t="s">
        <v>120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79</v>
      </c>
      <c r="BK134" s="141">
        <f>ROUND(I134*H134,2)</f>
        <v>0</v>
      </c>
      <c r="BL134" s="16" t="s">
        <v>122</v>
      </c>
      <c r="BM134" s="140" t="s">
        <v>148</v>
      </c>
    </row>
    <row r="135" spans="2:65" s="13" customFormat="1">
      <c r="B135" s="148"/>
      <c r="D135" s="143" t="s">
        <v>123</v>
      </c>
      <c r="F135" s="150" t="s">
        <v>149</v>
      </c>
      <c r="H135" s="151">
        <v>415.2</v>
      </c>
      <c r="L135" s="148"/>
      <c r="M135" s="152"/>
      <c r="T135" s="153"/>
      <c r="AT135" s="149" t="s">
        <v>123</v>
      </c>
      <c r="AU135" s="149" t="s">
        <v>81</v>
      </c>
      <c r="AV135" s="13" t="s">
        <v>81</v>
      </c>
      <c r="AW135" s="13" t="s">
        <v>3</v>
      </c>
      <c r="AX135" s="13" t="s">
        <v>79</v>
      </c>
      <c r="AY135" s="149" t="s">
        <v>120</v>
      </c>
    </row>
    <row r="136" spans="2:65" s="11" customFormat="1" ht="22.9" customHeight="1">
      <c r="B136" s="117"/>
      <c r="D136" s="118" t="s">
        <v>70</v>
      </c>
      <c r="E136" s="126" t="s">
        <v>131</v>
      </c>
      <c r="F136" s="126" t="s">
        <v>150</v>
      </c>
      <c r="J136" s="127">
        <f>BK136</f>
        <v>0</v>
      </c>
      <c r="L136" s="117"/>
      <c r="M136" s="121"/>
      <c r="P136" s="122">
        <f>SUM(P137:P147)</f>
        <v>0</v>
      </c>
      <c r="R136" s="122">
        <f>SUM(R137:R147)</f>
        <v>71.25</v>
      </c>
      <c r="T136" s="123">
        <f>SUM(T137:T147)</f>
        <v>0</v>
      </c>
      <c r="AR136" s="118" t="s">
        <v>79</v>
      </c>
      <c r="AT136" s="124" t="s">
        <v>70</v>
      </c>
      <c r="AU136" s="124" t="s">
        <v>79</v>
      </c>
      <c r="AY136" s="118" t="s">
        <v>120</v>
      </c>
      <c r="BK136" s="125">
        <f>SUM(BK137:BK147)</f>
        <v>0</v>
      </c>
    </row>
    <row r="137" spans="2:65" s="1" customFormat="1" ht="24.2" customHeight="1">
      <c r="B137" s="128"/>
      <c r="C137" s="129" t="s">
        <v>8</v>
      </c>
      <c r="D137" s="129" t="s">
        <v>121</v>
      </c>
      <c r="E137" s="130" t="s">
        <v>151</v>
      </c>
      <c r="F137" s="131" t="s">
        <v>152</v>
      </c>
      <c r="G137" s="132" t="s">
        <v>147</v>
      </c>
      <c r="H137" s="133">
        <v>1</v>
      </c>
      <c r="I137" s="134"/>
      <c r="J137" s="134">
        <f t="shared" ref="J137:J147" si="0">ROUND(I137*H137,2)</f>
        <v>0</v>
      </c>
      <c r="K137" s="135"/>
      <c r="L137" s="28"/>
      <c r="M137" s="136" t="s">
        <v>1</v>
      </c>
      <c r="N137" s="137" t="s">
        <v>36</v>
      </c>
      <c r="O137" s="138">
        <v>0</v>
      </c>
      <c r="P137" s="138">
        <f t="shared" ref="P137:P147" si="1">O137*H137</f>
        <v>0</v>
      </c>
      <c r="Q137" s="138">
        <v>3.5</v>
      </c>
      <c r="R137" s="138">
        <f t="shared" ref="R137:R147" si="2">Q137*H137</f>
        <v>3.5</v>
      </c>
      <c r="S137" s="138">
        <v>0</v>
      </c>
      <c r="T137" s="139">
        <f t="shared" ref="T137:T147" si="3">S137*H137</f>
        <v>0</v>
      </c>
      <c r="AR137" s="140" t="s">
        <v>122</v>
      </c>
      <c r="AT137" s="140" t="s">
        <v>121</v>
      </c>
      <c r="AU137" s="140" t="s">
        <v>81</v>
      </c>
      <c r="AY137" s="16" t="s">
        <v>120</v>
      </c>
      <c r="BE137" s="141">
        <f t="shared" ref="BE137:BE147" si="4">IF(N137="základní",J137,0)</f>
        <v>0</v>
      </c>
      <c r="BF137" s="141">
        <f t="shared" ref="BF137:BF147" si="5">IF(N137="snížená",J137,0)</f>
        <v>0</v>
      </c>
      <c r="BG137" s="141">
        <f t="shared" ref="BG137:BG147" si="6">IF(N137="zákl. přenesená",J137,0)</f>
        <v>0</v>
      </c>
      <c r="BH137" s="141">
        <f t="shared" ref="BH137:BH147" si="7">IF(N137="sníž. přenesená",J137,0)</f>
        <v>0</v>
      </c>
      <c r="BI137" s="141">
        <f t="shared" ref="BI137:BI147" si="8">IF(N137="nulová",J137,0)</f>
        <v>0</v>
      </c>
      <c r="BJ137" s="16" t="s">
        <v>79</v>
      </c>
      <c r="BK137" s="141">
        <f t="shared" ref="BK137:BK147" si="9">ROUND(I137*H137,2)</f>
        <v>0</v>
      </c>
      <c r="BL137" s="16" t="s">
        <v>122</v>
      </c>
      <c r="BM137" s="140" t="s">
        <v>153</v>
      </c>
    </row>
    <row r="138" spans="2:65" s="1" customFormat="1" ht="37.9" customHeight="1">
      <c r="B138" s="128"/>
      <c r="C138" s="129" t="s">
        <v>154</v>
      </c>
      <c r="D138" s="129" t="s">
        <v>121</v>
      </c>
      <c r="E138" s="130" t="s">
        <v>155</v>
      </c>
      <c r="F138" s="131" t="s">
        <v>156</v>
      </c>
      <c r="G138" s="132" t="s">
        <v>147</v>
      </c>
      <c r="H138" s="133">
        <v>1</v>
      </c>
      <c r="I138" s="134"/>
      <c r="J138" s="134">
        <f t="shared" si="0"/>
        <v>0</v>
      </c>
      <c r="K138" s="135"/>
      <c r="L138" s="28"/>
      <c r="M138" s="136" t="s">
        <v>1</v>
      </c>
      <c r="N138" s="137" t="s">
        <v>36</v>
      </c>
      <c r="O138" s="138">
        <v>0</v>
      </c>
      <c r="P138" s="138">
        <f t="shared" si="1"/>
        <v>0</v>
      </c>
      <c r="Q138" s="138">
        <v>3.5</v>
      </c>
      <c r="R138" s="138">
        <f t="shared" si="2"/>
        <v>3.5</v>
      </c>
      <c r="S138" s="138">
        <v>0</v>
      </c>
      <c r="T138" s="139">
        <f t="shared" si="3"/>
        <v>0</v>
      </c>
      <c r="AR138" s="140" t="s">
        <v>122</v>
      </c>
      <c r="AT138" s="140" t="s">
        <v>121</v>
      </c>
      <c r="AU138" s="140" t="s">
        <v>81</v>
      </c>
      <c r="AY138" s="16" t="s">
        <v>120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6" t="s">
        <v>79</v>
      </c>
      <c r="BK138" s="141">
        <f t="shared" si="9"/>
        <v>0</v>
      </c>
      <c r="BL138" s="16" t="s">
        <v>122</v>
      </c>
      <c r="BM138" s="140" t="s">
        <v>157</v>
      </c>
    </row>
    <row r="139" spans="2:65" s="1" customFormat="1" ht="24.2" customHeight="1">
      <c r="B139" s="128"/>
      <c r="C139" s="129" t="s">
        <v>158</v>
      </c>
      <c r="D139" s="129" t="s">
        <v>121</v>
      </c>
      <c r="E139" s="130" t="s">
        <v>159</v>
      </c>
      <c r="F139" s="131" t="s">
        <v>160</v>
      </c>
      <c r="G139" s="132" t="s">
        <v>147</v>
      </c>
      <c r="H139" s="133">
        <v>5</v>
      </c>
      <c r="I139" s="134"/>
      <c r="J139" s="134">
        <f t="shared" si="0"/>
        <v>0</v>
      </c>
      <c r="K139" s="135"/>
      <c r="L139" s="28"/>
      <c r="M139" s="136" t="s">
        <v>1</v>
      </c>
      <c r="N139" s="137" t="s">
        <v>36</v>
      </c>
      <c r="O139" s="138">
        <v>0</v>
      </c>
      <c r="P139" s="138">
        <f t="shared" si="1"/>
        <v>0</v>
      </c>
      <c r="Q139" s="138">
        <v>3.5</v>
      </c>
      <c r="R139" s="138">
        <f t="shared" si="2"/>
        <v>17.5</v>
      </c>
      <c r="S139" s="138">
        <v>0</v>
      </c>
      <c r="T139" s="139">
        <f t="shared" si="3"/>
        <v>0</v>
      </c>
      <c r="AR139" s="140" t="s">
        <v>122</v>
      </c>
      <c r="AT139" s="140" t="s">
        <v>121</v>
      </c>
      <c r="AU139" s="140" t="s">
        <v>81</v>
      </c>
      <c r="AY139" s="16" t="s">
        <v>120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6" t="s">
        <v>79</v>
      </c>
      <c r="BK139" s="141">
        <f t="shared" si="9"/>
        <v>0</v>
      </c>
      <c r="BL139" s="16" t="s">
        <v>122</v>
      </c>
      <c r="BM139" s="140" t="s">
        <v>161</v>
      </c>
    </row>
    <row r="140" spans="2:65" s="1" customFormat="1" ht="24.2" customHeight="1">
      <c r="B140" s="128"/>
      <c r="C140" s="129" t="s">
        <v>162</v>
      </c>
      <c r="D140" s="129" t="s">
        <v>121</v>
      </c>
      <c r="E140" s="130" t="s">
        <v>163</v>
      </c>
      <c r="F140" s="131" t="s">
        <v>164</v>
      </c>
      <c r="G140" s="132" t="s">
        <v>147</v>
      </c>
      <c r="H140" s="133">
        <v>1</v>
      </c>
      <c r="I140" s="134"/>
      <c r="J140" s="134">
        <f t="shared" si="0"/>
        <v>0</v>
      </c>
      <c r="K140" s="135"/>
      <c r="L140" s="28"/>
      <c r="M140" s="136" t="s">
        <v>1</v>
      </c>
      <c r="N140" s="137" t="s">
        <v>36</v>
      </c>
      <c r="O140" s="138">
        <v>0</v>
      </c>
      <c r="P140" s="138">
        <f t="shared" si="1"/>
        <v>0</v>
      </c>
      <c r="Q140" s="138">
        <v>7</v>
      </c>
      <c r="R140" s="138">
        <f t="shared" si="2"/>
        <v>7</v>
      </c>
      <c r="S140" s="138">
        <v>0</v>
      </c>
      <c r="T140" s="139">
        <f t="shared" si="3"/>
        <v>0</v>
      </c>
      <c r="AR140" s="140" t="s">
        <v>122</v>
      </c>
      <c r="AT140" s="140" t="s">
        <v>121</v>
      </c>
      <c r="AU140" s="140" t="s">
        <v>81</v>
      </c>
      <c r="AY140" s="16" t="s">
        <v>120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6" t="s">
        <v>79</v>
      </c>
      <c r="BK140" s="141">
        <f t="shared" si="9"/>
        <v>0</v>
      </c>
      <c r="BL140" s="16" t="s">
        <v>122</v>
      </c>
      <c r="BM140" s="140" t="s">
        <v>165</v>
      </c>
    </row>
    <row r="141" spans="2:65" s="1" customFormat="1" ht="24.2" customHeight="1">
      <c r="B141" s="128"/>
      <c r="C141" s="129" t="s">
        <v>166</v>
      </c>
      <c r="D141" s="129" t="s">
        <v>121</v>
      </c>
      <c r="E141" s="130" t="s">
        <v>167</v>
      </c>
      <c r="F141" s="131" t="s">
        <v>168</v>
      </c>
      <c r="G141" s="132" t="s">
        <v>147</v>
      </c>
      <c r="H141" s="133">
        <v>1</v>
      </c>
      <c r="I141" s="134"/>
      <c r="J141" s="134">
        <f t="shared" si="0"/>
        <v>0</v>
      </c>
      <c r="K141" s="135"/>
      <c r="L141" s="28"/>
      <c r="M141" s="136" t="s">
        <v>1</v>
      </c>
      <c r="N141" s="137" t="s">
        <v>36</v>
      </c>
      <c r="O141" s="138">
        <v>0</v>
      </c>
      <c r="P141" s="138">
        <f t="shared" si="1"/>
        <v>0</v>
      </c>
      <c r="Q141" s="138">
        <v>3.5</v>
      </c>
      <c r="R141" s="138">
        <f t="shared" si="2"/>
        <v>3.5</v>
      </c>
      <c r="S141" s="138">
        <v>0</v>
      </c>
      <c r="T141" s="139">
        <f t="shared" si="3"/>
        <v>0</v>
      </c>
      <c r="AR141" s="140" t="s">
        <v>122</v>
      </c>
      <c r="AT141" s="140" t="s">
        <v>121</v>
      </c>
      <c r="AU141" s="140" t="s">
        <v>81</v>
      </c>
      <c r="AY141" s="16" t="s">
        <v>120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6" t="s">
        <v>79</v>
      </c>
      <c r="BK141" s="141">
        <f t="shared" si="9"/>
        <v>0</v>
      </c>
      <c r="BL141" s="16" t="s">
        <v>122</v>
      </c>
      <c r="BM141" s="140" t="s">
        <v>169</v>
      </c>
    </row>
    <row r="142" spans="2:65" s="1" customFormat="1" ht="37.9" customHeight="1">
      <c r="B142" s="128"/>
      <c r="C142" s="129" t="s">
        <v>170</v>
      </c>
      <c r="D142" s="129" t="s">
        <v>121</v>
      </c>
      <c r="E142" s="130" t="s">
        <v>171</v>
      </c>
      <c r="F142" s="131" t="s">
        <v>172</v>
      </c>
      <c r="G142" s="132" t="s">
        <v>147</v>
      </c>
      <c r="H142" s="133">
        <v>2</v>
      </c>
      <c r="I142" s="134"/>
      <c r="J142" s="134">
        <f t="shared" si="0"/>
        <v>0</v>
      </c>
      <c r="K142" s="135"/>
      <c r="L142" s="28"/>
      <c r="M142" s="136" t="s">
        <v>1</v>
      </c>
      <c r="N142" s="137" t="s">
        <v>36</v>
      </c>
      <c r="O142" s="138">
        <v>0</v>
      </c>
      <c r="P142" s="138">
        <f t="shared" si="1"/>
        <v>0</v>
      </c>
      <c r="Q142" s="138">
        <v>3.5</v>
      </c>
      <c r="R142" s="138">
        <f t="shared" si="2"/>
        <v>7</v>
      </c>
      <c r="S142" s="138">
        <v>0</v>
      </c>
      <c r="T142" s="139">
        <f t="shared" si="3"/>
        <v>0</v>
      </c>
      <c r="AR142" s="140" t="s">
        <v>122</v>
      </c>
      <c r="AT142" s="140" t="s">
        <v>121</v>
      </c>
      <c r="AU142" s="140" t="s">
        <v>81</v>
      </c>
      <c r="AY142" s="16" t="s">
        <v>120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6" t="s">
        <v>79</v>
      </c>
      <c r="BK142" s="141">
        <f t="shared" si="9"/>
        <v>0</v>
      </c>
      <c r="BL142" s="16" t="s">
        <v>122</v>
      </c>
      <c r="BM142" s="140" t="s">
        <v>173</v>
      </c>
    </row>
    <row r="143" spans="2:65" s="1" customFormat="1" ht="37.9" customHeight="1">
      <c r="B143" s="128"/>
      <c r="C143" s="129" t="s">
        <v>7</v>
      </c>
      <c r="D143" s="129" t="s">
        <v>121</v>
      </c>
      <c r="E143" s="130" t="s">
        <v>174</v>
      </c>
      <c r="F143" s="131" t="s">
        <v>175</v>
      </c>
      <c r="G143" s="132" t="s">
        <v>147</v>
      </c>
      <c r="H143" s="133">
        <v>1</v>
      </c>
      <c r="I143" s="134"/>
      <c r="J143" s="134">
        <f t="shared" si="0"/>
        <v>0</v>
      </c>
      <c r="K143" s="135"/>
      <c r="L143" s="28"/>
      <c r="M143" s="136" t="s">
        <v>1</v>
      </c>
      <c r="N143" s="137" t="s">
        <v>36</v>
      </c>
      <c r="O143" s="138">
        <v>0</v>
      </c>
      <c r="P143" s="138">
        <f t="shared" si="1"/>
        <v>0</v>
      </c>
      <c r="Q143" s="138">
        <v>3.5</v>
      </c>
      <c r="R143" s="138">
        <f t="shared" si="2"/>
        <v>3.5</v>
      </c>
      <c r="S143" s="138">
        <v>0</v>
      </c>
      <c r="T143" s="139">
        <f t="shared" si="3"/>
        <v>0</v>
      </c>
      <c r="AR143" s="140" t="s">
        <v>122</v>
      </c>
      <c r="AT143" s="140" t="s">
        <v>121</v>
      </c>
      <c r="AU143" s="140" t="s">
        <v>81</v>
      </c>
      <c r="AY143" s="16" t="s">
        <v>120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6" t="s">
        <v>79</v>
      </c>
      <c r="BK143" s="141">
        <f t="shared" si="9"/>
        <v>0</v>
      </c>
      <c r="BL143" s="16" t="s">
        <v>122</v>
      </c>
      <c r="BM143" s="140" t="s">
        <v>176</v>
      </c>
    </row>
    <row r="144" spans="2:65" s="1" customFormat="1" ht="37.9" customHeight="1">
      <c r="B144" s="128"/>
      <c r="C144" s="129" t="s">
        <v>177</v>
      </c>
      <c r="D144" s="129" t="s">
        <v>121</v>
      </c>
      <c r="E144" s="130" t="s">
        <v>178</v>
      </c>
      <c r="F144" s="131" t="s">
        <v>179</v>
      </c>
      <c r="G144" s="132" t="s">
        <v>147</v>
      </c>
      <c r="H144" s="133">
        <v>4</v>
      </c>
      <c r="I144" s="134"/>
      <c r="J144" s="134">
        <f t="shared" si="0"/>
        <v>0</v>
      </c>
      <c r="K144" s="135"/>
      <c r="L144" s="28"/>
      <c r="M144" s="136" t="s">
        <v>1</v>
      </c>
      <c r="N144" s="137" t="s">
        <v>36</v>
      </c>
      <c r="O144" s="138">
        <v>0</v>
      </c>
      <c r="P144" s="138">
        <f t="shared" si="1"/>
        <v>0</v>
      </c>
      <c r="Q144" s="138">
        <v>3.5</v>
      </c>
      <c r="R144" s="138">
        <f t="shared" si="2"/>
        <v>14</v>
      </c>
      <c r="S144" s="138">
        <v>0</v>
      </c>
      <c r="T144" s="139">
        <f t="shared" si="3"/>
        <v>0</v>
      </c>
      <c r="AR144" s="140" t="s">
        <v>122</v>
      </c>
      <c r="AT144" s="140" t="s">
        <v>121</v>
      </c>
      <c r="AU144" s="140" t="s">
        <v>81</v>
      </c>
      <c r="AY144" s="16" t="s">
        <v>120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6" t="s">
        <v>79</v>
      </c>
      <c r="BK144" s="141">
        <f t="shared" si="9"/>
        <v>0</v>
      </c>
      <c r="BL144" s="16" t="s">
        <v>122</v>
      </c>
      <c r="BM144" s="140" t="s">
        <v>180</v>
      </c>
    </row>
    <row r="145" spans="2:65" s="1" customFormat="1" ht="37.9" customHeight="1">
      <c r="B145" s="128"/>
      <c r="C145" s="129" t="s">
        <v>181</v>
      </c>
      <c r="D145" s="129" t="s">
        <v>121</v>
      </c>
      <c r="E145" s="130" t="s">
        <v>182</v>
      </c>
      <c r="F145" s="131" t="s">
        <v>183</v>
      </c>
      <c r="G145" s="132" t="s">
        <v>147</v>
      </c>
      <c r="H145" s="133">
        <v>1</v>
      </c>
      <c r="I145" s="134"/>
      <c r="J145" s="134">
        <f t="shared" si="0"/>
        <v>0</v>
      </c>
      <c r="K145" s="135"/>
      <c r="L145" s="28"/>
      <c r="M145" s="136" t="s">
        <v>1</v>
      </c>
      <c r="N145" s="137" t="s">
        <v>36</v>
      </c>
      <c r="O145" s="138">
        <v>0</v>
      </c>
      <c r="P145" s="138">
        <f t="shared" si="1"/>
        <v>0</v>
      </c>
      <c r="Q145" s="138">
        <v>3.5</v>
      </c>
      <c r="R145" s="138">
        <f t="shared" si="2"/>
        <v>3.5</v>
      </c>
      <c r="S145" s="138">
        <v>0</v>
      </c>
      <c r="T145" s="139">
        <f t="shared" si="3"/>
        <v>0</v>
      </c>
      <c r="AR145" s="140" t="s">
        <v>122</v>
      </c>
      <c r="AT145" s="140" t="s">
        <v>121</v>
      </c>
      <c r="AU145" s="140" t="s">
        <v>81</v>
      </c>
      <c r="AY145" s="16" t="s">
        <v>120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6" t="s">
        <v>79</v>
      </c>
      <c r="BK145" s="141">
        <f t="shared" si="9"/>
        <v>0</v>
      </c>
      <c r="BL145" s="16" t="s">
        <v>122</v>
      </c>
      <c r="BM145" s="140" t="s">
        <v>184</v>
      </c>
    </row>
    <row r="146" spans="2:65" s="1" customFormat="1" ht="44.25" customHeight="1">
      <c r="B146" s="128"/>
      <c r="C146" s="129" t="s">
        <v>185</v>
      </c>
      <c r="D146" s="129" t="s">
        <v>121</v>
      </c>
      <c r="E146" s="130" t="s">
        <v>186</v>
      </c>
      <c r="F146" s="131" t="s">
        <v>187</v>
      </c>
      <c r="G146" s="132" t="s">
        <v>147</v>
      </c>
      <c r="H146" s="133">
        <v>2</v>
      </c>
      <c r="I146" s="134"/>
      <c r="J146" s="134">
        <f t="shared" si="0"/>
        <v>0</v>
      </c>
      <c r="K146" s="135"/>
      <c r="L146" s="28"/>
      <c r="M146" s="136" t="s">
        <v>1</v>
      </c>
      <c r="N146" s="137" t="s">
        <v>36</v>
      </c>
      <c r="O146" s="138">
        <v>0</v>
      </c>
      <c r="P146" s="138">
        <f t="shared" si="1"/>
        <v>0</v>
      </c>
      <c r="Q146" s="138">
        <v>3.5</v>
      </c>
      <c r="R146" s="138">
        <f t="shared" si="2"/>
        <v>7</v>
      </c>
      <c r="S146" s="138">
        <v>0</v>
      </c>
      <c r="T146" s="139">
        <f t="shared" si="3"/>
        <v>0</v>
      </c>
      <c r="AR146" s="140" t="s">
        <v>122</v>
      </c>
      <c r="AT146" s="140" t="s">
        <v>121</v>
      </c>
      <c r="AU146" s="140" t="s">
        <v>81</v>
      </c>
      <c r="AY146" s="16" t="s">
        <v>120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6" t="s">
        <v>79</v>
      </c>
      <c r="BK146" s="141">
        <f t="shared" si="9"/>
        <v>0</v>
      </c>
      <c r="BL146" s="16" t="s">
        <v>122</v>
      </c>
      <c r="BM146" s="140" t="s">
        <v>188</v>
      </c>
    </row>
    <row r="147" spans="2:65" s="1" customFormat="1" ht="37.9" customHeight="1">
      <c r="B147" s="128"/>
      <c r="C147" s="129" t="s">
        <v>189</v>
      </c>
      <c r="D147" s="129" t="s">
        <v>121</v>
      </c>
      <c r="E147" s="130" t="s">
        <v>190</v>
      </c>
      <c r="F147" s="131" t="s">
        <v>191</v>
      </c>
      <c r="G147" s="132" t="s">
        <v>147</v>
      </c>
      <c r="H147" s="133">
        <v>1</v>
      </c>
      <c r="I147" s="134"/>
      <c r="J147" s="134">
        <f t="shared" si="0"/>
        <v>0</v>
      </c>
      <c r="K147" s="135"/>
      <c r="L147" s="28"/>
      <c r="M147" s="136" t="s">
        <v>1</v>
      </c>
      <c r="N147" s="137" t="s">
        <v>36</v>
      </c>
      <c r="O147" s="138">
        <v>0</v>
      </c>
      <c r="P147" s="138">
        <f t="shared" si="1"/>
        <v>0</v>
      </c>
      <c r="Q147" s="138">
        <v>1.25</v>
      </c>
      <c r="R147" s="138">
        <f t="shared" si="2"/>
        <v>1.25</v>
      </c>
      <c r="S147" s="138">
        <v>0</v>
      </c>
      <c r="T147" s="139">
        <f t="shared" si="3"/>
        <v>0</v>
      </c>
      <c r="AR147" s="140" t="s">
        <v>122</v>
      </c>
      <c r="AT147" s="140" t="s">
        <v>121</v>
      </c>
      <c r="AU147" s="140" t="s">
        <v>81</v>
      </c>
      <c r="AY147" s="16" t="s">
        <v>120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6" t="s">
        <v>79</v>
      </c>
      <c r="BK147" s="141">
        <f t="shared" si="9"/>
        <v>0</v>
      </c>
      <c r="BL147" s="16" t="s">
        <v>122</v>
      </c>
      <c r="BM147" s="140" t="s">
        <v>192</v>
      </c>
    </row>
    <row r="148" spans="2:65" s="11" customFormat="1" ht="22.9" customHeight="1">
      <c r="B148" s="117"/>
      <c r="D148" s="118" t="s">
        <v>70</v>
      </c>
      <c r="E148" s="126" t="s">
        <v>196</v>
      </c>
      <c r="F148" s="126" t="s">
        <v>197</v>
      </c>
      <c r="J148" s="127">
        <f>BK148</f>
        <v>0</v>
      </c>
      <c r="L148" s="117"/>
      <c r="M148" s="121"/>
      <c r="P148" s="122">
        <f>P149</f>
        <v>20.671514999999999</v>
      </c>
      <c r="R148" s="122">
        <f>R149</f>
        <v>0</v>
      </c>
      <c r="T148" s="123">
        <f>T149</f>
        <v>0</v>
      </c>
      <c r="AR148" s="118" t="s">
        <v>79</v>
      </c>
      <c r="AT148" s="124" t="s">
        <v>70</v>
      </c>
      <c r="AU148" s="124" t="s">
        <v>79</v>
      </c>
      <c r="AY148" s="118" t="s">
        <v>120</v>
      </c>
      <c r="BK148" s="125">
        <f>BK149</f>
        <v>0</v>
      </c>
    </row>
    <row r="149" spans="2:65" s="1" customFormat="1" ht="24.2" customHeight="1">
      <c r="B149" s="128"/>
      <c r="C149" s="129" t="s">
        <v>198</v>
      </c>
      <c r="D149" s="129" t="s">
        <v>121</v>
      </c>
      <c r="E149" s="130" t="s">
        <v>199</v>
      </c>
      <c r="F149" s="131" t="s">
        <v>200</v>
      </c>
      <c r="G149" s="132" t="s">
        <v>126</v>
      </c>
      <c r="H149" s="133">
        <v>138.73500000000001</v>
      </c>
      <c r="I149" s="134"/>
      <c r="J149" s="134">
        <f>ROUND(I149*H149,2)</f>
        <v>0</v>
      </c>
      <c r="K149" s="135"/>
      <c r="L149" s="28"/>
      <c r="M149" s="136" t="s">
        <v>1</v>
      </c>
      <c r="N149" s="137" t="s">
        <v>36</v>
      </c>
      <c r="O149" s="138">
        <v>0.14899999999999999</v>
      </c>
      <c r="P149" s="138">
        <f>O149*H149</f>
        <v>20.671514999999999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122</v>
      </c>
      <c r="AT149" s="140" t="s">
        <v>121</v>
      </c>
      <c r="AU149" s="140" t="s">
        <v>81</v>
      </c>
      <c r="AY149" s="16" t="s">
        <v>120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79</v>
      </c>
      <c r="BK149" s="141">
        <f>ROUND(I149*H149,2)</f>
        <v>0</v>
      </c>
      <c r="BL149" s="16" t="s">
        <v>122</v>
      </c>
      <c r="BM149" s="140" t="s">
        <v>201</v>
      </c>
    </row>
    <row r="150" spans="2:65" s="11" customFormat="1" ht="25.9" customHeight="1">
      <c r="B150" s="117"/>
      <c r="D150" s="118" t="s">
        <v>70</v>
      </c>
      <c r="E150" s="119" t="s">
        <v>202</v>
      </c>
      <c r="F150" s="119" t="s">
        <v>203</v>
      </c>
      <c r="J150" s="120">
        <f>J151+J185+J216+J219</f>
        <v>0</v>
      </c>
      <c r="L150" s="117"/>
      <c r="M150" s="121"/>
      <c r="P150" s="122">
        <f>P151+P185+P216+P219</f>
        <v>529.36559999999997</v>
      </c>
      <c r="R150" s="122">
        <f>R151+R185+R216+R219</f>
        <v>8.1803711999999997</v>
      </c>
      <c r="T150" s="123">
        <f>T151+T185+T216+T219</f>
        <v>0</v>
      </c>
      <c r="AR150" s="118" t="s">
        <v>81</v>
      </c>
      <c r="AT150" s="124" t="s">
        <v>70</v>
      </c>
      <c r="AU150" s="124" t="s">
        <v>71</v>
      </c>
      <c r="AY150" s="118" t="s">
        <v>120</v>
      </c>
      <c r="BK150" s="125">
        <f>BK151+BK185+BK216+BK219</f>
        <v>0</v>
      </c>
    </row>
    <row r="151" spans="2:65" s="11" customFormat="1" ht="22.9" customHeight="1">
      <c r="B151" s="117"/>
      <c r="D151" s="118" t="s">
        <v>70</v>
      </c>
      <c r="E151" s="126" t="s">
        <v>204</v>
      </c>
      <c r="F151" s="126" t="s">
        <v>205</v>
      </c>
      <c r="J151" s="127">
        <f>BK151</f>
        <v>0</v>
      </c>
      <c r="L151" s="117"/>
      <c r="M151" s="121"/>
      <c r="P151" s="122">
        <f>SUM(P152:P184)</f>
        <v>102.30760000000001</v>
      </c>
      <c r="R151" s="122">
        <f>SUM(R152:R184)</f>
        <v>2.1976084</v>
      </c>
      <c r="T151" s="123">
        <f>SUM(T152:T184)</f>
        <v>0</v>
      </c>
      <c r="AR151" s="118" t="s">
        <v>81</v>
      </c>
      <c r="AT151" s="124" t="s">
        <v>70</v>
      </c>
      <c r="AU151" s="124" t="s">
        <v>79</v>
      </c>
      <c r="AY151" s="118" t="s">
        <v>120</v>
      </c>
      <c r="BK151" s="125">
        <f>SUM(BK152:BK184)</f>
        <v>0</v>
      </c>
    </row>
    <row r="152" spans="2:65" s="1" customFormat="1" ht="24.2" customHeight="1">
      <c r="B152" s="128"/>
      <c r="C152" s="129" t="s">
        <v>206</v>
      </c>
      <c r="D152" s="129" t="s">
        <v>121</v>
      </c>
      <c r="E152" s="130" t="s">
        <v>207</v>
      </c>
      <c r="F152" s="131" t="s">
        <v>208</v>
      </c>
      <c r="G152" s="132" t="s">
        <v>130</v>
      </c>
      <c r="H152" s="133">
        <v>216.2</v>
      </c>
      <c r="I152" s="134"/>
      <c r="J152" s="134">
        <f>ROUND(I152*H152,2)</f>
        <v>0</v>
      </c>
      <c r="K152" s="135"/>
      <c r="L152" s="28"/>
      <c r="M152" s="136" t="s">
        <v>1</v>
      </c>
      <c r="N152" s="137" t="s">
        <v>36</v>
      </c>
      <c r="O152" s="138">
        <v>2.9000000000000001E-2</v>
      </c>
      <c r="P152" s="138">
        <f>O152*H152</f>
        <v>6.2698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154</v>
      </c>
      <c r="AT152" s="140" t="s">
        <v>121</v>
      </c>
      <c r="AU152" s="140" t="s">
        <v>81</v>
      </c>
      <c r="AY152" s="16" t="s">
        <v>120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79</v>
      </c>
      <c r="BK152" s="141">
        <f>ROUND(I152*H152,2)</f>
        <v>0</v>
      </c>
      <c r="BL152" s="16" t="s">
        <v>154</v>
      </c>
      <c r="BM152" s="140" t="s">
        <v>209</v>
      </c>
    </row>
    <row r="153" spans="2:65" s="12" customFormat="1">
      <c r="B153" s="142"/>
      <c r="D153" s="143" t="s">
        <v>123</v>
      </c>
      <c r="E153" s="144" t="s">
        <v>1</v>
      </c>
      <c r="F153" s="145" t="s">
        <v>210</v>
      </c>
      <c r="H153" s="144" t="s">
        <v>1</v>
      </c>
      <c r="L153" s="142"/>
      <c r="M153" s="146"/>
      <c r="T153" s="147"/>
      <c r="AT153" s="144" t="s">
        <v>123</v>
      </c>
      <c r="AU153" s="144" t="s">
        <v>81</v>
      </c>
      <c r="AV153" s="12" t="s">
        <v>79</v>
      </c>
      <c r="AW153" s="12" t="s">
        <v>28</v>
      </c>
      <c r="AX153" s="12" t="s">
        <v>71</v>
      </c>
      <c r="AY153" s="144" t="s">
        <v>120</v>
      </c>
    </row>
    <row r="154" spans="2:65" s="13" customFormat="1">
      <c r="B154" s="148"/>
      <c r="D154" s="143" t="s">
        <v>123</v>
      </c>
      <c r="E154" s="149" t="s">
        <v>1</v>
      </c>
      <c r="F154" s="150" t="s">
        <v>211</v>
      </c>
      <c r="H154" s="151">
        <v>147</v>
      </c>
      <c r="L154" s="148"/>
      <c r="M154" s="152"/>
      <c r="T154" s="153"/>
      <c r="AT154" s="149" t="s">
        <v>123</v>
      </c>
      <c r="AU154" s="149" t="s">
        <v>81</v>
      </c>
      <c r="AV154" s="13" t="s">
        <v>81</v>
      </c>
      <c r="AW154" s="13" t="s">
        <v>28</v>
      </c>
      <c r="AX154" s="13" t="s">
        <v>71</v>
      </c>
      <c r="AY154" s="149" t="s">
        <v>120</v>
      </c>
    </row>
    <row r="155" spans="2:65" s="12" customFormat="1">
      <c r="B155" s="142"/>
      <c r="D155" s="143" t="s">
        <v>123</v>
      </c>
      <c r="E155" s="144" t="s">
        <v>1</v>
      </c>
      <c r="F155" s="145" t="s">
        <v>212</v>
      </c>
      <c r="H155" s="144" t="s">
        <v>1</v>
      </c>
      <c r="L155" s="142"/>
      <c r="M155" s="146"/>
      <c r="T155" s="147"/>
      <c r="AT155" s="144" t="s">
        <v>123</v>
      </c>
      <c r="AU155" s="144" t="s">
        <v>81</v>
      </c>
      <c r="AV155" s="12" t="s">
        <v>79</v>
      </c>
      <c r="AW155" s="12" t="s">
        <v>28</v>
      </c>
      <c r="AX155" s="12" t="s">
        <v>71</v>
      </c>
      <c r="AY155" s="144" t="s">
        <v>120</v>
      </c>
    </row>
    <row r="156" spans="2:65" s="13" customFormat="1">
      <c r="B156" s="148"/>
      <c r="D156" s="143" t="s">
        <v>123</v>
      </c>
      <c r="E156" s="149" t="s">
        <v>1</v>
      </c>
      <c r="F156" s="150" t="s">
        <v>137</v>
      </c>
      <c r="H156" s="151">
        <v>69.2</v>
      </c>
      <c r="L156" s="148"/>
      <c r="M156" s="152"/>
      <c r="T156" s="153"/>
      <c r="AT156" s="149" t="s">
        <v>123</v>
      </c>
      <c r="AU156" s="149" t="s">
        <v>81</v>
      </c>
      <c r="AV156" s="13" t="s">
        <v>81</v>
      </c>
      <c r="AW156" s="13" t="s">
        <v>28</v>
      </c>
      <c r="AX156" s="13" t="s">
        <v>71</v>
      </c>
      <c r="AY156" s="149" t="s">
        <v>120</v>
      </c>
    </row>
    <row r="157" spans="2:65" s="14" customFormat="1">
      <c r="B157" s="154"/>
      <c r="D157" s="143" t="s">
        <v>123</v>
      </c>
      <c r="E157" s="155" t="s">
        <v>1</v>
      </c>
      <c r="F157" s="156" t="s">
        <v>124</v>
      </c>
      <c r="H157" s="157">
        <v>216.2</v>
      </c>
      <c r="L157" s="154"/>
      <c r="M157" s="158"/>
      <c r="T157" s="159"/>
      <c r="AT157" s="155" t="s">
        <v>123</v>
      </c>
      <c r="AU157" s="155" t="s">
        <v>81</v>
      </c>
      <c r="AV157" s="14" t="s">
        <v>122</v>
      </c>
      <c r="AW157" s="14" t="s">
        <v>28</v>
      </c>
      <c r="AX157" s="14" t="s">
        <v>79</v>
      </c>
      <c r="AY157" s="155" t="s">
        <v>120</v>
      </c>
    </row>
    <row r="158" spans="2:65" s="1" customFormat="1" ht="16.5" customHeight="1">
      <c r="B158" s="128"/>
      <c r="C158" s="160" t="s">
        <v>213</v>
      </c>
      <c r="D158" s="160" t="s">
        <v>139</v>
      </c>
      <c r="E158" s="161" t="s">
        <v>214</v>
      </c>
      <c r="F158" s="162" t="s">
        <v>215</v>
      </c>
      <c r="G158" s="163" t="s">
        <v>126</v>
      </c>
      <c r="H158" s="164">
        <v>6.9000000000000006E-2</v>
      </c>
      <c r="I158" s="165"/>
      <c r="J158" s="165">
        <f>ROUND(I158*H158,2)</f>
        <v>0</v>
      </c>
      <c r="K158" s="166"/>
      <c r="L158" s="167"/>
      <c r="M158" s="168" t="s">
        <v>1</v>
      </c>
      <c r="N158" s="169" t="s">
        <v>36</v>
      </c>
      <c r="O158" s="138">
        <v>0</v>
      </c>
      <c r="P158" s="138">
        <f>O158*H158</f>
        <v>0</v>
      </c>
      <c r="Q158" s="138">
        <v>1</v>
      </c>
      <c r="R158" s="138">
        <f>Q158*H158</f>
        <v>6.9000000000000006E-2</v>
      </c>
      <c r="S158" s="138">
        <v>0</v>
      </c>
      <c r="T158" s="139">
        <f>S158*H158</f>
        <v>0</v>
      </c>
      <c r="AR158" s="140" t="s">
        <v>216</v>
      </c>
      <c r="AT158" s="140" t="s">
        <v>139</v>
      </c>
      <c r="AU158" s="140" t="s">
        <v>81</v>
      </c>
      <c r="AY158" s="16" t="s">
        <v>120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6" t="s">
        <v>79</v>
      </c>
      <c r="BK158" s="141">
        <f>ROUND(I158*H158,2)</f>
        <v>0</v>
      </c>
      <c r="BL158" s="16" t="s">
        <v>154</v>
      </c>
      <c r="BM158" s="140" t="s">
        <v>217</v>
      </c>
    </row>
    <row r="159" spans="2:65" s="13" customFormat="1">
      <c r="B159" s="148"/>
      <c r="D159" s="143" t="s">
        <v>123</v>
      </c>
      <c r="F159" s="150" t="s">
        <v>218</v>
      </c>
      <c r="H159" s="151">
        <v>6.9000000000000006E-2</v>
      </c>
      <c r="L159" s="148"/>
      <c r="M159" s="152"/>
      <c r="T159" s="153"/>
      <c r="AT159" s="149" t="s">
        <v>123</v>
      </c>
      <c r="AU159" s="149" t="s">
        <v>81</v>
      </c>
      <c r="AV159" s="13" t="s">
        <v>81</v>
      </c>
      <c r="AW159" s="13" t="s">
        <v>3</v>
      </c>
      <c r="AX159" s="13" t="s">
        <v>79</v>
      </c>
      <c r="AY159" s="149" t="s">
        <v>120</v>
      </c>
    </row>
    <row r="160" spans="2:65" s="1" customFormat="1" ht="24.2" customHeight="1">
      <c r="B160" s="128"/>
      <c r="C160" s="129" t="s">
        <v>216</v>
      </c>
      <c r="D160" s="129" t="s">
        <v>121</v>
      </c>
      <c r="E160" s="130" t="s">
        <v>219</v>
      </c>
      <c r="F160" s="131" t="s">
        <v>220</v>
      </c>
      <c r="G160" s="132" t="s">
        <v>130</v>
      </c>
      <c r="H160" s="133">
        <v>216.2</v>
      </c>
      <c r="I160" s="134"/>
      <c r="J160" s="134">
        <f>ROUND(I160*H160,2)</f>
        <v>0</v>
      </c>
      <c r="K160" s="135"/>
      <c r="L160" s="28"/>
      <c r="M160" s="136" t="s">
        <v>1</v>
      </c>
      <c r="N160" s="137" t="s">
        <v>36</v>
      </c>
      <c r="O160" s="138">
        <v>0.17899999999999999</v>
      </c>
      <c r="P160" s="138">
        <f>O160*H160</f>
        <v>38.699799999999996</v>
      </c>
      <c r="Q160" s="138">
        <v>8.8000000000000003E-4</v>
      </c>
      <c r="R160" s="138">
        <f>Q160*H160</f>
        <v>0.19025600000000001</v>
      </c>
      <c r="S160" s="138">
        <v>0</v>
      </c>
      <c r="T160" s="139">
        <f>S160*H160</f>
        <v>0</v>
      </c>
      <c r="AR160" s="140" t="s">
        <v>154</v>
      </c>
      <c r="AT160" s="140" t="s">
        <v>121</v>
      </c>
      <c r="AU160" s="140" t="s">
        <v>81</v>
      </c>
      <c r="AY160" s="16" t="s">
        <v>120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6" t="s">
        <v>79</v>
      </c>
      <c r="BK160" s="141">
        <f>ROUND(I160*H160,2)</f>
        <v>0</v>
      </c>
      <c r="BL160" s="16" t="s">
        <v>154</v>
      </c>
      <c r="BM160" s="140" t="s">
        <v>221</v>
      </c>
    </row>
    <row r="161" spans="2:65" s="12" customFormat="1">
      <c r="B161" s="142"/>
      <c r="D161" s="143" t="s">
        <v>123</v>
      </c>
      <c r="E161" s="144" t="s">
        <v>1</v>
      </c>
      <c r="F161" s="145" t="s">
        <v>210</v>
      </c>
      <c r="H161" s="144" t="s">
        <v>1</v>
      </c>
      <c r="L161" s="142"/>
      <c r="M161" s="146"/>
      <c r="T161" s="147"/>
      <c r="AT161" s="144" t="s">
        <v>123</v>
      </c>
      <c r="AU161" s="144" t="s">
        <v>81</v>
      </c>
      <c r="AV161" s="12" t="s">
        <v>79</v>
      </c>
      <c r="AW161" s="12" t="s">
        <v>28</v>
      </c>
      <c r="AX161" s="12" t="s">
        <v>71</v>
      </c>
      <c r="AY161" s="144" t="s">
        <v>120</v>
      </c>
    </row>
    <row r="162" spans="2:65" s="13" customFormat="1">
      <c r="B162" s="148"/>
      <c r="D162" s="143" t="s">
        <v>123</v>
      </c>
      <c r="E162" s="149" t="s">
        <v>1</v>
      </c>
      <c r="F162" s="150" t="s">
        <v>211</v>
      </c>
      <c r="H162" s="151">
        <v>147</v>
      </c>
      <c r="L162" s="148"/>
      <c r="M162" s="152"/>
      <c r="T162" s="153"/>
      <c r="AT162" s="149" t="s">
        <v>123</v>
      </c>
      <c r="AU162" s="149" t="s">
        <v>81</v>
      </c>
      <c r="AV162" s="13" t="s">
        <v>81</v>
      </c>
      <c r="AW162" s="13" t="s">
        <v>28</v>
      </c>
      <c r="AX162" s="13" t="s">
        <v>71</v>
      </c>
      <c r="AY162" s="149" t="s">
        <v>120</v>
      </c>
    </row>
    <row r="163" spans="2:65" s="12" customFormat="1">
      <c r="B163" s="142"/>
      <c r="D163" s="143" t="s">
        <v>123</v>
      </c>
      <c r="E163" s="144" t="s">
        <v>1</v>
      </c>
      <c r="F163" s="145" t="s">
        <v>212</v>
      </c>
      <c r="H163" s="144" t="s">
        <v>1</v>
      </c>
      <c r="L163" s="142"/>
      <c r="M163" s="146"/>
      <c r="T163" s="147"/>
      <c r="AT163" s="144" t="s">
        <v>123</v>
      </c>
      <c r="AU163" s="144" t="s">
        <v>81</v>
      </c>
      <c r="AV163" s="12" t="s">
        <v>79</v>
      </c>
      <c r="AW163" s="12" t="s">
        <v>28</v>
      </c>
      <c r="AX163" s="12" t="s">
        <v>71</v>
      </c>
      <c r="AY163" s="144" t="s">
        <v>120</v>
      </c>
    </row>
    <row r="164" spans="2:65" s="13" customFormat="1">
      <c r="B164" s="148"/>
      <c r="D164" s="143" t="s">
        <v>123</v>
      </c>
      <c r="E164" s="149" t="s">
        <v>1</v>
      </c>
      <c r="F164" s="150" t="s">
        <v>137</v>
      </c>
      <c r="H164" s="151">
        <v>69.2</v>
      </c>
      <c r="L164" s="148"/>
      <c r="M164" s="152"/>
      <c r="T164" s="153"/>
      <c r="AT164" s="149" t="s">
        <v>123</v>
      </c>
      <c r="AU164" s="149" t="s">
        <v>81</v>
      </c>
      <c r="AV164" s="13" t="s">
        <v>81</v>
      </c>
      <c r="AW164" s="13" t="s">
        <v>28</v>
      </c>
      <c r="AX164" s="13" t="s">
        <v>71</v>
      </c>
      <c r="AY164" s="149" t="s">
        <v>120</v>
      </c>
    </row>
    <row r="165" spans="2:65" s="14" customFormat="1">
      <c r="B165" s="154"/>
      <c r="D165" s="143" t="s">
        <v>123</v>
      </c>
      <c r="E165" s="155" t="s">
        <v>1</v>
      </c>
      <c r="F165" s="156" t="s">
        <v>124</v>
      </c>
      <c r="H165" s="157">
        <v>216.2</v>
      </c>
      <c r="L165" s="154"/>
      <c r="M165" s="158"/>
      <c r="T165" s="159"/>
      <c r="AT165" s="155" t="s">
        <v>123</v>
      </c>
      <c r="AU165" s="155" t="s">
        <v>81</v>
      </c>
      <c r="AV165" s="14" t="s">
        <v>122</v>
      </c>
      <c r="AW165" s="14" t="s">
        <v>28</v>
      </c>
      <c r="AX165" s="14" t="s">
        <v>79</v>
      </c>
      <c r="AY165" s="155" t="s">
        <v>120</v>
      </c>
    </row>
    <row r="166" spans="2:65" s="1" customFormat="1" ht="16.5" customHeight="1">
      <c r="B166" s="128"/>
      <c r="C166" s="160" t="s">
        <v>222</v>
      </c>
      <c r="D166" s="160" t="s">
        <v>139</v>
      </c>
      <c r="E166" s="161" t="s">
        <v>223</v>
      </c>
      <c r="F166" s="162" t="s">
        <v>224</v>
      </c>
      <c r="G166" s="163" t="s">
        <v>130</v>
      </c>
      <c r="H166" s="164">
        <v>251.98099999999999</v>
      </c>
      <c r="I166" s="165"/>
      <c r="J166" s="165">
        <f>ROUND(I166*H166,2)</f>
        <v>0</v>
      </c>
      <c r="K166" s="166"/>
      <c r="L166" s="167"/>
      <c r="M166" s="168" t="s">
        <v>1</v>
      </c>
      <c r="N166" s="169" t="s">
        <v>36</v>
      </c>
      <c r="O166" s="138">
        <v>0</v>
      </c>
      <c r="P166" s="138">
        <f>O166*H166</f>
        <v>0</v>
      </c>
      <c r="Q166" s="138">
        <v>5.4000000000000003E-3</v>
      </c>
      <c r="R166" s="138">
        <f>Q166*H166</f>
        <v>1.3606974000000001</v>
      </c>
      <c r="S166" s="138">
        <v>0</v>
      </c>
      <c r="T166" s="139">
        <f>S166*H166</f>
        <v>0</v>
      </c>
      <c r="AR166" s="140" t="s">
        <v>216</v>
      </c>
      <c r="AT166" s="140" t="s">
        <v>139</v>
      </c>
      <c r="AU166" s="140" t="s">
        <v>81</v>
      </c>
      <c r="AY166" s="16" t="s">
        <v>120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6" t="s">
        <v>79</v>
      </c>
      <c r="BK166" s="141">
        <f>ROUND(I166*H166,2)</f>
        <v>0</v>
      </c>
      <c r="BL166" s="16" t="s">
        <v>154</v>
      </c>
      <c r="BM166" s="140" t="s">
        <v>225</v>
      </c>
    </row>
    <row r="167" spans="2:65" s="13" customFormat="1">
      <c r="B167" s="148"/>
      <c r="D167" s="143" t="s">
        <v>123</v>
      </c>
      <c r="F167" s="150" t="s">
        <v>226</v>
      </c>
      <c r="H167" s="151">
        <v>251.98099999999999</v>
      </c>
      <c r="L167" s="148"/>
      <c r="M167" s="152"/>
      <c r="T167" s="153"/>
      <c r="AT167" s="149" t="s">
        <v>123</v>
      </c>
      <c r="AU167" s="149" t="s">
        <v>81</v>
      </c>
      <c r="AV167" s="13" t="s">
        <v>81</v>
      </c>
      <c r="AW167" s="13" t="s">
        <v>3</v>
      </c>
      <c r="AX167" s="13" t="s">
        <v>79</v>
      </c>
      <c r="AY167" s="149" t="s">
        <v>120</v>
      </c>
    </row>
    <row r="168" spans="2:65" s="1" customFormat="1" ht="37.9" customHeight="1">
      <c r="B168" s="128"/>
      <c r="C168" s="129" t="s">
        <v>227</v>
      </c>
      <c r="D168" s="129" t="s">
        <v>121</v>
      </c>
      <c r="E168" s="130" t="s">
        <v>228</v>
      </c>
      <c r="F168" s="131" t="s">
        <v>229</v>
      </c>
      <c r="G168" s="132" t="s">
        <v>130</v>
      </c>
      <c r="H168" s="133">
        <v>216.2</v>
      </c>
      <c r="I168" s="134"/>
      <c r="J168" s="134">
        <f>ROUND(I168*H168,2)</f>
        <v>0</v>
      </c>
      <c r="K168" s="135"/>
      <c r="L168" s="28"/>
      <c r="M168" s="136" t="s">
        <v>1</v>
      </c>
      <c r="N168" s="137" t="s">
        <v>36</v>
      </c>
      <c r="O168" s="138">
        <v>0.12</v>
      </c>
      <c r="P168" s="138">
        <f>O168*H168</f>
        <v>25.943999999999999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154</v>
      </c>
      <c r="AT168" s="140" t="s">
        <v>121</v>
      </c>
      <c r="AU168" s="140" t="s">
        <v>81</v>
      </c>
      <c r="AY168" s="16" t="s">
        <v>120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79</v>
      </c>
      <c r="BK168" s="141">
        <f>ROUND(I168*H168,2)</f>
        <v>0</v>
      </c>
      <c r="BL168" s="16" t="s">
        <v>154</v>
      </c>
      <c r="BM168" s="140" t="s">
        <v>230</v>
      </c>
    </row>
    <row r="169" spans="2:65" s="12" customFormat="1">
      <c r="B169" s="142"/>
      <c r="D169" s="143" t="s">
        <v>123</v>
      </c>
      <c r="E169" s="144" t="s">
        <v>1</v>
      </c>
      <c r="F169" s="145" t="s">
        <v>210</v>
      </c>
      <c r="H169" s="144" t="s">
        <v>1</v>
      </c>
      <c r="L169" s="142"/>
      <c r="M169" s="146"/>
      <c r="T169" s="147"/>
      <c r="AT169" s="144" t="s">
        <v>123</v>
      </c>
      <c r="AU169" s="144" t="s">
        <v>81</v>
      </c>
      <c r="AV169" s="12" t="s">
        <v>79</v>
      </c>
      <c r="AW169" s="12" t="s">
        <v>28</v>
      </c>
      <c r="AX169" s="12" t="s">
        <v>71</v>
      </c>
      <c r="AY169" s="144" t="s">
        <v>120</v>
      </c>
    </row>
    <row r="170" spans="2:65" s="13" customFormat="1">
      <c r="B170" s="148"/>
      <c r="D170" s="143" t="s">
        <v>123</v>
      </c>
      <c r="E170" s="149" t="s">
        <v>1</v>
      </c>
      <c r="F170" s="150" t="s">
        <v>211</v>
      </c>
      <c r="H170" s="151">
        <v>147</v>
      </c>
      <c r="L170" s="148"/>
      <c r="M170" s="152"/>
      <c r="T170" s="153"/>
      <c r="AT170" s="149" t="s">
        <v>123</v>
      </c>
      <c r="AU170" s="149" t="s">
        <v>81</v>
      </c>
      <c r="AV170" s="13" t="s">
        <v>81</v>
      </c>
      <c r="AW170" s="13" t="s">
        <v>28</v>
      </c>
      <c r="AX170" s="13" t="s">
        <v>71</v>
      </c>
      <c r="AY170" s="149" t="s">
        <v>120</v>
      </c>
    </row>
    <row r="171" spans="2:65" s="12" customFormat="1">
      <c r="B171" s="142"/>
      <c r="D171" s="143" t="s">
        <v>123</v>
      </c>
      <c r="E171" s="144" t="s">
        <v>1</v>
      </c>
      <c r="F171" s="145" t="s">
        <v>212</v>
      </c>
      <c r="H171" s="144" t="s">
        <v>1</v>
      </c>
      <c r="L171" s="142"/>
      <c r="M171" s="146"/>
      <c r="T171" s="147"/>
      <c r="AT171" s="144" t="s">
        <v>123</v>
      </c>
      <c r="AU171" s="144" t="s">
        <v>81</v>
      </c>
      <c r="AV171" s="12" t="s">
        <v>79</v>
      </c>
      <c r="AW171" s="12" t="s">
        <v>28</v>
      </c>
      <c r="AX171" s="12" t="s">
        <v>71</v>
      </c>
      <c r="AY171" s="144" t="s">
        <v>120</v>
      </c>
    </row>
    <row r="172" spans="2:65" s="13" customFormat="1">
      <c r="B172" s="148"/>
      <c r="D172" s="143" t="s">
        <v>123</v>
      </c>
      <c r="E172" s="149" t="s">
        <v>1</v>
      </c>
      <c r="F172" s="150" t="s">
        <v>137</v>
      </c>
      <c r="H172" s="151">
        <v>69.2</v>
      </c>
      <c r="L172" s="148"/>
      <c r="M172" s="152"/>
      <c r="T172" s="153"/>
      <c r="AT172" s="149" t="s">
        <v>123</v>
      </c>
      <c r="AU172" s="149" t="s">
        <v>81</v>
      </c>
      <c r="AV172" s="13" t="s">
        <v>81</v>
      </c>
      <c r="AW172" s="13" t="s">
        <v>28</v>
      </c>
      <c r="AX172" s="13" t="s">
        <v>71</v>
      </c>
      <c r="AY172" s="149" t="s">
        <v>120</v>
      </c>
    </row>
    <row r="173" spans="2:65" s="14" customFormat="1">
      <c r="B173" s="154"/>
      <c r="D173" s="143" t="s">
        <v>123</v>
      </c>
      <c r="E173" s="155" t="s">
        <v>1</v>
      </c>
      <c r="F173" s="156" t="s">
        <v>124</v>
      </c>
      <c r="H173" s="157">
        <v>216.2</v>
      </c>
      <c r="L173" s="154"/>
      <c r="M173" s="158"/>
      <c r="T173" s="159"/>
      <c r="AT173" s="155" t="s">
        <v>123</v>
      </c>
      <c r="AU173" s="155" t="s">
        <v>81</v>
      </c>
      <c r="AV173" s="14" t="s">
        <v>122</v>
      </c>
      <c r="AW173" s="14" t="s">
        <v>28</v>
      </c>
      <c r="AX173" s="14" t="s">
        <v>79</v>
      </c>
      <c r="AY173" s="155" t="s">
        <v>120</v>
      </c>
    </row>
    <row r="174" spans="2:65" s="1" customFormat="1" ht="21.75" customHeight="1">
      <c r="B174" s="128"/>
      <c r="C174" s="160" t="s">
        <v>231</v>
      </c>
      <c r="D174" s="160" t="s">
        <v>139</v>
      </c>
      <c r="E174" s="161" t="s">
        <v>232</v>
      </c>
      <c r="F174" s="162" t="s">
        <v>233</v>
      </c>
      <c r="G174" s="163" t="s">
        <v>130</v>
      </c>
      <c r="H174" s="164">
        <v>251.98099999999999</v>
      </c>
      <c r="I174" s="165"/>
      <c r="J174" s="165">
        <f>ROUND(I174*H174,2)</f>
        <v>0</v>
      </c>
      <c r="K174" s="166"/>
      <c r="L174" s="167"/>
      <c r="M174" s="168" t="s">
        <v>1</v>
      </c>
      <c r="N174" s="169" t="s">
        <v>36</v>
      </c>
      <c r="O174" s="138">
        <v>0</v>
      </c>
      <c r="P174" s="138">
        <f>O174*H174</f>
        <v>0</v>
      </c>
      <c r="Q174" s="138">
        <v>1.9E-3</v>
      </c>
      <c r="R174" s="138">
        <f>Q174*H174</f>
        <v>0.47876389999999996</v>
      </c>
      <c r="S174" s="138">
        <v>0</v>
      </c>
      <c r="T174" s="139">
        <f>S174*H174</f>
        <v>0</v>
      </c>
      <c r="AR174" s="140" t="s">
        <v>216</v>
      </c>
      <c r="AT174" s="140" t="s">
        <v>139</v>
      </c>
      <c r="AU174" s="140" t="s">
        <v>81</v>
      </c>
      <c r="AY174" s="16" t="s">
        <v>120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79</v>
      </c>
      <c r="BK174" s="141">
        <f>ROUND(I174*H174,2)</f>
        <v>0</v>
      </c>
      <c r="BL174" s="16" t="s">
        <v>154</v>
      </c>
      <c r="BM174" s="140" t="s">
        <v>234</v>
      </c>
    </row>
    <row r="175" spans="2:65" s="13" customFormat="1">
      <c r="B175" s="148"/>
      <c r="D175" s="143" t="s">
        <v>123</v>
      </c>
      <c r="F175" s="150" t="s">
        <v>226</v>
      </c>
      <c r="H175" s="151">
        <v>251.98099999999999</v>
      </c>
      <c r="L175" s="148"/>
      <c r="M175" s="152"/>
      <c r="T175" s="153"/>
      <c r="AT175" s="149" t="s">
        <v>123</v>
      </c>
      <c r="AU175" s="149" t="s">
        <v>81</v>
      </c>
      <c r="AV175" s="13" t="s">
        <v>81</v>
      </c>
      <c r="AW175" s="13" t="s">
        <v>3</v>
      </c>
      <c r="AX175" s="13" t="s">
        <v>79</v>
      </c>
      <c r="AY175" s="149" t="s">
        <v>120</v>
      </c>
    </row>
    <row r="176" spans="2:65" s="1" customFormat="1" ht="24.2" customHeight="1">
      <c r="B176" s="128"/>
      <c r="C176" s="129" t="s">
        <v>235</v>
      </c>
      <c r="D176" s="129" t="s">
        <v>121</v>
      </c>
      <c r="E176" s="130" t="s">
        <v>236</v>
      </c>
      <c r="F176" s="131" t="s">
        <v>237</v>
      </c>
      <c r="G176" s="132" t="s">
        <v>130</v>
      </c>
      <c r="H176" s="133">
        <v>285.39999999999998</v>
      </c>
      <c r="I176" s="134"/>
      <c r="J176" s="134">
        <f>ROUND(I176*H176,2)</f>
        <v>0</v>
      </c>
      <c r="K176" s="135"/>
      <c r="L176" s="28"/>
      <c r="M176" s="136" t="s">
        <v>1</v>
      </c>
      <c r="N176" s="137" t="s">
        <v>36</v>
      </c>
      <c r="O176" s="138">
        <v>0.11</v>
      </c>
      <c r="P176" s="138">
        <f>O176*H176</f>
        <v>31.393999999999998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154</v>
      </c>
      <c r="AT176" s="140" t="s">
        <v>121</v>
      </c>
      <c r="AU176" s="140" t="s">
        <v>81</v>
      </c>
      <c r="AY176" s="16" t="s">
        <v>120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79</v>
      </c>
      <c r="BK176" s="141">
        <f>ROUND(I176*H176,2)</f>
        <v>0</v>
      </c>
      <c r="BL176" s="16" t="s">
        <v>154</v>
      </c>
      <c r="BM176" s="140" t="s">
        <v>238</v>
      </c>
    </row>
    <row r="177" spans="2:65" s="12" customFormat="1">
      <c r="B177" s="142"/>
      <c r="D177" s="143" t="s">
        <v>123</v>
      </c>
      <c r="E177" s="144" t="s">
        <v>1</v>
      </c>
      <c r="F177" s="145" t="s">
        <v>210</v>
      </c>
      <c r="H177" s="144" t="s">
        <v>1</v>
      </c>
      <c r="L177" s="142"/>
      <c r="M177" s="146"/>
      <c r="T177" s="147"/>
      <c r="AT177" s="144" t="s">
        <v>123</v>
      </c>
      <c r="AU177" s="144" t="s">
        <v>81</v>
      </c>
      <c r="AV177" s="12" t="s">
        <v>79</v>
      </c>
      <c r="AW177" s="12" t="s">
        <v>28</v>
      </c>
      <c r="AX177" s="12" t="s">
        <v>71</v>
      </c>
      <c r="AY177" s="144" t="s">
        <v>120</v>
      </c>
    </row>
    <row r="178" spans="2:65" s="13" customFormat="1">
      <c r="B178" s="148"/>
      <c r="D178" s="143" t="s">
        <v>123</v>
      </c>
      <c r="E178" s="149" t="s">
        <v>1</v>
      </c>
      <c r="F178" s="150" t="s">
        <v>211</v>
      </c>
      <c r="H178" s="151">
        <v>147</v>
      </c>
      <c r="L178" s="148"/>
      <c r="M178" s="152"/>
      <c r="T178" s="153"/>
      <c r="AT178" s="149" t="s">
        <v>123</v>
      </c>
      <c r="AU178" s="149" t="s">
        <v>81</v>
      </c>
      <c r="AV178" s="13" t="s">
        <v>81</v>
      </c>
      <c r="AW178" s="13" t="s">
        <v>28</v>
      </c>
      <c r="AX178" s="13" t="s">
        <v>71</v>
      </c>
      <c r="AY178" s="149" t="s">
        <v>120</v>
      </c>
    </row>
    <row r="179" spans="2:65" s="12" customFormat="1">
      <c r="B179" s="142"/>
      <c r="D179" s="143" t="s">
        <v>123</v>
      </c>
      <c r="E179" s="144" t="s">
        <v>1</v>
      </c>
      <c r="F179" s="145" t="s">
        <v>212</v>
      </c>
      <c r="H179" s="144" t="s">
        <v>1</v>
      </c>
      <c r="L179" s="142"/>
      <c r="M179" s="146"/>
      <c r="T179" s="147"/>
      <c r="AT179" s="144" t="s">
        <v>123</v>
      </c>
      <c r="AU179" s="144" t="s">
        <v>81</v>
      </c>
      <c r="AV179" s="12" t="s">
        <v>79</v>
      </c>
      <c r="AW179" s="12" t="s">
        <v>28</v>
      </c>
      <c r="AX179" s="12" t="s">
        <v>71</v>
      </c>
      <c r="AY179" s="144" t="s">
        <v>120</v>
      </c>
    </row>
    <row r="180" spans="2:65" s="13" customFormat="1">
      <c r="B180" s="148"/>
      <c r="D180" s="143" t="s">
        <v>123</v>
      </c>
      <c r="E180" s="149" t="s">
        <v>1</v>
      </c>
      <c r="F180" s="150" t="s">
        <v>239</v>
      </c>
      <c r="H180" s="151">
        <v>138.4</v>
      </c>
      <c r="L180" s="148"/>
      <c r="M180" s="152"/>
      <c r="T180" s="153"/>
      <c r="AT180" s="149" t="s">
        <v>123</v>
      </c>
      <c r="AU180" s="149" t="s">
        <v>81</v>
      </c>
      <c r="AV180" s="13" t="s">
        <v>81</v>
      </c>
      <c r="AW180" s="13" t="s">
        <v>28</v>
      </c>
      <c r="AX180" s="13" t="s">
        <v>71</v>
      </c>
      <c r="AY180" s="149" t="s">
        <v>120</v>
      </c>
    </row>
    <row r="181" spans="2:65" s="14" customFormat="1">
      <c r="B181" s="154"/>
      <c r="D181" s="143" t="s">
        <v>123</v>
      </c>
      <c r="E181" s="155" t="s">
        <v>1</v>
      </c>
      <c r="F181" s="156" t="s">
        <v>124</v>
      </c>
      <c r="H181" s="157">
        <v>285.39999999999998</v>
      </c>
      <c r="L181" s="154"/>
      <c r="M181" s="158"/>
      <c r="T181" s="159"/>
      <c r="AT181" s="155" t="s">
        <v>123</v>
      </c>
      <c r="AU181" s="155" t="s">
        <v>81</v>
      </c>
      <c r="AV181" s="14" t="s">
        <v>122</v>
      </c>
      <c r="AW181" s="14" t="s">
        <v>28</v>
      </c>
      <c r="AX181" s="14" t="s">
        <v>79</v>
      </c>
      <c r="AY181" s="155" t="s">
        <v>120</v>
      </c>
    </row>
    <row r="182" spans="2:65" s="1" customFormat="1" ht="24.2" customHeight="1">
      <c r="B182" s="128"/>
      <c r="C182" s="160" t="s">
        <v>240</v>
      </c>
      <c r="D182" s="160" t="s">
        <v>139</v>
      </c>
      <c r="E182" s="161" t="s">
        <v>241</v>
      </c>
      <c r="F182" s="162" t="s">
        <v>242</v>
      </c>
      <c r="G182" s="163" t="s">
        <v>130</v>
      </c>
      <c r="H182" s="164">
        <v>329.637</v>
      </c>
      <c r="I182" s="165"/>
      <c r="J182" s="165">
        <f>ROUND(I182*H182,2)</f>
        <v>0</v>
      </c>
      <c r="K182" s="166"/>
      <c r="L182" s="167"/>
      <c r="M182" s="168" t="s">
        <v>1</v>
      </c>
      <c r="N182" s="169" t="s">
        <v>36</v>
      </c>
      <c r="O182" s="138">
        <v>0</v>
      </c>
      <c r="P182" s="138">
        <f>O182*H182</f>
        <v>0</v>
      </c>
      <c r="Q182" s="138">
        <v>2.9999999999999997E-4</v>
      </c>
      <c r="R182" s="138">
        <f>Q182*H182</f>
        <v>9.8891099999999996E-2</v>
      </c>
      <c r="S182" s="138">
        <v>0</v>
      </c>
      <c r="T182" s="139">
        <f>S182*H182</f>
        <v>0</v>
      </c>
      <c r="AR182" s="140" t="s">
        <v>216</v>
      </c>
      <c r="AT182" s="140" t="s">
        <v>139</v>
      </c>
      <c r="AU182" s="140" t="s">
        <v>81</v>
      </c>
      <c r="AY182" s="16" t="s">
        <v>120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6" t="s">
        <v>79</v>
      </c>
      <c r="BK182" s="141">
        <f>ROUND(I182*H182,2)</f>
        <v>0</v>
      </c>
      <c r="BL182" s="16" t="s">
        <v>154</v>
      </c>
      <c r="BM182" s="140" t="s">
        <v>243</v>
      </c>
    </row>
    <row r="183" spans="2:65" s="13" customFormat="1">
      <c r="B183" s="148"/>
      <c r="D183" s="143" t="s">
        <v>123</v>
      </c>
      <c r="F183" s="150" t="s">
        <v>244</v>
      </c>
      <c r="H183" s="151">
        <v>329.637</v>
      </c>
      <c r="L183" s="148"/>
      <c r="M183" s="152"/>
      <c r="T183" s="153"/>
      <c r="AT183" s="149" t="s">
        <v>123</v>
      </c>
      <c r="AU183" s="149" t="s">
        <v>81</v>
      </c>
      <c r="AV183" s="13" t="s">
        <v>81</v>
      </c>
      <c r="AW183" s="13" t="s">
        <v>3</v>
      </c>
      <c r="AX183" s="13" t="s">
        <v>79</v>
      </c>
      <c r="AY183" s="149" t="s">
        <v>120</v>
      </c>
    </row>
    <row r="184" spans="2:65" s="1" customFormat="1" ht="24.2" customHeight="1">
      <c r="B184" s="128"/>
      <c r="C184" s="129" t="s">
        <v>245</v>
      </c>
      <c r="D184" s="129" t="s">
        <v>121</v>
      </c>
      <c r="E184" s="130" t="s">
        <v>246</v>
      </c>
      <c r="F184" s="131" t="s">
        <v>247</v>
      </c>
      <c r="G184" s="132" t="s">
        <v>248</v>
      </c>
      <c r="H184" s="133">
        <v>3550.0549999999998</v>
      </c>
      <c r="I184" s="134"/>
      <c r="J184" s="134">
        <f>ROUND(I184*H184,2)</f>
        <v>0</v>
      </c>
      <c r="K184" s="135"/>
      <c r="L184" s="28"/>
      <c r="M184" s="136" t="s">
        <v>1</v>
      </c>
      <c r="N184" s="137" t="s">
        <v>36</v>
      </c>
      <c r="O184" s="138">
        <v>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154</v>
      </c>
      <c r="AT184" s="140" t="s">
        <v>121</v>
      </c>
      <c r="AU184" s="140" t="s">
        <v>81</v>
      </c>
      <c r="AY184" s="16" t="s">
        <v>120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79</v>
      </c>
      <c r="BK184" s="141">
        <f>ROUND(I184*H184,2)</f>
        <v>0</v>
      </c>
      <c r="BL184" s="16" t="s">
        <v>154</v>
      </c>
      <c r="BM184" s="140" t="s">
        <v>249</v>
      </c>
    </row>
    <row r="185" spans="2:65" s="11" customFormat="1" ht="22.9" customHeight="1">
      <c r="B185" s="117"/>
      <c r="D185" s="118" t="s">
        <v>70</v>
      </c>
      <c r="E185" s="126" t="s">
        <v>250</v>
      </c>
      <c r="F185" s="126" t="s">
        <v>251</v>
      </c>
      <c r="J185" s="127">
        <f>BK185</f>
        <v>0</v>
      </c>
      <c r="L185" s="117"/>
      <c r="M185" s="121"/>
      <c r="P185" s="122">
        <f>SUM(P186:P215)</f>
        <v>51.629999999999995</v>
      </c>
      <c r="R185" s="122">
        <f>SUM(R186:R215)</f>
        <v>3.4698428000000003</v>
      </c>
      <c r="T185" s="123">
        <f>SUM(T186:T215)</f>
        <v>0</v>
      </c>
      <c r="AR185" s="118" t="s">
        <v>81</v>
      </c>
      <c r="AT185" s="124" t="s">
        <v>70</v>
      </c>
      <c r="AU185" s="124" t="s">
        <v>79</v>
      </c>
      <c r="AY185" s="118" t="s">
        <v>120</v>
      </c>
      <c r="BK185" s="125">
        <f>SUM(BK186:BK215)</f>
        <v>0</v>
      </c>
    </row>
    <row r="186" spans="2:65" s="1" customFormat="1" ht="24.2" customHeight="1">
      <c r="B186" s="128"/>
      <c r="C186" s="129" t="s">
        <v>252</v>
      </c>
      <c r="D186" s="129" t="s">
        <v>121</v>
      </c>
      <c r="E186" s="130" t="s">
        <v>253</v>
      </c>
      <c r="F186" s="131" t="s">
        <v>254</v>
      </c>
      <c r="G186" s="132" t="s">
        <v>130</v>
      </c>
      <c r="H186" s="133">
        <v>285.39999999999998</v>
      </c>
      <c r="I186" s="134"/>
      <c r="J186" s="134">
        <f>ROUND(I186*H186,2)</f>
        <v>0</v>
      </c>
      <c r="K186" s="135"/>
      <c r="L186" s="28"/>
      <c r="M186" s="136" t="s">
        <v>1</v>
      </c>
      <c r="N186" s="137" t="s">
        <v>36</v>
      </c>
      <c r="O186" s="138">
        <v>0.09</v>
      </c>
      <c r="P186" s="138">
        <f>O186*H186</f>
        <v>25.685999999999996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154</v>
      </c>
      <c r="AT186" s="140" t="s">
        <v>121</v>
      </c>
      <c r="AU186" s="140" t="s">
        <v>81</v>
      </c>
      <c r="AY186" s="16" t="s">
        <v>120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79</v>
      </c>
      <c r="BK186" s="141">
        <f>ROUND(I186*H186,2)</f>
        <v>0</v>
      </c>
      <c r="BL186" s="16" t="s">
        <v>154</v>
      </c>
      <c r="BM186" s="140" t="s">
        <v>255</v>
      </c>
    </row>
    <row r="187" spans="2:65" s="12" customFormat="1">
      <c r="B187" s="142"/>
      <c r="D187" s="143" t="s">
        <v>123</v>
      </c>
      <c r="E187" s="144" t="s">
        <v>1</v>
      </c>
      <c r="F187" s="145" t="s">
        <v>256</v>
      </c>
      <c r="H187" s="144" t="s">
        <v>1</v>
      </c>
      <c r="L187" s="142"/>
      <c r="M187" s="146"/>
      <c r="T187" s="147"/>
      <c r="AT187" s="144" t="s">
        <v>123</v>
      </c>
      <c r="AU187" s="144" t="s">
        <v>81</v>
      </c>
      <c r="AV187" s="12" t="s">
        <v>79</v>
      </c>
      <c r="AW187" s="12" t="s">
        <v>28</v>
      </c>
      <c r="AX187" s="12" t="s">
        <v>71</v>
      </c>
      <c r="AY187" s="144" t="s">
        <v>120</v>
      </c>
    </row>
    <row r="188" spans="2:65" s="13" customFormat="1">
      <c r="B188" s="148"/>
      <c r="D188" s="143" t="s">
        <v>123</v>
      </c>
      <c r="E188" s="149" t="s">
        <v>1</v>
      </c>
      <c r="F188" s="150" t="s">
        <v>211</v>
      </c>
      <c r="H188" s="151">
        <v>147</v>
      </c>
      <c r="L188" s="148"/>
      <c r="M188" s="152"/>
      <c r="T188" s="153"/>
      <c r="AT188" s="149" t="s">
        <v>123</v>
      </c>
      <c r="AU188" s="149" t="s">
        <v>81</v>
      </c>
      <c r="AV188" s="13" t="s">
        <v>81</v>
      </c>
      <c r="AW188" s="13" t="s">
        <v>28</v>
      </c>
      <c r="AX188" s="13" t="s">
        <v>71</v>
      </c>
      <c r="AY188" s="149" t="s">
        <v>120</v>
      </c>
    </row>
    <row r="189" spans="2:65" s="12" customFormat="1">
      <c r="B189" s="142"/>
      <c r="D189" s="143" t="s">
        <v>123</v>
      </c>
      <c r="E189" s="144" t="s">
        <v>1</v>
      </c>
      <c r="F189" s="145" t="s">
        <v>257</v>
      </c>
      <c r="H189" s="144" t="s">
        <v>1</v>
      </c>
      <c r="L189" s="142"/>
      <c r="M189" s="146"/>
      <c r="T189" s="147"/>
      <c r="AT189" s="144" t="s">
        <v>123</v>
      </c>
      <c r="AU189" s="144" t="s">
        <v>81</v>
      </c>
      <c r="AV189" s="12" t="s">
        <v>79</v>
      </c>
      <c r="AW189" s="12" t="s">
        <v>28</v>
      </c>
      <c r="AX189" s="12" t="s">
        <v>71</v>
      </c>
      <c r="AY189" s="144" t="s">
        <v>120</v>
      </c>
    </row>
    <row r="190" spans="2:65" s="13" customFormat="1">
      <c r="B190" s="148"/>
      <c r="D190" s="143" t="s">
        <v>123</v>
      </c>
      <c r="E190" s="149" t="s">
        <v>1</v>
      </c>
      <c r="F190" s="150" t="s">
        <v>137</v>
      </c>
      <c r="H190" s="151">
        <v>69.2</v>
      </c>
      <c r="L190" s="148"/>
      <c r="M190" s="152"/>
      <c r="T190" s="153"/>
      <c r="AT190" s="149" t="s">
        <v>123</v>
      </c>
      <c r="AU190" s="149" t="s">
        <v>81</v>
      </c>
      <c r="AV190" s="13" t="s">
        <v>81</v>
      </c>
      <c r="AW190" s="13" t="s">
        <v>28</v>
      </c>
      <c r="AX190" s="13" t="s">
        <v>71</v>
      </c>
      <c r="AY190" s="149" t="s">
        <v>120</v>
      </c>
    </row>
    <row r="191" spans="2:65" s="12" customFormat="1">
      <c r="B191" s="142"/>
      <c r="D191" s="143" t="s">
        <v>123</v>
      </c>
      <c r="E191" s="144" t="s">
        <v>1</v>
      </c>
      <c r="F191" s="145" t="s">
        <v>258</v>
      </c>
      <c r="H191" s="144" t="s">
        <v>1</v>
      </c>
      <c r="L191" s="142"/>
      <c r="M191" s="146"/>
      <c r="T191" s="147"/>
      <c r="AT191" s="144" t="s">
        <v>123</v>
      </c>
      <c r="AU191" s="144" t="s">
        <v>81</v>
      </c>
      <c r="AV191" s="12" t="s">
        <v>79</v>
      </c>
      <c r="AW191" s="12" t="s">
        <v>28</v>
      </c>
      <c r="AX191" s="12" t="s">
        <v>71</v>
      </c>
      <c r="AY191" s="144" t="s">
        <v>120</v>
      </c>
    </row>
    <row r="192" spans="2:65" s="13" customFormat="1">
      <c r="B192" s="148"/>
      <c r="D192" s="143" t="s">
        <v>123</v>
      </c>
      <c r="E192" s="149" t="s">
        <v>1</v>
      </c>
      <c r="F192" s="150" t="s">
        <v>137</v>
      </c>
      <c r="H192" s="151">
        <v>69.2</v>
      </c>
      <c r="L192" s="148"/>
      <c r="M192" s="152"/>
      <c r="T192" s="153"/>
      <c r="AT192" s="149" t="s">
        <v>123</v>
      </c>
      <c r="AU192" s="149" t="s">
        <v>81</v>
      </c>
      <c r="AV192" s="13" t="s">
        <v>81</v>
      </c>
      <c r="AW192" s="13" t="s">
        <v>28</v>
      </c>
      <c r="AX192" s="13" t="s">
        <v>71</v>
      </c>
      <c r="AY192" s="149" t="s">
        <v>120</v>
      </c>
    </row>
    <row r="193" spans="2:65" s="14" customFormat="1">
      <c r="B193" s="154"/>
      <c r="D193" s="143" t="s">
        <v>123</v>
      </c>
      <c r="E193" s="155" t="s">
        <v>1</v>
      </c>
      <c r="F193" s="156" t="s">
        <v>124</v>
      </c>
      <c r="H193" s="157">
        <v>285.39999999999998</v>
      </c>
      <c r="L193" s="154"/>
      <c r="M193" s="158"/>
      <c r="T193" s="159"/>
      <c r="AT193" s="155" t="s">
        <v>123</v>
      </c>
      <c r="AU193" s="155" t="s">
        <v>81</v>
      </c>
      <c r="AV193" s="14" t="s">
        <v>122</v>
      </c>
      <c r="AW193" s="14" t="s">
        <v>28</v>
      </c>
      <c r="AX193" s="14" t="s">
        <v>79</v>
      </c>
      <c r="AY193" s="155" t="s">
        <v>120</v>
      </c>
    </row>
    <row r="194" spans="2:65" s="1" customFormat="1" ht="24.2" customHeight="1">
      <c r="B194" s="128"/>
      <c r="C194" s="160" t="s">
        <v>259</v>
      </c>
      <c r="D194" s="160" t="s">
        <v>139</v>
      </c>
      <c r="E194" s="161" t="s">
        <v>260</v>
      </c>
      <c r="F194" s="162" t="s">
        <v>261</v>
      </c>
      <c r="G194" s="163" t="s">
        <v>130</v>
      </c>
      <c r="H194" s="164">
        <v>70.584000000000003</v>
      </c>
      <c r="I194" s="165"/>
      <c r="J194" s="165">
        <f>ROUND(I194*H194,2)</f>
        <v>0</v>
      </c>
      <c r="K194" s="166"/>
      <c r="L194" s="167"/>
      <c r="M194" s="168" t="s">
        <v>1</v>
      </c>
      <c r="N194" s="169" t="s">
        <v>36</v>
      </c>
      <c r="O194" s="138">
        <v>0</v>
      </c>
      <c r="P194" s="138">
        <f>O194*H194</f>
        <v>0</v>
      </c>
      <c r="Q194" s="138">
        <v>3.2000000000000002E-3</v>
      </c>
      <c r="R194" s="138">
        <f>Q194*H194</f>
        <v>0.22586880000000001</v>
      </c>
      <c r="S194" s="138">
        <v>0</v>
      </c>
      <c r="T194" s="139">
        <f>S194*H194</f>
        <v>0</v>
      </c>
      <c r="AR194" s="140" t="s">
        <v>216</v>
      </c>
      <c r="AT194" s="140" t="s">
        <v>139</v>
      </c>
      <c r="AU194" s="140" t="s">
        <v>81</v>
      </c>
      <c r="AY194" s="16" t="s">
        <v>120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79</v>
      </c>
      <c r="BK194" s="141">
        <f>ROUND(I194*H194,2)</f>
        <v>0</v>
      </c>
      <c r="BL194" s="16" t="s">
        <v>154</v>
      </c>
      <c r="BM194" s="140" t="s">
        <v>262</v>
      </c>
    </row>
    <row r="195" spans="2:65" s="12" customFormat="1">
      <c r="B195" s="142"/>
      <c r="D195" s="143" t="s">
        <v>123</v>
      </c>
      <c r="E195" s="144" t="s">
        <v>1</v>
      </c>
      <c r="F195" s="145" t="s">
        <v>257</v>
      </c>
      <c r="H195" s="144" t="s">
        <v>1</v>
      </c>
      <c r="L195" s="142"/>
      <c r="M195" s="146"/>
      <c r="T195" s="147"/>
      <c r="AT195" s="144" t="s">
        <v>123</v>
      </c>
      <c r="AU195" s="144" t="s">
        <v>81</v>
      </c>
      <c r="AV195" s="12" t="s">
        <v>79</v>
      </c>
      <c r="AW195" s="12" t="s">
        <v>28</v>
      </c>
      <c r="AX195" s="12" t="s">
        <v>71</v>
      </c>
      <c r="AY195" s="144" t="s">
        <v>120</v>
      </c>
    </row>
    <row r="196" spans="2:65" s="13" customFormat="1">
      <c r="B196" s="148"/>
      <c r="D196" s="143" t="s">
        <v>123</v>
      </c>
      <c r="E196" s="149" t="s">
        <v>1</v>
      </c>
      <c r="F196" s="150" t="s">
        <v>137</v>
      </c>
      <c r="H196" s="151">
        <v>69.2</v>
      </c>
      <c r="L196" s="148"/>
      <c r="M196" s="152"/>
      <c r="T196" s="153"/>
      <c r="AT196" s="149" t="s">
        <v>123</v>
      </c>
      <c r="AU196" s="149" t="s">
        <v>81</v>
      </c>
      <c r="AV196" s="13" t="s">
        <v>81</v>
      </c>
      <c r="AW196" s="13" t="s">
        <v>28</v>
      </c>
      <c r="AX196" s="13" t="s">
        <v>71</v>
      </c>
      <c r="AY196" s="149" t="s">
        <v>120</v>
      </c>
    </row>
    <row r="197" spans="2:65" s="14" customFormat="1">
      <c r="B197" s="154"/>
      <c r="D197" s="143" t="s">
        <v>123</v>
      </c>
      <c r="E197" s="155" t="s">
        <v>1</v>
      </c>
      <c r="F197" s="156" t="s">
        <v>124</v>
      </c>
      <c r="H197" s="157">
        <v>69.2</v>
      </c>
      <c r="L197" s="154"/>
      <c r="M197" s="158"/>
      <c r="T197" s="159"/>
      <c r="AT197" s="155" t="s">
        <v>123</v>
      </c>
      <c r="AU197" s="155" t="s">
        <v>81</v>
      </c>
      <c r="AV197" s="14" t="s">
        <v>122</v>
      </c>
      <c r="AW197" s="14" t="s">
        <v>28</v>
      </c>
      <c r="AX197" s="14" t="s">
        <v>79</v>
      </c>
      <c r="AY197" s="155" t="s">
        <v>120</v>
      </c>
    </row>
    <row r="198" spans="2:65" s="13" customFormat="1">
      <c r="B198" s="148"/>
      <c r="D198" s="143" t="s">
        <v>123</v>
      </c>
      <c r="F198" s="150" t="s">
        <v>143</v>
      </c>
      <c r="H198" s="151">
        <v>70.584000000000003</v>
      </c>
      <c r="L198" s="148"/>
      <c r="M198" s="152"/>
      <c r="T198" s="153"/>
      <c r="AT198" s="149" t="s">
        <v>123</v>
      </c>
      <c r="AU198" s="149" t="s">
        <v>81</v>
      </c>
      <c r="AV198" s="13" t="s">
        <v>81</v>
      </c>
      <c r="AW198" s="13" t="s">
        <v>3</v>
      </c>
      <c r="AX198" s="13" t="s">
        <v>79</v>
      </c>
      <c r="AY198" s="149" t="s">
        <v>120</v>
      </c>
    </row>
    <row r="199" spans="2:65" s="1" customFormat="1" ht="24.2" customHeight="1">
      <c r="B199" s="128"/>
      <c r="C199" s="160" t="s">
        <v>263</v>
      </c>
      <c r="D199" s="160" t="s">
        <v>139</v>
      </c>
      <c r="E199" s="161" t="s">
        <v>264</v>
      </c>
      <c r="F199" s="162" t="s">
        <v>265</v>
      </c>
      <c r="G199" s="163" t="s">
        <v>130</v>
      </c>
      <c r="H199" s="164">
        <v>69.2</v>
      </c>
      <c r="I199" s="165"/>
      <c r="J199" s="165">
        <f>ROUND(I199*H199,2)</f>
        <v>0</v>
      </c>
      <c r="K199" s="166"/>
      <c r="L199" s="167"/>
      <c r="M199" s="168" t="s">
        <v>1</v>
      </c>
      <c r="N199" s="169" t="s">
        <v>36</v>
      </c>
      <c r="O199" s="138">
        <v>0</v>
      </c>
      <c r="P199" s="138">
        <f>O199*H199</f>
        <v>0</v>
      </c>
      <c r="Q199" s="138">
        <v>1.1999999999999999E-3</v>
      </c>
      <c r="R199" s="138">
        <f>Q199*H199</f>
        <v>8.3040000000000003E-2</v>
      </c>
      <c r="S199" s="138">
        <v>0</v>
      </c>
      <c r="T199" s="139">
        <f>S199*H199</f>
        <v>0</v>
      </c>
      <c r="AR199" s="140" t="s">
        <v>216</v>
      </c>
      <c r="AT199" s="140" t="s">
        <v>139</v>
      </c>
      <c r="AU199" s="140" t="s">
        <v>81</v>
      </c>
      <c r="AY199" s="16" t="s">
        <v>120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6" t="s">
        <v>79</v>
      </c>
      <c r="BK199" s="141">
        <f>ROUND(I199*H199,2)</f>
        <v>0</v>
      </c>
      <c r="BL199" s="16" t="s">
        <v>154</v>
      </c>
      <c r="BM199" s="140" t="s">
        <v>266</v>
      </c>
    </row>
    <row r="200" spans="2:65" s="12" customFormat="1">
      <c r="B200" s="142"/>
      <c r="D200" s="143" t="s">
        <v>123</v>
      </c>
      <c r="E200" s="144" t="s">
        <v>1</v>
      </c>
      <c r="F200" s="145" t="s">
        <v>258</v>
      </c>
      <c r="H200" s="144" t="s">
        <v>1</v>
      </c>
      <c r="L200" s="142"/>
      <c r="M200" s="146"/>
      <c r="T200" s="147"/>
      <c r="AT200" s="144" t="s">
        <v>123</v>
      </c>
      <c r="AU200" s="144" t="s">
        <v>81</v>
      </c>
      <c r="AV200" s="12" t="s">
        <v>79</v>
      </c>
      <c r="AW200" s="12" t="s">
        <v>28</v>
      </c>
      <c r="AX200" s="12" t="s">
        <v>71</v>
      </c>
      <c r="AY200" s="144" t="s">
        <v>120</v>
      </c>
    </row>
    <row r="201" spans="2:65" s="13" customFormat="1">
      <c r="B201" s="148"/>
      <c r="D201" s="143" t="s">
        <v>123</v>
      </c>
      <c r="E201" s="149" t="s">
        <v>1</v>
      </c>
      <c r="F201" s="150" t="s">
        <v>137</v>
      </c>
      <c r="H201" s="151">
        <v>69.2</v>
      </c>
      <c r="L201" s="148"/>
      <c r="M201" s="152"/>
      <c r="T201" s="153"/>
      <c r="AT201" s="149" t="s">
        <v>123</v>
      </c>
      <c r="AU201" s="149" t="s">
        <v>81</v>
      </c>
      <c r="AV201" s="13" t="s">
        <v>81</v>
      </c>
      <c r="AW201" s="13" t="s">
        <v>28</v>
      </c>
      <c r="AX201" s="13" t="s">
        <v>71</v>
      </c>
      <c r="AY201" s="149" t="s">
        <v>120</v>
      </c>
    </row>
    <row r="202" spans="2:65" s="14" customFormat="1">
      <c r="B202" s="154"/>
      <c r="D202" s="143" t="s">
        <v>123</v>
      </c>
      <c r="E202" s="155" t="s">
        <v>1</v>
      </c>
      <c r="F202" s="156" t="s">
        <v>124</v>
      </c>
      <c r="H202" s="157">
        <v>69.2</v>
      </c>
      <c r="L202" s="154"/>
      <c r="M202" s="158"/>
      <c r="T202" s="159"/>
      <c r="AT202" s="155" t="s">
        <v>123</v>
      </c>
      <c r="AU202" s="155" t="s">
        <v>81</v>
      </c>
      <c r="AV202" s="14" t="s">
        <v>122</v>
      </c>
      <c r="AW202" s="14" t="s">
        <v>28</v>
      </c>
      <c r="AX202" s="14" t="s">
        <v>79</v>
      </c>
      <c r="AY202" s="155" t="s">
        <v>120</v>
      </c>
    </row>
    <row r="203" spans="2:65" s="1" customFormat="1" ht="24.2" customHeight="1">
      <c r="B203" s="128"/>
      <c r="C203" s="160" t="s">
        <v>267</v>
      </c>
      <c r="D203" s="160" t="s">
        <v>139</v>
      </c>
      <c r="E203" s="161" t="s">
        <v>268</v>
      </c>
      <c r="F203" s="162" t="s">
        <v>269</v>
      </c>
      <c r="G203" s="163" t="s">
        <v>130</v>
      </c>
      <c r="H203" s="164">
        <v>147</v>
      </c>
      <c r="I203" s="165"/>
      <c r="J203" s="165">
        <f>ROUND(I203*H203,2)</f>
        <v>0</v>
      </c>
      <c r="K203" s="166"/>
      <c r="L203" s="167"/>
      <c r="M203" s="168" t="s">
        <v>1</v>
      </c>
      <c r="N203" s="169" t="s">
        <v>36</v>
      </c>
      <c r="O203" s="138">
        <v>0</v>
      </c>
      <c r="P203" s="138">
        <f>O203*H203</f>
        <v>0</v>
      </c>
      <c r="Q203" s="138">
        <v>2.1389999999999999E-2</v>
      </c>
      <c r="R203" s="138">
        <f>Q203*H203</f>
        <v>3.1443300000000001</v>
      </c>
      <c r="S203" s="138">
        <v>0</v>
      </c>
      <c r="T203" s="139">
        <f>S203*H203</f>
        <v>0</v>
      </c>
      <c r="AR203" s="140" t="s">
        <v>216</v>
      </c>
      <c r="AT203" s="140" t="s">
        <v>139</v>
      </c>
      <c r="AU203" s="140" t="s">
        <v>81</v>
      </c>
      <c r="AY203" s="16" t="s">
        <v>120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6" t="s">
        <v>79</v>
      </c>
      <c r="BK203" s="141">
        <f>ROUND(I203*H203,2)</f>
        <v>0</v>
      </c>
      <c r="BL203" s="16" t="s">
        <v>154</v>
      </c>
      <c r="BM203" s="140" t="s">
        <v>270</v>
      </c>
    </row>
    <row r="204" spans="2:65" s="12" customFormat="1">
      <c r="B204" s="142"/>
      <c r="D204" s="143" t="s">
        <v>123</v>
      </c>
      <c r="E204" s="144" t="s">
        <v>1</v>
      </c>
      <c r="F204" s="145" t="s">
        <v>271</v>
      </c>
      <c r="H204" s="144" t="s">
        <v>1</v>
      </c>
      <c r="L204" s="142"/>
      <c r="M204" s="146"/>
      <c r="T204" s="147"/>
      <c r="AT204" s="144" t="s">
        <v>123</v>
      </c>
      <c r="AU204" s="144" t="s">
        <v>81</v>
      </c>
      <c r="AV204" s="12" t="s">
        <v>79</v>
      </c>
      <c r="AW204" s="12" t="s">
        <v>28</v>
      </c>
      <c r="AX204" s="12" t="s">
        <v>71</v>
      </c>
      <c r="AY204" s="144" t="s">
        <v>120</v>
      </c>
    </row>
    <row r="205" spans="2:65" s="13" customFormat="1">
      <c r="B205" s="148"/>
      <c r="D205" s="143" t="s">
        <v>123</v>
      </c>
      <c r="E205" s="149" t="s">
        <v>1</v>
      </c>
      <c r="F205" s="150" t="s">
        <v>211</v>
      </c>
      <c r="H205" s="151">
        <v>147</v>
      </c>
      <c r="L205" s="148"/>
      <c r="M205" s="152"/>
      <c r="T205" s="153"/>
      <c r="AT205" s="149" t="s">
        <v>123</v>
      </c>
      <c r="AU205" s="149" t="s">
        <v>81</v>
      </c>
      <c r="AV205" s="13" t="s">
        <v>81</v>
      </c>
      <c r="AW205" s="13" t="s">
        <v>28</v>
      </c>
      <c r="AX205" s="13" t="s">
        <v>71</v>
      </c>
      <c r="AY205" s="149" t="s">
        <v>120</v>
      </c>
    </row>
    <row r="206" spans="2:65" s="14" customFormat="1">
      <c r="B206" s="154"/>
      <c r="D206" s="143" t="s">
        <v>123</v>
      </c>
      <c r="E206" s="155" t="s">
        <v>1</v>
      </c>
      <c r="F206" s="156" t="s">
        <v>124</v>
      </c>
      <c r="H206" s="157">
        <v>147</v>
      </c>
      <c r="L206" s="154"/>
      <c r="M206" s="158"/>
      <c r="T206" s="159"/>
      <c r="AT206" s="155" t="s">
        <v>123</v>
      </c>
      <c r="AU206" s="155" t="s">
        <v>81</v>
      </c>
      <c r="AV206" s="14" t="s">
        <v>122</v>
      </c>
      <c r="AW206" s="14" t="s">
        <v>28</v>
      </c>
      <c r="AX206" s="14" t="s">
        <v>79</v>
      </c>
      <c r="AY206" s="155" t="s">
        <v>120</v>
      </c>
    </row>
    <row r="207" spans="2:65" s="1" customFormat="1" ht="37.9" customHeight="1">
      <c r="B207" s="128"/>
      <c r="C207" s="129" t="s">
        <v>272</v>
      </c>
      <c r="D207" s="129" t="s">
        <v>121</v>
      </c>
      <c r="E207" s="130" t="s">
        <v>273</v>
      </c>
      <c r="F207" s="131" t="s">
        <v>274</v>
      </c>
      <c r="G207" s="132" t="s">
        <v>130</v>
      </c>
      <c r="H207" s="133">
        <v>69.2</v>
      </c>
      <c r="I207" s="134"/>
      <c r="J207" s="134">
        <f>ROUND(I207*H207,2)</f>
        <v>0</v>
      </c>
      <c r="K207" s="135"/>
      <c r="L207" s="28"/>
      <c r="M207" s="136" t="s">
        <v>1</v>
      </c>
      <c r="N207" s="137" t="s">
        <v>36</v>
      </c>
      <c r="O207" s="138">
        <v>0.12</v>
      </c>
      <c r="P207" s="138">
        <f>O207*H207</f>
        <v>8.3040000000000003</v>
      </c>
      <c r="Q207" s="138">
        <v>6.9999999999999994E-5</v>
      </c>
      <c r="R207" s="138">
        <f>Q207*H207</f>
        <v>4.8439999999999993E-3</v>
      </c>
      <c r="S207" s="138">
        <v>0</v>
      </c>
      <c r="T207" s="139">
        <f>S207*H207</f>
        <v>0</v>
      </c>
      <c r="AR207" s="140" t="s">
        <v>154</v>
      </c>
      <c r="AT207" s="140" t="s">
        <v>121</v>
      </c>
      <c r="AU207" s="140" t="s">
        <v>81</v>
      </c>
      <c r="AY207" s="16" t="s">
        <v>120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6" t="s">
        <v>79</v>
      </c>
      <c r="BK207" s="141">
        <f>ROUND(I207*H207,2)</f>
        <v>0</v>
      </c>
      <c r="BL207" s="16" t="s">
        <v>154</v>
      </c>
      <c r="BM207" s="140" t="s">
        <v>275</v>
      </c>
    </row>
    <row r="208" spans="2:65" s="12" customFormat="1">
      <c r="B208" s="142"/>
      <c r="D208" s="143" t="s">
        <v>123</v>
      </c>
      <c r="E208" s="144" t="s">
        <v>1</v>
      </c>
      <c r="F208" s="145" t="s">
        <v>257</v>
      </c>
      <c r="H208" s="144" t="s">
        <v>1</v>
      </c>
      <c r="L208" s="142"/>
      <c r="M208" s="146"/>
      <c r="T208" s="147"/>
      <c r="AT208" s="144" t="s">
        <v>123</v>
      </c>
      <c r="AU208" s="144" t="s">
        <v>81</v>
      </c>
      <c r="AV208" s="12" t="s">
        <v>79</v>
      </c>
      <c r="AW208" s="12" t="s">
        <v>28</v>
      </c>
      <c r="AX208" s="12" t="s">
        <v>71</v>
      </c>
      <c r="AY208" s="144" t="s">
        <v>120</v>
      </c>
    </row>
    <row r="209" spans="2:65" s="13" customFormat="1">
      <c r="B209" s="148"/>
      <c r="D209" s="143" t="s">
        <v>123</v>
      </c>
      <c r="E209" s="149" t="s">
        <v>1</v>
      </c>
      <c r="F209" s="150" t="s">
        <v>137</v>
      </c>
      <c r="H209" s="151">
        <v>69.2</v>
      </c>
      <c r="L209" s="148"/>
      <c r="M209" s="152"/>
      <c r="T209" s="153"/>
      <c r="AT209" s="149" t="s">
        <v>123</v>
      </c>
      <c r="AU209" s="149" t="s">
        <v>81</v>
      </c>
      <c r="AV209" s="13" t="s">
        <v>81</v>
      </c>
      <c r="AW209" s="13" t="s">
        <v>28</v>
      </c>
      <c r="AX209" s="13" t="s">
        <v>71</v>
      </c>
      <c r="AY209" s="149" t="s">
        <v>120</v>
      </c>
    </row>
    <row r="210" spans="2:65" s="14" customFormat="1">
      <c r="B210" s="154"/>
      <c r="D210" s="143" t="s">
        <v>123</v>
      </c>
      <c r="E210" s="155" t="s">
        <v>1</v>
      </c>
      <c r="F210" s="156" t="s">
        <v>124</v>
      </c>
      <c r="H210" s="157">
        <v>69.2</v>
      </c>
      <c r="L210" s="154"/>
      <c r="M210" s="158"/>
      <c r="T210" s="159"/>
      <c r="AT210" s="155" t="s">
        <v>123</v>
      </c>
      <c r="AU210" s="155" t="s">
        <v>81</v>
      </c>
      <c r="AV210" s="14" t="s">
        <v>122</v>
      </c>
      <c r="AW210" s="14" t="s">
        <v>28</v>
      </c>
      <c r="AX210" s="14" t="s">
        <v>79</v>
      </c>
      <c r="AY210" s="155" t="s">
        <v>120</v>
      </c>
    </row>
    <row r="211" spans="2:65" s="1" customFormat="1" ht="37.9" customHeight="1">
      <c r="B211" s="128"/>
      <c r="C211" s="129" t="s">
        <v>276</v>
      </c>
      <c r="D211" s="129" t="s">
        <v>121</v>
      </c>
      <c r="E211" s="130" t="s">
        <v>277</v>
      </c>
      <c r="F211" s="131" t="s">
        <v>278</v>
      </c>
      <c r="G211" s="132" t="s">
        <v>130</v>
      </c>
      <c r="H211" s="133">
        <v>147</v>
      </c>
      <c r="I211" s="134"/>
      <c r="J211" s="134">
        <f>ROUND(I211*H211,2)</f>
        <v>0</v>
      </c>
      <c r="K211" s="135"/>
      <c r="L211" s="28"/>
      <c r="M211" s="136" t="s">
        <v>1</v>
      </c>
      <c r="N211" s="137" t="s">
        <v>36</v>
      </c>
      <c r="O211" s="138">
        <v>0.12</v>
      </c>
      <c r="P211" s="138">
        <f>O211*H211</f>
        <v>17.64</v>
      </c>
      <c r="Q211" s="138">
        <v>8.0000000000000007E-5</v>
      </c>
      <c r="R211" s="138">
        <f>Q211*H211</f>
        <v>1.1760000000000001E-2</v>
      </c>
      <c r="S211" s="138">
        <v>0</v>
      </c>
      <c r="T211" s="139">
        <f>S211*H211</f>
        <v>0</v>
      </c>
      <c r="AR211" s="140" t="s">
        <v>154</v>
      </c>
      <c r="AT211" s="140" t="s">
        <v>121</v>
      </c>
      <c r="AU211" s="140" t="s">
        <v>81</v>
      </c>
      <c r="AY211" s="16" t="s">
        <v>120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79</v>
      </c>
      <c r="BK211" s="141">
        <f>ROUND(I211*H211,2)</f>
        <v>0</v>
      </c>
      <c r="BL211" s="16" t="s">
        <v>154</v>
      </c>
      <c r="BM211" s="140" t="s">
        <v>279</v>
      </c>
    </row>
    <row r="212" spans="2:65" s="12" customFormat="1">
      <c r="B212" s="142"/>
      <c r="D212" s="143" t="s">
        <v>123</v>
      </c>
      <c r="E212" s="144" t="s">
        <v>1</v>
      </c>
      <c r="F212" s="145" t="s">
        <v>280</v>
      </c>
      <c r="H212" s="144" t="s">
        <v>1</v>
      </c>
      <c r="L212" s="142"/>
      <c r="M212" s="146"/>
      <c r="T212" s="147"/>
      <c r="AT212" s="144" t="s">
        <v>123</v>
      </c>
      <c r="AU212" s="144" t="s">
        <v>81</v>
      </c>
      <c r="AV212" s="12" t="s">
        <v>79</v>
      </c>
      <c r="AW212" s="12" t="s">
        <v>28</v>
      </c>
      <c r="AX212" s="12" t="s">
        <v>71</v>
      </c>
      <c r="AY212" s="144" t="s">
        <v>120</v>
      </c>
    </row>
    <row r="213" spans="2:65" s="13" customFormat="1">
      <c r="B213" s="148"/>
      <c r="D213" s="143" t="s">
        <v>123</v>
      </c>
      <c r="E213" s="149" t="s">
        <v>1</v>
      </c>
      <c r="F213" s="150" t="s">
        <v>211</v>
      </c>
      <c r="H213" s="151">
        <v>147</v>
      </c>
      <c r="L213" s="148"/>
      <c r="M213" s="152"/>
      <c r="T213" s="153"/>
      <c r="AT213" s="149" t="s">
        <v>123</v>
      </c>
      <c r="AU213" s="149" t="s">
        <v>81</v>
      </c>
      <c r="AV213" s="13" t="s">
        <v>81</v>
      </c>
      <c r="AW213" s="13" t="s">
        <v>28</v>
      </c>
      <c r="AX213" s="13" t="s">
        <v>71</v>
      </c>
      <c r="AY213" s="149" t="s">
        <v>120</v>
      </c>
    </row>
    <row r="214" spans="2:65" s="14" customFormat="1">
      <c r="B214" s="154"/>
      <c r="D214" s="143" t="s">
        <v>123</v>
      </c>
      <c r="E214" s="155" t="s">
        <v>1</v>
      </c>
      <c r="F214" s="156" t="s">
        <v>124</v>
      </c>
      <c r="H214" s="157">
        <v>147</v>
      </c>
      <c r="L214" s="154"/>
      <c r="M214" s="158"/>
      <c r="T214" s="159"/>
      <c r="AT214" s="155" t="s">
        <v>123</v>
      </c>
      <c r="AU214" s="155" t="s">
        <v>81</v>
      </c>
      <c r="AV214" s="14" t="s">
        <v>122</v>
      </c>
      <c r="AW214" s="14" t="s">
        <v>28</v>
      </c>
      <c r="AX214" s="14" t="s">
        <v>79</v>
      </c>
      <c r="AY214" s="155" t="s">
        <v>120</v>
      </c>
    </row>
    <row r="215" spans="2:65" s="1" customFormat="1" ht="24.2" customHeight="1">
      <c r="B215" s="128"/>
      <c r="C215" s="129" t="s">
        <v>281</v>
      </c>
      <c r="D215" s="129" t="s">
        <v>121</v>
      </c>
      <c r="E215" s="130" t="s">
        <v>282</v>
      </c>
      <c r="F215" s="131" t="s">
        <v>283</v>
      </c>
      <c r="G215" s="132" t="s">
        <v>248</v>
      </c>
      <c r="H215" s="133">
        <v>1882.3510000000001</v>
      </c>
      <c r="I215" s="134"/>
      <c r="J215" s="134">
        <f>ROUND(I215*H215,2)</f>
        <v>0</v>
      </c>
      <c r="K215" s="135"/>
      <c r="L215" s="28"/>
      <c r="M215" s="136" t="s">
        <v>1</v>
      </c>
      <c r="N215" s="137" t="s">
        <v>36</v>
      </c>
      <c r="O215" s="138">
        <v>0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154</v>
      </c>
      <c r="AT215" s="140" t="s">
        <v>121</v>
      </c>
      <c r="AU215" s="140" t="s">
        <v>81</v>
      </c>
      <c r="AY215" s="16" t="s">
        <v>120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6" t="s">
        <v>79</v>
      </c>
      <c r="BK215" s="141">
        <f>ROUND(I215*H215,2)</f>
        <v>0</v>
      </c>
      <c r="BL215" s="16" t="s">
        <v>154</v>
      </c>
      <c r="BM215" s="140" t="s">
        <v>284</v>
      </c>
    </row>
    <row r="216" spans="2:65" s="11" customFormat="1" ht="22.9" customHeight="1">
      <c r="B216" s="117"/>
      <c r="D216" s="118" t="s">
        <v>70</v>
      </c>
      <c r="E216" s="126" t="s">
        <v>285</v>
      </c>
      <c r="F216" s="126" t="s">
        <v>286</v>
      </c>
      <c r="J216" s="127">
        <f>BK216</f>
        <v>0</v>
      </c>
      <c r="L216" s="117"/>
      <c r="M216" s="121"/>
      <c r="P216" s="122">
        <f>SUM(P217:P218)</f>
        <v>0</v>
      </c>
      <c r="R216" s="122">
        <f>SUM(R217:R218)</f>
        <v>0</v>
      </c>
      <c r="T216" s="123">
        <f>SUM(T217:T218)</f>
        <v>0</v>
      </c>
      <c r="AR216" s="118" t="s">
        <v>81</v>
      </c>
      <c r="AT216" s="124" t="s">
        <v>70</v>
      </c>
      <c r="AU216" s="124" t="s">
        <v>79</v>
      </c>
      <c r="AY216" s="118" t="s">
        <v>120</v>
      </c>
      <c r="BK216" s="125">
        <f>SUM(BK217:BK218)</f>
        <v>0</v>
      </c>
    </row>
    <row r="217" spans="2:65" s="1" customFormat="1" ht="21.75" customHeight="1">
      <c r="B217" s="128"/>
      <c r="C217" s="129" t="s">
        <v>287</v>
      </c>
      <c r="D217" s="129" t="s">
        <v>121</v>
      </c>
      <c r="E217" s="130" t="s">
        <v>288</v>
      </c>
      <c r="F217" s="131" t="s">
        <v>609</v>
      </c>
      <c r="G217" s="132" t="s">
        <v>289</v>
      </c>
      <c r="H217" s="133">
        <v>1</v>
      </c>
      <c r="I217" s="134"/>
      <c r="J217" s="134">
        <f>ROUND(I217*H217,2)</f>
        <v>0</v>
      </c>
      <c r="K217" s="135"/>
      <c r="L217" s="28"/>
      <c r="M217" s="136" t="s">
        <v>1</v>
      </c>
      <c r="N217" s="137" t="s">
        <v>36</v>
      </c>
      <c r="O217" s="138">
        <v>0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154</v>
      </c>
      <c r="AT217" s="140" t="s">
        <v>121</v>
      </c>
      <c r="AU217" s="140" t="s">
        <v>81</v>
      </c>
      <c r="AY217" s="16" t="s">
        <v>120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6" t="s">
        <v>79</v>
      </c>
      <c r="BK217" s="141">
        <f>ROUND(I217*H217,2)</f>
        <v>0</v>
      </c>
      <c r="BL217" s="16" t="s">
        <v>154</v>
      </c>
      <c r="BM217" s="140" t="s">
        <v>290</v>
      </c>
    </row>
    <row r="218" spans="2:65" s="1" customFormat="1" ht="16.5" customHeight="1">
      <c r="B218" s="128"/>
      <c r="C218" s="129" t="s">
        <v>291</v>
      </c>
      <c r="D218" s="129" t="s">
        <v>121</v>
      </c>
      <c r="E218" s="130" t="s">
        <v>292</v>
      </c>
      <c r="F218" s="131" t="s">
        <v>286</v>
      </c>
      <c r="G218" s="132" t="s">
        <v>289</v>
      </c>
      <c r="H218" s="133">
        <v>1</v>
      </c>
      <c r="I218" s="134"/>
      <c r="J218" s="134">
        <f>ROUND(I218*H218,2)</f>
        <v>0</v>
      </c>
      <c r="K218" s="135"/>
      <c r="L218" s="28"/>
      <c r="M218" s="136" t="s">
        <v>1</v>
      </c>
      <c r="N218" s="137" t="s">
        <v>36</v>
      </c>
      <c r="O218" s="138">
        <v>0</v>
      </c>
      <c r="P218" s="138">
        <f>O218*H218</f>
        <v>0</v>
      </c>
      <c r="Q218" s="138">
        <v>0</v>
      </c>
      <c r="R218" s="138">
        <f>Q218*H218</f>
        <v>0</v>
      </c>
      <c r="S218" s="138">
        <v>0</v>
      </c>
      <c r="T218" s="139">
        <f>S218*H218</f>
        <v>0</v>
      </c>
      <c r="AR218" s="140" t="s">
        <v>154</v>
      </c>
      <c r="AT218" s="140" t="s">
        <v>121</v>
      </c>
      <c r="AU218" s="140" t="s">
        <v>81</v>
      </c>
      <c r="AY218" s="16" t="s">
        <v>120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79</v>
      </c>
      <c r="BK218" s="141">
        <f>ROUND(I218*H218,2)</f>
        <v>0</v>
      </c>
      <c r="BL218" s="16" t="s">
        <v>154</v>
      </c>
      <c r="BM218" s="140" t="s">
        <v>293</v>
      </c>
    </row>
    <row r="219" spans="2:65" s="11" customFormat="1" ht="22.9" customHeight="1">
      <c r="B219" s="117"/>
      <c r="D219" s="118" t="s">
        <v>70</v>
      </c>
      <c r="E219" s="126" t="s">
        <v>294</v>
      </c>
      <c r="F219" s="126" t="s">
        <v>295</v>
      </c>
      <c r="J219" s="127">
        <f>BK219</f>
        <v>0</v>
      </c>
      <c r="L219" s="117"/>
      <c r="M219" s="121"/>
      <c r="P219" s="122">
        <f>SUM(P220:P231)</f>
        <v>375.428</v>
      </c>
      <c r="R219" s="122">
        <f>SUM(R220:R231)</f>
        <v>2.5129200000000003</v>
      </c>
      <c r="T219" s="123">
        <f>SUM(T220:T231)</f>
        <v>0</v>
      </c>
      <c r="AR219" s="118" t="s">
        <v>81</v>
      </c>
      <c r="AT219" s="124" t="s">
        <v>70</v>
      </c>
      <c r="AU219" s="124" t="s">
        <v>79</v>
      </c>
      <c r="AY219" s="118" t="s">
        <v>120</v>
      </c>
      <c r="BK219" s="125">
        <f>SUM(BK220:BK231)</f>
        <v>0</v>
      </c>
    </row>
    <row r="220" spans="2:65" s="1" customFormat="1" ht="24.2" customHeight="1">
      <c r="B220" s="128"/>
      <c r="C220" s="129" t="s">
        <v>296</v>
      </c>
      <c r="D220" s="129" t="s">
        <v>121</v>
      </c>
      <c r="E220" s="130" t="s">
        <v>297</v>
      </c>
      <c r="F220" s="131" t="s">
        <v>298</v>
      </c>
      <c r="G220" s="132" t="s">
        <v>147</v>
      </c>
      <c r="H220" s="133">
        <v>32</v>
      </c>
      <c r="I220" s="134"/>
      <c r="J220" s="134">
        <f t="shared" ref="J220:J231" si="10">ROUND(I220*H220,2)</f>
        <v>0</v>
      </c>
      <c r="K220" s="135"/>
      <c r="L220" s="28"/>
      <c r="M220" s="136" t="s">
        <v>1</v>
      </c>
      <c r="N220" s="137" t="s">
        <v>36</v>
      </c>
      <c r="O220" s="138">
        <v>0.25</v>
      </c>
      <c r="P220" s="138">
        <f t="shared" ref="P220:P231" si="11">O220*H220</f>
        <v>8</v>
      </c>
      <c r="Q220" s="138">
        <v>0</v>
      </c>
      <c r="R220" s="138">
        <f t="shared" ref="R220:R231" si="12">Q220*H220</f>
        <v>0</v>
      </c>
      <c r="S220" s="138">
        <v>0</v>
      </c>
      <c r="T220" s="139">
        <f t="shared" ref="T220:T231" si="13">S220*H220</f>
        <v>0</v>
      </c>
      <c r="AR220" s="140" t="s">
        <v>154</v>
      </c>
      <c r="AT220" s="140" t="s">
        <v>121</v>
      </c>
      <c r="AU220" s="140" t="s">
        <v>81</v>
      </c>
      <c r="AY220" s="16" t="s">
        <v>120</v>
      </c>
      <c r="BE220" s="141">
        <f t="shared" ref="BE220:BE231" si="14">IF(N220="základní",J220,0)</f>
        <v>0</v>
      </c>
      <c r="BF220" s="141">
        <f t="shared" ref="BF220:BF231" si="15">IF(N220="snížená",J220,0)</f>
        <v>0</v>
      </c>
      <c r="BG220" s="141">
        <f t="shared" ref="BG220:BG231" si="16">IF(N220="zákl. přenesená",J220,0)</f>
        <v>0</v>
      </c>
      <c r="BH220" s="141">
        <f t="shared" ref="BH220:BH231" si="17">IF(N220="sníž. přenesená",J220,0)</f>
        <v>0</v>
      </c>
      <c r="BI220" s="141">
        <f t="shared" ref="BI220:BI231" si="18">IF(N220="nulová",J220,0)</f>
        <v>0</v>
      </c>
      <c r="BJ220" s="16" t="s">
        <v>79</v>
      </c>
      <c r="BK220" s="141">
        <f t="shared" ref="BK220:BK231" si="19">ROUND(I220*H220,2)</f>
        <v>0</v>
      </c>
      <c r="BL220" s="16" t="s">
        <v>154</v>
      </c>
      <c r="BM220" s="140" t="s">
        <v>299</v>
      </c>
    </row>
    <row r="221" spans="2:65" s="1" customFormat="1" ht="16.5" customHeight="1">
      <c r="B221" s="128"/>
      <c r="C221" s="160" t="s">
        <v>300</v>
      </c>
      <c r="D221" s="160" t="s">
        <v>139</v>
      </c>
      <c r="E221" s="161" t="s">
        <v>301</v>
      </c>
      <c r="F221" s="162" t="s">
        <v>603</v>
      </c>
      <c r="G221" s="163" t="s">
        <v>147</v>
      </c>
      <c r="H221" s="164">
        <v>32</v>
      </c>
      <c r="I221" s="165"/>
      <c r="J221" s="165">
        <f t="shared" si="10"/>
        <v>0</v>
      </c>
      <c r="K221" s="166"/>
      <c r="L221" s="167"/>
      <c r="M221" s="168" t="s">
        <v>1</v>
      </c>
      <c r="N221" s="169" t="s">
        <v>36</v>
      </c>
      <c r="O221" s="138">
        <v>0</v>
      </c>
      <c r="P221" s="138">
        <f t="shared" si="11"/>
        <v>0</v>
      </c>
      <c r="Q221" s="138">
        <v>1.37E-2</v>
      </c>
      <c r="R221" s="138">
        <f t="shared" si="12"/>
        <v>0.43840000000000001</v>
      </c>
      <c r="S221" s="138">
        <v>0</v>
      </c>
      <c r="T221" s="139">
        <f t="shared" si="13"/>
        <v>0</v>
      </c>
      <c r="AR221" s="140" t="s">
        <v>216</v>
      </c>
      <c r="AT221" s="140" t="s">
        <v>139</v>
      </c>
      <c r="AU221" s="140" t="s">
        <v>81</v>
      </c>
      <c r="AY221" s="16" t="s">
        <v>120</v>
      </c>
      <c r="BE221" s="141">
        <f t="shared" si="14"/>
        <v>0</v>
      </c>
      <c r="BF221" s="141">
        <f t="shared" si="15"/>
        <v>0</v>
      </c>
      <c r="BG221" s="141">
        <f t="shared" si="16"/>
        <v>0</v>
      </c>
      <c r="BH221" s="141">
        <f t="shared" si="17"/>
        <v>0</v>
      </c>
      <c r="BI221" s="141">
        <f t="shared" si="18"/>
        <v>0</v>
      </c>
      <c r="BJ221" s="16" t="s">
        <v>79</v>
      </c>
      <c r="BK221" s="141">
        <f t="shared" si="19"/>
        <v>0</v>
      </c>
      <c r="BL221" s="16" t="s">
        <v>154</v>
      </c>
      <c r="BM221" s="140" t="s">
        <v>302</v>
      </c>
    </row>
    <row r="222" spans="2:65" s="1" customFormat="1" ht="21.75" customHeight="1">
      <c r="B222" s="128"/>
      <c r="C222" s="129" t="s">
        <v>303</v>
      </c>
      <c r="D222" s="129" t="s">
        <v>121</v>
      </c>
      <c r="E222" s="130" t="s">
        <v>304</v>
      </c>
      <c r="F222" s="131" t="s">
        <v>305</v>
      </c>
      <c r="G222" s="132" t="s">
        <v>306</v>
      </c>
      <c r="H222" s="133">
        <v>2742</v>
      </c>
      <c r="I222" s="134"/>
      <c r="J222" s="134">
        <f t="shared" si="10"/>
        <v>0</v>
      </c>
      <c r="K222" s="135"/>
      <c r="L222" s="28"/>
      <c r="M222" s="136" t="s">
        <v>1</v>
      </c>
      <c r="N222" s="137" t="s">
        <v>36</v>
      </c>
      <c r="O222" s="138">
        <v>0.13400000000000001</v>
      </c>
      <c r="P222" s="138">
        <f t="shared" si="11"/>
        <v>367.428</v>
      </c>
      <c r="Q222" s="138">
        <v>6.0000000000000002E-5</v>
      </c>
      <c r="R222" s="138">
        <f t="shared" si="12"/>
        <v>0.16452</v>
      </c>
      <c r="S222" s="138">
        <v>0</v>
      </c>
      <c r="T222" s="139">
        <f t="shared" si="13"/>
        <v>0</v>
      </c>
      <c r="AR222" s="140" t="s">
        <v>154</v>
      </c>
      <c r="AT222" s="140" t="s">
        <v>121</v>
      </c>
      <c r="AU222" s="140" t="s">
        <v>81</v>
      </c>
      <c r="AY222" s="16" t="s">
        <v>120</v>
      </c>
      <c r="BE222" s="141">
        <f t="shared" si="14"/>
        <v>0</v>
      </c>
      <c r="BF222" s="141">
        <f t="shared" si="15"/>
        <v>0</v>
      </c>
      <c r="BG222" s="141">
        <f t="shared" si="16"/>
        <v>0</v>
      </c>
      <c r="BH222" s="141">
        <f t="shared" si="17"/>
        <v>0</v>
      </c>
      <c r="BI222" s="141">
        <f t="shared" si="18"/>
        <v>0</v>
      </c>
      <c r="BJ222" s="16" t="s">
        <v>79</v>
      </c>
      <c r="BK222" s="141">
        <f t="shared" si="19"/>
        <v>0</v>
      </c>
      <c r="BL222" s="16" t="s">
        <v>154</v>
      </c>
      <c r="BM222" s="140" t="s">
        <v>307</v>
      </c>
    </row>
    <row r="223" spans="2:65" s="1" customFormat="1" ht="24.2" customHeight="1">
      <c r="B223" s="128"/>
      <c r="C223" s="160" t="s">
        <v>309</v>
      </c>
      <c r="D223" s="160" t="s">
        <v>139</v>
      </c>
      <c r="E223" s="161" t="s">
        <v>310</v>
      </c>
      <c r="F223" s="162" t="s">
        <v>605</v>
      </c>
      <c r="G223" s="163" t="s">
        <v>126</v>
      </c>
      <c r="H223" s="164">
        <v>0.67900000000000005</v>
      </c>
      <c r="I223" s="165"/>
      <c r="J223" s="165">
        <f t="shared" si="10"/>
        <v>0</v>
      </c>
      <c r="K223" s="166"/>
      <c r="L223" s="167"/>
      <c r="M223" s="168" t="s">
        <v>1</v>
      </c>
      <c r="N223" s="169" t="s">
        <v>36</v>
      </c>
      <c r="O223" s="138">
        <v>0</v>
      </c>
      <c r="P223" s="138">
        <f t="shared" si="11"/>
        <v>0</v>
      </c>
      <c r="Q223" s="138">
        <v>1</v>
      </c>
      <c r="R223" s="138">
        <f t="shared" si="12"/>
        <v>0.67900000000000005</v>
      </c>
      <c r="S223" s="138">
        <v>0</v>
      </c>
      <c r="T223" s="139">
        <f t="shared" si="13"/>
        <v>0</v>
      </c>
      <c r="AR223" s="140" t="s">
        <v>216</v>
      </c>
      <c r="AT223" s="140" t="s">
        <v>139</v>
      </c>
      <c r="AU223" s="140" t="s">
        <v>81</v>
      </c>
      <c r="AY223" s="16" t="s">
        <v>120</v>
      </c>
      <c r="BE223" s="141">
        <f t="shared" si="14"/>
        <v>0</v>
      </c>
      <c r="BF223" s="141">
        <f t="shared" si="15"/>
        <v>0</v>
      </c>
      <c r="BG223" s="141">
        <f t="shared" si="16"/>
        <v>0</v>
      </c>
      <c r="BH223" s="141">
        <f t="shared" si="17"/>
        <v>0</v>
      </c>
      <c r="BI223" s="141">
        <f t="shared" si="18"/>
        <v>0</v>
      </c>
      <c r="BJ223" s="16" t="s">
        <v>79</v>
      </c>
      <c r="BK223" s="141">
        <f t="shared" si="19"/>
        <v>0</v>
      </c>
      <c r="BL223" s="16" t="s">
        <v>154</v>
      </c>
      <c r="BM223" s="140" t="s">
        <v>311</v>
      </c>
    </row>
    <row r="224" spans="2:65" s="1" customFormat="1" ht="24.2" customHeight="1">
      <c r="B224" s="128"/>
      <c r="C224" s="160" t="s">
        <v>312</v>
      </c>
      <c r="D224" s="160" t="s">
        <v>139</v>
      </c>
      <c r="E224" s="161" t="s">
        <v>313</v>
      </c>
      <c r="F224" s="162" t="s">
        <v>314</v>
      </c>
      <c r="G224" s="163" t="s">
        <v>126</v>
      </c>
      <c r="H224" s="164">
        <v>1.2310000000000001</v>
      </c>
      <c r="I224" s="165"/>
      <c r="J224" s="165">
        <f t="shared" si="10"/>
        <v>0</v>
      </c>
      <c r="K224" s="166"/>
      <c r="L224" s="167"/>
      <c r="M224" s="168" t="s">
        <v>1</v>
      </c>
      <c r="N224" s="169" t="s">
        <v>36</v>
      </c>
      <c r="O224" s="138">
        <v>0</v>
      </c>
      <c r="P224" s="138">
        <f t="shared" si="11"/>
        <v>0</v>
      </c>
      <c r="Q224" s="138">
        <v>1</v>
      </c>
      <c r="R224" s="138">
        <f t="shared" si="12"/>
        <v>1.2310000000000001</v>
      </c>
      <c r="S224" s="138">
        <v>0</v>
      </c>
      <c r="T224" s="139">
        <f t="shared" si="13"/>
        <v>0</v>
      </c>
      <c r="AR224" s="140" t="s">
        <v>216</v>
      </c>
      <c r="AT224" s="140" t="s">
        <v>139</v>
      </c>
      <c r="AU224" s="140" t="s">
        <v>81</v>
      </c>
      <c r="AY224" s="16" t="s">
        <v>120</v>
      </c>
      <c r="BE224" s="141">
        <f t="shared" si="14"/>
        <v>0</v>
      </c>
      <c r="BF224" s="141">
        <f t="shared" si="15"/>
        <v>0</v>
      </c>
      <c r="BG224" s="141">
        <f t="shared" si="16"/>
        <v>0</v>
      </c>
      <c r="BH224" s="141">
        <f t="shared" si="17"/>
        <v>0</v>
      </c>
      <c r="BI224" s="141">
        <f t="shared" si="18"/>
        <v>0</v>
      </c>
      <c r="BJ224" s="16" t="s">
        <v>79</v>
      </c>
      <c r="BK224" s="141">
        <f t="shared" si="19"/>
        <v>0</v>
      </c>
      <c r="BL224" s="16" t="s">
        <v>154</v>
      </c>
      <c r="BM224" s="140" t="s">
        <v>315</v>
      </c>
    </row>
    <row r="225" spans="2:65" s="1" customFormat="1" ht="16.5" customHeight="1">
      <c r="B225" s="128"/>
      <c r="C225" s="160" t="s">
        <v>316</v>
      </c>
      <c r="D225" s="160" t="s">
        <v>139</v>
      </c>
      <c r="E225" s="161" t="s">
        <v>317</v>
      </c>
      <c r="F225" s="162" t="s">
        <v>606</v>
      </c>
      <c r="G225" s="163" t="s">
        <v>126</v>
      </c>
      <c r="H225" s="164">
        <v>0.84870000000000001</v>
      </c>
      <c r="I225" s="165"/>
      <c r="J225" s="165">
        <f t="shared" si="10"/>
        <v>0</v>
      </c>
      <c r="K225" s="166"/>
      <c r="L225" s="167"/>
      <c r="M225" s="168" t="s">
        <v>1</v>
      </c>
      <c r="N225" s="169" t="s">
        <v>36</v>
      </c>
      <c r="O225" s="138">
        <v>0</v>
      </c>
      <c r="P225" s="138">
        <f t="shared" si="11"/>
        <v>0</v>
      </c>
      <c r="Q225" s="138">
        <v>0</v>
      </c>
      <c r="R225" s="138">
        <f t="shared" si="12"/>
        <v>0</v>
      </c>
      <c r="S225" s="138">
        <v>0</v>
      </c>
      <c r="T225" s="139">
        <f t="shared" si="13"/>
        <v>0</v>
      </c>
      <c r="AR225" s="140" t="s">
        <v>216</v>
      </c>
      <c r="AT225" s="140" t="s">
        <v>139</v>
      </c>
      <c r="AU225" s="140" t="s">
        <v>81</v>
      </c>
      <c r="AY225" s="16" t="s">
        <v>120</v>
      </c>
      <c r="BE225" s="141">
        <f t="shared" si="14"/>
        <v>0</v>
      </c>
      <c r="BF225" s="141">
        <f t="shared" si="15"/>
        <v>0</v>
      </c>
      <c r="BG225" s="141">
        <f t="shared" si="16"/>
        <v>0</v>
      </c>
      <c r="BH225" s="141">
        <f t="shared" si="17"/>
        <v>0</v>
      </c>
      <c r="BI225" s="141">
        <f t="shared" si="18"/>
        <v>0</v>
      </c>
      <c r="BJ225" s="16" t="s">
        <v>79</v>
      </c>
      <c r="BK225" s="141">
        <f t="shared" si="19"/>
        <v>0</v>
      </c>
      <c r="BL225" s="16" t="s">
        <v>154</v>
      </c>
      <c r="BM225" s="140" t="s">
        <v>318</v>
      </c>
    </row>
    <row r="226" spans="2:65" s="1" customFormat="1" ht="16.5" customHeight="1">
      <c r="B226" s="128"/>
      <c r="C226" s="160" t="s">
        <v>320</v>
      </c>
      <c r="D226" s="160" t="s">
        <v>139</v>
      </c>
      <c r="E226" s="161" t="s">
        <v>321</v>
      </c>
      <c r="F226" s="162" t="s">
        <v>322</v>
      </c>
      <c r="G226" s="163" t="s">
        <v>126</v>
      </c>
      <c r="H226" s="164">
        <v>0.18</v>
      </c>
      <c r="I226" s="165"/>
      <c r="J226" s="165">
        <f t="shared" si="10"/>
        <v>0</v>
      </c>
      <c r="K226" s="166"/>
      <c r="L226" s="167"/>
      <c r="M226" s="168" t="s">
        <v>1</v>
      </c>
      <c r="N226" s="169" t="s">
        <v>36</v>
      </c>
      <c r="O226" s="138">
        <v>0</v>
      </c>
      <c r="P226" s="138">
        <f t="shared" si="11"/>
        <v>0</v>
      </c>
      <c r="Q226" s="138">
        <v>0</v>
      </c>
      <c r="R226" s="138">
        <f t="shared" si="12"/>
        <v>0</v>
      </c>
      <c r="S226" s="138">
        <v>0</v>
      </c>
      <c r="T226" s="139">
        <f t="shared" si="13"/>
        <v>0</v>
      </c>
      <c r="AR226" s="140" t="s">
        <v>216</v>
      </c>
      <c r="AT226" s="140" t="s">
        <v>139</v>
      </c>
      <c r="AU226" s="140" t="s">
        <v>81</v>
      </c>
      <c r="AY226" s="16" t="s">
        <v>120</v>
      </c>
      <c r="BE226" s="141">
        <f t="shared" si="14"/>
        <v>0</v>
      </c>
      <c r="BF226" s="141">
        <f t="shared" si="15"/>
        <v>0</v>
      </c>
      <c r="BG226" s="141">
        <f t="shared" si="16"/>
        <v>0</v>
      </c>
      <c r="BH226" s="141">
        <f t="shared" si="17"/>
        <v>0</v>
      </c>
      <c r="BI226" s="141">
        <f t="shared" si="18"/>
        <v>0</v>
      </c>
      <c r="BJ226" s="16" t="s">
        <v>79</v>
      </c>
      <c r="BK226" s="141">
        <f t="shared" si="19"/>
        <v>0</v>
      </c>
      <c r="BL226" s="16" t="s">
        <v>154</v>
      </c>
      <c r="BM226" s="140" t="s">
        <v>323</v>
      </c>
    </row>
    <row r="227" spans="2:65" s="1" customFormat="1" ht="16.5" customHeight="1">
      <c r="B227" s="128"/>
      <c r="C227" s="160" t="s">
        <v>324</v>
      </c>
      <c r="D227" s="160" t="s">
        <v>139</v>
      </c>
      <c r="E227" s="161" t="s">
        <v>325</v>
      </c>
      <c r="F227" s="162" t="s">
        <v>326</v>
      </c>
      <c r="G227" s="163" t="s">
        <v>126</v>
      </c>
      <c r="H227" s="164">
        <v>0.27094000000000001</v>
      </c>
      <c r="I227" s="165"/>
      <c r="J227" s="165">
        <f t="shared" si="10"/>
        <v>0</v>
      </c>
      <c r="K227" s="166"/>
      <c r="L227" s="167"/>
      <c r="M227" s="168" t="s">
        <v>1</v>
      </c>
      <c r="N227" s="169" t="s">
        <v>36</v>
      </c>
      <c r="O227" s="138">
        <v>0</v>
      </c>
      <c r="P227" s="138">
        <f t="shared" si="11"/>
        <v>0</v>
      </c>
      <c r="Q227" s="138">
        <v>0</v>
      </c>
      <c r="R227" s="138">
        <f t="shared" si="12"/>
        <v>0</v>
      </c>
      <c r="S227" s="138">
        <v>0</v>
      </c>
      <c r="T227" s="139">
        <f t="shared" si="13"/>
        <v>0</v>
      </c>
      <c r="AR227" s="140" t="s">
        <v>216</v>
      </c>
      <c r="AT227" s="140" t="s">
        <v>139</v>
      </c>
      <c r="AU227" s="140" t="s">
        <v>81</v>
      </c>
      <c r="AY227" s="16" t="s">
        <v>120</v>
      </c>
      <c r="BE227" s="141">
        <f t="shared" si="14"/>
        <v>0</v>
      </c>
      <c r="BF227" s="141">
        <f t="shared" si="15"/>
        <v>0</v>
      </c>
      <c r="BG227" s="141">
        <f t="shared" si="16"/>
        <v>0</v>
      </c>
      <c r="BH227" s="141">
        <f t="shared" si="17"/>
        <v>0</v>
      </c>
      <c r="BI227" s="141">
        <f t="shared" si="18"/>
        <v>0</v>
      </c>
      <c r="BJ227" s="16" t="s">
        <v>79</v>
      </c>
      <c r="BK227" s="141">
        <f t="shared" si="19"/>
        <v>0</v>
      </c>
      <c r="BL227" s="16" t="s">
        <v>154</v>
      </c>
      <c r="BM227" s="140" t="s">
        <v>327</v>
      </c>
    </row>
    <row r="228" spans="2:65" s="1" customFormat="1" ht="16.5" customHeight="1">
      <c r="B228" s="128"/>
      <c r="C228" s="160" t="s">
        <v>328</v>
      </c>
      <c r="D228" s="160" t="s">
        <v>139</v>
      </c>
      <c r="E228" s="161" t="s">
        <v>329</v>
      </c>
      <c r="F228" s="162" t="s">
        <v>604</v>
      </c>
      <c r="G228" s="163" t="s">
        <v>330</v>
      </c>
      <c r="H228" s="164">
        <v>57.04</v>
      </c>
      <c r="I228" s="165"/>
      <c r="J228" s="165">
        <f t="shared" si="10"/>
        <v>0</v>
      </c>
      <c r="K228" s="166"/>
      <c r="L228" s="167"/>
      <c r="M228" s="168" t="s">
        <v>1</v>
      </c>
      <c r="N228" s="169" t="s">
        <v>36</v>
      </c>
      <c r="O228" s="138">
        <v>0</v>
      </c>
      <c r="P228" s="138">
        <f t="shared" si="11"/>
        <v>0</v>
      </c>
      <c r="Q228" s="138">
        <v>0</v>
      </c>
      <c r="R228" s="138">
        <f t="shared" si="12"/>
        <v>0</v>
      </c>
      <c r="S228" s="138">
        <v>0</v>
      </c>
      <c r="T228" s="139">
        <f t="shared" si="13"/>
        <v>0</v>
      </c>
      <c r="AR228" s="140" t="s">
        <v>216</v>
      </c>
      <c r="AT228" s="140" t="s">
        <v>139</v>
      </c>
      <c r="AU228" s="140" t="s">
        <v>81</v>
      </c>
      <c r="AY228" s="16" t="s">
        <v>120</v>
      </c>
      <c r="BE228" s="141">
        <f t="shared" si="14"/>
        <v>0</v>
      </c>
      <c r="BF228" s="141">
        <f t="shared" si="15"/>
        <v>0</v>
      </c>
      <c r="BG228" s="141">
        <f t="shared" si="16"/>
        <v>0</v>
      </c>
      <c r="BH228" s="141">
        <f t="shared" si="17"/>
        <v>0</v>
      </c>
      <c r="BI228" s="141">
        <f t="shared" si="18"/>
        <v>0</v>
      </c>
      <c r="BJ228" s="16" t="s">
        <v>79</v>
      </c>
      <c r="BK228" s="141">
        <f t="shared" si="19"/>
        <v>0</v>
      </c>
      <c r="BL228" s="16" t="s">
        <v>154</v>
      </c>
      <c r="BM228" s="140" t="s">
        <v>331</v>
      </c>
    </row>
    <row r="229" spans="2:65" s="1" customFormat="1" ht="16.5" customHeight="1">
      <c r="B229" s="128"/>
      <c r="C229" s="129" t="s">
        <v>332</v>
      </c>
      <c r="D229" s="129" t="s">
        <v>121</v>
      </c>
      <c r="E229" s="130" t="s">
        <v>333</v>
      </c>
      <c r="F229" s="131" t="s">
        <v>334</v>
      </c>
      <c r="G229" s="132" t="s">
        <v>130</v>
      </c>
      <c r="H229" s="133">
        <v>6.6</v>
      </c>
      <c r="I229" s="134"/>
      <c r="J229" s="134">
        <f t="shared" si="10"/>
        <v>0</v>
      </c>
      <c r="K229" s="135"/>
      <c r="L229" s="28"/>
      <c r="M229" s="136" t="s">
        <v>1</v>
      </c>
      <c r="N229" s="137" t="s">
        <v>36</v>
      </c>
      <c r="O229" s="138">
        <v>0</v>
      </c>
      <c r="P229" s="138">
        <f t="shared" si="11"/>
        <v>0</v>
      </c>
      <c r="Q229" s="138">
        <v>0</v>
      </c>
      <c r="R229" s="138">
        <f t="shared" si="12"/>
        <v>0</v>
      </c>
      <c r="S229" s="138">
        <v>0</v>
      </c>
      <c r="T229" s="139">
        <f t="shared" si="13"/>
        <v>0</v>
      </c>
      <c r="AR229" s="140" t="s">
        <v>154</v>
      </c>
      <c r="AT229" s="140" t="s">
        <v>121</v>
      </c>
      <c r="AU229" s="140" t="s">
        <v>81</v>
      </c>
      <c r="AY229" s="16" t="s">
        <v>120</v>
      </c>
      <c r="BE229" s="141">
        <f t="shared" si="14"/>
        <v>0</v>
      </c>
      <c r="BF229" s="141">
        <f t="shared" si="15"/>
        <v>0</v>
      </c>
      <c r="BG229" s="141">
        <f t="shared" si="16"/>
        <v>0</v>
      </c>
      <c r="BH229" s="141">
        <f t="shared" si="17"/>
        <v>0</v>
      </c>
      <c r="BI229" s="141">
        <f t="shared" si="18"/>
        <v>0</v>
      </c>
      <c r="BJ229" s="16" t="s">
        <v>79</v>
      </c>
      <c r="BK229" s="141">
        <f t="shared" si="19"/>
        <v>0</v>
      </c>
      <c r="BL229" s="16" t="s">
        <v>154</v>
      </c>
      <c r="BM229" s="140" t="s">
        <v>335</v>
      </c>
    </row>
    <row r="230" spans="2:65" s="1" customFormat="1" ht="16.5" customHeight="1">
      <c r="B230" s="128"/>
      <c r="C230" s="129" t="s">
        <v>308</v>
      </c>
      <c r="D230" s="129" t="s">
        <v>121</v>
      </c>
      <c r="E230" s="130" t="s">
        <v>336</v>
      </c>
      <c r="F230" s="131" t="s">
        <v>607</v>
      </c>
      <c r="G230" s="132" t="s">
        <v>330</v>
      </c>
      <c r="H230" s="133">
        <v>49</v>
      </c>
      <c r="I230" s="134"/>
      <c r="J230" s="134">
        <f t="shared" si="10"/>
        <v>0</v>
      </c>
      <c r="K230" s="135"/>
      <c r="L230" s="28"/>
      <c r="M230" s="136" t="s">
        <v>1</v>
      </c>
      <c r="N230" s="137" t="s">
        <v>36</v>
      </c>
      <c r="O230" s="138">
        <v>0</v>
      </c>
      <c r="P230" s="138">
        <f t="shared" si="11"/>
        <v>0</v>
      </c>
      <c r="Q230" s="138">
        <v>0</v>
      </c>
      <c r="R230" s="138">
        <f t="shared" si="12"/>
        <v>0</v>
      </c>
      <c r="S230" s="138">
        <v>0</v>
      </c>
      <c r="T230" s="139">
        <f t="shared" si="13"/>
        <v>0</v>
      </c>
      <c r="AR230" s="140" t="s">
        <v>154</v>
      </c>
      <c r="AT230" s="140" t="s">
        <v>121</v>
      </c>
      <c r="AU230" s="140" t="s">
        <v>81</v>
      </c>
      <c r="AY230" s="16" t="s">
        <v>120</v>
      </c>
      <c r="BE230" s="141">
        <f t="shared" si="14"/>
        <v>0</v>
      </c>
      <c r="BF230" s="141">
        <f t="shared" si="15"/>
        <v>0</v>
      </c>
      <c r="BG230" s="141">
        <f t="shared" si="16"/>
        <v>0</v>
      </c>
      <c r="BH230" s="141">
        <f t="shared" si="17"/>
        <v>0</v>
      </c>
      <c r="BI230" s="141">
        <f t="shared" si="18"/>
        <v>0</v>
      </c>
      <c r="BJ230" s="16" t="s">
        <v>79</v>
      </c>
      <c r="BK230" s="141">
        <f t="shared" si="19"/>
        <v>0</v>
      </c>
      <c r="BL230" s="16" t="s">
        <v>154</v>
      </c>
      <c r="BM230" s="140" t="s">
        <v>337</v>
      </c>
    </row>
    <row r="231" spans="2:65" s="1" customFormat="1" ht="24.2" customHeight="1">
      <c r="B231" s="128"/>
      <c r="C231" s="129" t="s">
        <v>338</v>
      </c>
      <c r="D231" s="129" t="s">
        <v>121</v>
      </c>
      <c r="E231" s="130" t="s">
        <v>339</v>
      </c>
      <c r="F231" s="131" t="s">
        <v>340</v>
      </c>
      <c r="G231" s="132" t="s">
        <v>248</v>
      </c>
      <c r="H231" s="133">
        <v>5250.5730000000003</v>
      </c>
      <c r="I231" s="134"/>
      <c r="J231" s="134">
        <f t="shared" si="10"/>
        <v>0</v>
      </c>
      <c r="K231" s="135"/>
      <c r="L231" s="28"/>
      <c r="M231" s="136" t="s">
        <v>1</v>
      </c>
      <c r="N231" s="137" t="s">
        <v>36</v>
      </c>
      <c r="O231" s="138">
        <v>0</v>
      </c>
      <c r="P231" s="138">
        <f t="shared" si="11"/>
        <v>0</v>
      </c>
      <c r="Q231" s="138">
        <v>0</v>
      </c>
      <c r="R231" s="138">
        <f t="shared" si="12"/>
        <v>0</v>
      </c>
      <c r="S231" s="138">
        <v>0</v>
      </c>
      <c r="T231" s="139">
        <f t="shared" si="13"/>
        <v>0</v>
      </c>
      <c r="AR231" s="140" t="s">
        <v>154</v>
      </c>
      <c r="AT231" s="140" t="s">
        <v>121</v>
      </c>
      <c r="AU231" s="140" t="s">
        <v>81</v>
      </c>
      <c r="AY231" s="16" t="s">
        <v>120</v>
      </c>
      <c r="BE231" s="141">
        <f t="shared" si="14"/>
        <v>0</v>
      </c>
      <c r="BF231" s="141">
        <f t="shared" si="15"/>
        <v>0</v>
      </c>
      <c r="BG231" s="141">
        <f t="shared" si="16"/>
        <v>0</v>
      </c>
      <c r="BH231" s="141">
        <f t="shared" si="17"/>
        <v>0</v>
      </c>
      <c r="BI231" s="141">
        <f t="shared" si="18"/>
        <v>0</v>
      </c>
      <c r="BJ231" s="16" t="s">
        <v>79</v>
      </c>
      <c r="BK231" s="141">
        <f t="shared" si="19"/>
        <v>0</v>
      </c>
      <c r="BL231" s="16" t="s">
        <v>154</v>
      </c>
      <c r="BM231" s="140" t="s">
        <v>341</v>
      </c>
    </row>
    <row r="232" spans="2:65" s="11" customFormat="1" ht="25.9" customHeight="1">
      <c r="B232" s="117"/>
      <c r="D232" s="118" t="s">
        <v>70</v>
      </c>
      <c r="E232" s="119" t="s">
        <v>342</v>
      </c>
      <c r="F232" s="119" t="s">
        <v>343</v>
      </c>
      <c r="J232" s="120">
        <f>BK232</f>
        <v>0</v>
      </c>
      <c r="L232" s="117"/>
      <c r="M232" s="121"/>
      <c r="P232" s="122">
        <f>P233+P235</f>
        <v>0</v>
      </c>
      <c r="R232" s="122">
        <f>R233+R235</f>
        <v>0</v>
      </c>
      <c r="T232" s="123">
        <f>T233+T235</f>
        <v>0</v>
      </c>
      <c r="AR232" s="118" t="s">
        <v>127</v>
      </c>
      <c r="AT232" s="124" t="s">
        <v>70</v>
      </c>
      <c r="AU232" s="124" t="s">
        <v>71</v>
      </c>
      <c r="AY232" s="118" t="s">
        <v>120</v>
      </c>
      <c r="BK232" s="125">
        <f>BK233+BK235</f>
        <v>0</v>
      </c>
    </row>
    <row r="233" spans="2:65" s="11" customFormat="1" ht="22.9" customHeight="1">
      <c r="B233" s="117"/>
      <c r="D233" s="118" t="s">
        <v>70</v>
      </c>
      <c r="E233" s="126" t="s">
        <v>344</v>
      </c>
      <c r="F233" s="126" t="s">
        <v>345</v>
      </c>
      <c r="J233" s="127">
        <f>BK233</f>
        <v>0</v>
      </c>
      <c r="L233" s="117"/>
      <c r="M233" s="121"/>
      <c r="P233" s="122">
        <f>P234</f>
        <v>0</v>
      </c>
      <c r="R233" s="122">
        <f>R234</f>
        <v>0</v>
      </c>
      <c r="T233" s="123">
        <f>T234</f>
        <v>0</v>
      </c>
      <c r="AR233" s="118" t="s">
        <v>127</v>
      </c>
      <c r="AT233" s="124" t="s">
        <v>70</v>
      </c>
      <c r="AU233" s="124" t="s">
        <v>79</v>
      </c>
      <c r="AY233" s="118" t="s">
        <v>120</v>
      </c>
      <c r="BK233" s="125">
        <f>BK234</f>
        <v>0</v>
      </c>
    </row>
    <row r="234" spans="2:65" s="1" customFormat="1" ht="16.5" customHeight="1">
      <c r="B234" s="128"/>
      <c r="C234" s="129" t="s">
        <v>346</v>
      </c>
      <c r="D234" s="129" t="s">
        <v>121</v>
      </c>
      <c r="E234" s="130" t="s">
        <v>347</v>
      </c>
      <c r="F234" s="131" t="s">
        <v>345</v>
      </c>
      <c r="G234" s="132" t="s">
        <v>289</v>
      </c>
      <c r="H234" s="133">
        <v>1</v>
      </c>
      <c r="I234" s="134"/>
      <c r="J234" s="134">
        <f>ROUND(I234*H234,2)</f>
        <v>0</v>
      </c>
      <c r="K234" s="135"/>
      <c r="L234" s="28"/>
      <c r="M234" s="136" t="s">
        <v>1</v>
      </c>
      <c r="N234" s="137" t="s">
        <v>36</v>
      </c>
      <c r="O234" s="138">
        <v>0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348</v>
      </c>
      <c r="AT234" s="140" t="s">
        <v>121</v>
      </c>
      <c r="AU234" s="140" t="s">
        <v>81</v>
      </c>
      <c r="AY234" s="16" t="s">
        <v>120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6" t="s">
        <v>79</v>
      </c>
      <c r="BK234" s="141">
        <f>ROUND(I234*H234,2)</f>
        <v>0</v>
      </c>
      <c r="BL234" s="16" t="s">
        <v>348</v>
      </c>
      <c r="BM234" s="140" t="s">
        <v>349</v>
      </c>
    </row>
    <row r="235" spans="2:65" s="11" customFormat="1" ht="22.9" customHeight="1">
      <c r="B235" s="117"/>
      <c r="D235" s="118" t="s">
        <v>70</v>
      </c>
      <c r="E235" s="126" t="s">
        <v>350</v>
      </c>
      <c r="F235" s="126" t="s">
        <v>351</v>
      </c>
      <c r="J235" s="127">
        <f>BK235</f>
        <v>0</v>
      </c>
      <c r="L235" s="117"/>
      <c r="M235" s="121"/>
      <c r="P235" s="122">
        <f>P236</f>
        <v>0</v>
      </c>
      <c r="R235" s="122">
        <f>R236</f>
        <v>0</v>
      </c>
      <c r="T235" s="123">
        <f>T236</f>
        <v>0</v>
      </c>
      <c r="AR235" s="118" t="s">
        <v>127</v>
      </c>
      <c r="AT235" s="124" t="s">
        <v>70</v>
      </c>
      <c r="AU235" s="124" t="s">
        <v>79</v>
      </c>
      <c r="AY235" s="118" t="s">
        <v>120</v>
      </c>
      <c r="BK235" s="125">
        <f>BK236</f>
        <v>0</v>
      </c>
    </row>
    <row r="236" spans="2:65" s="1" customFormat="1" ht="16.5" customHeight="1">
      <c r="B236" s="128"/>
      <c r="C236" s="129" t="s">
        <v>352</v>
      </c>
      <c r="D236" s="129" t="s">
        <v>121</v>
      </c>
      <c r="E236" s="130" t="s">
        <v>353</v>
      </c>
      <c r="F236" s="131" t="s">
        <v>351</v>
      </c>
      <c r="G236" s="132" t="s">
        <v>289</v>
      </c>
      <c r="H236" s="133">
        <v>1</v>
      </c>
      <c r="I236" s="134"/>
      <c r="J236" s="134">
        <f>ROUND(I236*H236,2)</f>
        <v>0</v>
      </c>
      <c r="K236" s="135"/>
      <c r="L236" s="28"/>
      <c r="M236" s="170" t="s">
        <v>1</v>
      </c>
      <c r="N236" s="171" t="s">
        <v>36</v>
      </c>
      <c r="O236" s="172">
        <v>0</v>
      </c>
      <c r="P236" s="172">
        <f>O236*H236</f>
        <v>0</v>
      </c>
      <c r="Q236" s="172">
        <v>0</v>
      </c>
      <c r="R236" s="172">
        <f>Q236*H236</f>
        <v>0</v>
      </c>
      <c r="S236" s="172">
        <v>0</v>
      </c>
      <c r="T236" s="173">
        <f>S236*H236</f>
        <v>0</v>
      </c>
      <c r="AR236" s="140" t="s">
        <v>348</v>
      </c>
      <c r="AT236" s="140" t="s">
        <v>121</v>
      </c>
      <c r="AU236" s="140" t="s">
        <v>81</v>
      </c>
      <c r="AY236" s="16" t="s">
        <v>120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6" t="s">
        <v>79</v>
      </c>
      <c r="BK236" s="141">
        <f>ROUND(I236*H236,2)</f>
        <v>0</v>
      </c>
      <c r="BL236" s="16" t="s">
        <v>348</v>
      </c>
      <c r="BM236" s="140" t="s">
        <v>354</v>
      </c>
    </row>
    <row r="237" spans="2:65" s="1" customFormat="1" ht="6.95" customHeight="1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7:K236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9"/>
  <sheetViews>
    <sheetView showGridLines="0" view="pageBreakPreview" topLeftCell="A211" zoomScale="115" zoomScaleNormal="100" zoomScaleSheetLayoutView="115" workbookViewId="0">
      <selection activeCell="F219" sqref="F2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85</v>
      </c>
      <c r="L4" s="19"/>
      <c r="M4" s="83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49" t="str">
        <f>'Rekapitulace stavby'!K6</f>
        <v>Montované zázemí stadiónu - FK Viktorie Žižkov - Budova</v>
      </c>
      <c r="F7" s="250"/>
      <c r="G7" s="250"/>
      <c r="H7" s="250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226" t="s">
        <v>355</v>
      </c>
      <c r="F9" s="248"/>
      <c r="G9" s="248"/>
      <c r="H9" s="24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 t="str">
        <f>'Rekapitulace stavby'!AN8</f>
        <v>28. 2. 2022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21</v>
      </c>
      <c r="I14" s="25" t="s">
        <v>22</v>
      </c>
      <c r="J14" s="23" t="s">
        <v>1</v>
      </c>
      <c r="L14" s="28"/>
    </row>
    <row r="15" spans="2:46" s="1" customFormat="1" ht="18" customHeight="1">
      <c r="B15" s="28"/>
      <c r="E15" s="23" t="s">
        <v>23</v>
      </c>
      <c r="I15" s="25" t="s">
        <v>24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22</v>
      </c>
      <c r="J17" s="23" t="str">
        <f>'Rekapitulace stavby'!AN13</f>
        <v/>
      </c>
      <c r="L17" s="28"/>
    </row>
    <row r="18" spans="2:12" s="1" customFormat="1" ht="18" customHeight="1">
      <c r="B18" s="28"/>
      <c r="E18" s="242" t="str">
        <f>'Rekapitulace stavby'!E14</f>
        <v xml:space="preserve"> </v>
      </c>
      <c r="F18" s="242"/>
      <c r="G18" s="242"/>
      <c r="H18" s="242"/>
      <c r="I18" s="25" t="s">
        <v>24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22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24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29</v>
      </c>
      <c r="I23" s="25" t="s">
        <v>22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30</v>
      </c>
      <c r="L26" s="28"/>
    </row>
    <row r="27" spans="2:12" s="7" customFormat="1" ht="16.5" customHeight="1">
      <c r="B27" s="84"/>
      <c r="E27" s="244" t="s">
        <v>1</v>
      </c>
      <c r="F27" s="244"/>
      <c r="G27" s="244"/>
      <c r="H27" s="244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31</v>
      </c>
      <c r="J30" s="61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6" t="s">
        <v>35</v>
      </c>
      <c r="E33" s="25" t="s">
        <v>36</v>
      </c>
      <c r="F33" s="87">
        <f>ROUND((SUM(BE121:BE288)),  2)</f>
        <v>0</v>
      </c>
      <c r="I33" s="88">
        <v>0.21</v>
      </c>
      <c r="J33" s="87">
        <f>ROUND(((SUM(BE121:BE288))*I33),  2)</f>
        <v>0</v>
      </c>
      <c r="L33" s="28"/>
    </row>
    <row r="34" spans="2:12" s="1" customFormat="1" ht="14.45" customHeight="1">
      <c r="B34" s="28"/>
      <c r="E34" s="25" t="s">
        <v>37</v>
      </c>
      <c r="F34" s="87">
        <f>ROUND((SUM(BF121:BF288)),  2)</f>
        <v>0</v>
      </c>
      <c r="I34" s="88">
        <v>0.15</v>
      </c>
      <c r="J34" s="87">
        <f>ROUND(((SUM(BF121:BF288))*I34),  2)</f>
        <v>0</v>
      </c>
      <c r="L34" s="28"/>
    </row>
    <row r="35" spans="2:12" s="1" customFormat="1" ht="14.45" hidden="1" customHeight="1">
      <c r="B35" s="28"/>
      <c r="E35" s="25" t="s">
        <v>38</v>
      </c>
      <c r="F35" s="87">
        <f>ROUND((SUM(BG121:BG288)),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5" t="s">
        <v>39</v>
      </c>
      <c r="F36" s="87">
        <f>ROUND((SUM(BH121:BH288)),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5" t="s">
        <v>40</v>
      </c>
      <c r="F37" s="87">
        <f>ROUND((SUM(BI121:BI288)),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2"/>
      <c r="F39" s="52"/>
      <c r="G39" s="91" t="s">
        <v>42</v>
      </c>
      <c r="H39" s="92" t="s">
        <v>43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49" t="str">
        <f>E7</f>
        <v>Montované zázemí stadiónu - FK Viktorie Žižkov - Budova</v>
      </c>
      <c r="F85" s="250"/>
      <c r="G85" s="250"/>
      <c r="H85" s="250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226" t="str">
        <f>E9</f>
        <v>SO02 - Zdravotechnika</v>
      </c>
      <c r="F87" s="248"/>
      <c r="G87" s="248"/>
      <c r="H87" s="24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48" t="str">
        <f>IF(J12="","",J12)</f>
        <v>28. 2. 2022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21</v>
      </c>
      <c r="F91" s="23" t="str">
        <f>E15</f>
        <v>Městská část Praha 3</v>
      </c>
      <c r="I91" s="25" t="s">
        <v>26</v>
      </c>
      <c r="J91" s="26" t="str">
        <f>E21</f>
        <v>Ing. Jan Jedlička</v>
      </c>
      <c r="L91" s="28"/>
    </row>
    <row r="92" spans="2:47" s="1" customFormat="1" ht="15.2" customHeight="1">
      <c r="B92" s="28"/>
      <c r="C92" s="25" t="s">
        <v>25</v>
      </c>
      <c r="F92" s="23" t="str">
        <f>IF(E18="","",E18)</f>
        <v xml:space="preserve"> </v>
      </c>
      <c r="I92" s="25" t="s">
        <v>29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89</v>
      </c>
      <c r="D94" s="89"/>
      <c r="E94" s="89"/>
      <c r="F94" s="89"/>
      <c r="G94" s="89"/>
      <c r="H94" s="89"/>
      <c r="I94" s="89"/>
      <c r="J94" s="98" t="s">
        <v>90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91</v>
      </c>
      <c r="J96" s="61">
        <f>J97</f>
        <v>0</v>
      </c>
      <c r="L96" s="28"/>
      <c r="AU96" s="16" t="s">
        <v>92</v>
      </c>
    </row>
    <row r="97" spans="2:12" s="8" customFormat="1" ht="24.95" customHeight="1">
      <c r="B97" s="100"/>
      <c r="D97" s="101" t="s">
        <v>97</v>
      </c>
      <c r="E97" s="102"/>
      <c r="F97" s="102"/>
      <c r="G97" s="102"/>
      <c r="H97" s="102"/>
      <c r="I97" s="102"/>
      <c r="J97" s="103">
        <f>J98+J99+J100+J101</f>
        <v>0</v>
      </c>
      <c r="L97" s="100"/>
    </row>
    <row r="98" spans="2:12" s="9" customFormat="1" ht="19.899999999999999" customHeight="1">
      <c r="B98" s="104"/>
      <c r="D98" s="105" t="s">
        <v>356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19.899999999999999" customHeight="1">
      <c r="B99" s="104"/>
      <c r="D99" s="105" t="s">
        <v>357</v>
      </c>
      <c r="E99" s="106"/>
      <c r="F99" s="106"/>
      <c r="G99" s="106"/>
      <c r="H99" s="106"/>
      <c r="I99" s="106"/>
      <c r="J99" s="107">
        <f>J169</f>
        <v>0</v>
      </c>
      <c r="L99" s="104"/>
    </row>
    <row r="100" spans="2:12" s="9" customFormat="1" ht="19.899999999999999" customHeight="1">
      <c r="B100" s="104"/>
      <c r="D100" s="105" t="s">
        <v>358</v>
      </c>
      <c r="E100" s="106"/>
      <c r="F100" s="106"/>
      <c r="G100" s="106"/>
      <c r="H100" s="106"/>
      <c r="I100" s="106"/>
      <c r="J100" s="107">
        <f>J239</f>
        <v>0</v>
      </c>
      <c r="L100" s="104"/>
    </row>
    <row r="101" spans="2:12" s="9" customFormat="1" ht="19.899999999999999" customHeight="1">
      <c r="B101" s="104"/>
      <c r="D101" s="105" t="s">
        <v>359</v>
      </c>
      <c r="E101" s="106"/>
      <c r="F101" s="106"/>
      <c r="G101" s="106"/>
      <c r="H101" s="106"/>
      <c r="I101" s="106"/>
      <c r="J101" s="107">
        <f>J283</f>
        <v>0</v>
      </c>
      <c r="L101" s="104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20" t="s">
        <v>105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5" t="s">
        <v>14</v>
      </c>
      <c r="L110" s="28"/>
    </row>
    <row r="111" spans="2:12" s="1" customFormat="1" ht="16.5" customHeight="1">
      <c r="B111" s="28"/>
      <c r="E111" s="249" t="str">
        <f>E7</f>
        <v>Montované zázemí stadiónu - FK Viktorie Žižkov - Budova</v>
      </c>
      <c r="F111" s="250"/>
      <c r="G111" s="250"/>
      <c r="H111" s="250"/>
      <c r="L111" s="28"/>
    </row>
    <row r="112" spans="2:12" s="1" customFormat="1" ht="12" customHeight="1">
      <c r="B112" s="28"/>
      <c r="C112" s="25" t="s">
        <v>86</v>
      </c>
      <c r="L112" s="28"/>
    </row>
    <row r="113" spans="2:65" s="1" customFormat="1" ht="16.5" customHeight="1">
      <c r="B113" s="28"/>
      <c r="E113" s="226" t="str">
        <f>E9</f>
        <v>SO02 - Zdravotechnika</v>
      </c>
      <c r="F113" s="248"/>
      <c r="G113" s="248"/>
      <c r="H113" s="24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5" t="s">
        <v>17</v>
      </c>
      <c r="F115" s="23" t="str">
        <f>F12</f>
        <v xml:space="preserve"> </v>
      </c>
      <c r="I115" s="25" t="s">
        <v>19</v>
      </c>
      <c r="J115" s="48" t="str">
        <f>IF(J12="","",J12)</f>
        <v>28. 2. 2022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5" t="s">
        <v>21</v>
      </c>
      <c r="F117" s="23" t="str">
        <f>E15</f>
        <v>Městská část Praha 3</v>
      </c>
      <c r="I117" s="25" t="s">
        <v>26</v>
      </c>
      <c r="J117" s="26" t="str">
        <f>E21</f>
        <v>Ing. Jan Jedlička</v>
      </c>
      <c r="L117" s="28"/>
    </row>
    <row r="118" spans="2:65" s="1" customFormat="1" ht="15.2" customHeight="1">
      <c r="B118" s="28"/>
      <c r="C118" s="25" t="s">
        <v>25</v>
      </c>
      <c r="F118" s="23" t="str">
        <f>IF(E18="","",E18)</f>
        <v xml:space="preserve"> </v>
      </c>
      <c r="I118" s="25" t="s">
        <v>29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08"/>
      <c r="C120" s="109" t="s">
        <v>106</v>
      </c>
      <c r="D120" s="110" t="s">
        <v>56</v>
      </c>
      <c r="E120" s="110" t="s">
        <v>52</v>
      </c>
      <c r="F120" s="110" t="s">
        <v>53</v>
      </c>
      <c r="G120" s="110" t="s">
        <v>107</v>
      </c>
      <c r="H120" s="110" t="s">
        <v>108</v>
      </c>
      <c r="I120" s="110" t="s">
        <v>109</v>
      </c>
      <c r="J120" s="111" t="s">
        <v>90</v>
      </c>
      <c r="K120" s="112" t="s">
        <v>110</v>
      </c>
      <c r="L120" s="108"/>
      <c r="M120" s="54" t="s">
        <v>1</v>
      </c>
      <c r="N120" s="55" t="s">
        <v>35</v>
      </c>
      <c r="O120" s="55" t="s">
        <v>111</v>
      </c>
      <c r="P120" s="55" t="s">
        <v>112</v>
      </c>
      <c r="Q120" s="55" t="s">
        <v>113</v>
      </c>
      <c r="R120" s="55" t="s">
        <v>114</v>
      </c>
      <c r="S120" s="55" t="s">
        <v>115</v>
      </c>
      <c r="T120" s="56" t="s">
        <v>116</v>
      </c>
    </row>
    <row r="121" spans="2:65" s="1" customFormat="1" ht="22.9" customHeight="1">
      <c r="B121" s="28"/>
      <c r="C121" s="59" t="s">
        <v>117</v>
      </c>
      <c r="J121" s="113">
        <f>J122</f>
        <v>0</v>
      </c>
      <c r="L121" s="28"/>
      <c r="M121" s="57"/>
      <c r="N121" s="49"/>
      <c r="O121" s="49"/>
      <c r="P121" s="114" t="e">
        <f>P122+#REF!</f>
        <v>#REF!</v>
      </c>
      <c r="Q121" s="49"/>
      <c r="R121" s="114" t="e">
        <f>R122+#REF!</f>
        <v>#REF!</v>
      </c>
      <c r="S121" s="49"/>
      <c r="T121" s="115" t="e">
        <f>T122+#REF!</f>
        <v>#REF!</v>
      </c>
      <c r="AT121" s="16" t="s">
        <v>70</v>
      </c>
      <c r="AU121" s="16" t="s">
        <v>92</v>
      </c>
      <c r="BK121" s="116" t="e">
        <f>BK122+#REF!</f>
        <v>#REF!</v>
      </c>
    </row>
    <row r="122" spans="2:65" s="11" customFormat="1" ht="25.9" customHeight="1">
      <c r="B122" s="117"/>
      <c r="D122" s="118" t="s">
        <v>70</v>
      </c>
      <c r="E122" s="119" t="s">
        <v>202</v>
      </c>
      <c r="F122" s="119" t="s">
        <v>203</v>
      </c>
      <c r="J122" s="120">
        <f>J123+J169+J239+J283</f>
        <v>0</v>
      </c>
      <c r="L122" s="117"/>
      <c r="M122" s="121"/>
      <c r="P122" s="122" t="e">
        <f>#REF!+#REF!+#REF!+#REF!+#REF!</f>
        <v>#REF!</v>
      </c>
      <c r="R122" s="122" t="e">
        <f>#REF!+#REF!+#REF!+#REF!+#REF!</f>
        <v>#REF!</v>
      </c>
      <c r="T122" s="123" t="e">
        <f>#REF!+#REF!+#REF!+#REF!+#REF!</f>
        <v>#REF!</v>
      </c>
      <c r="AR122" s="118" t="s">
        <v>79</v>
      </c>
      <c r="AT122" s="124" t="s">
        <v>70</v>
      </c>
      <c r="AU122" s="124" t="s">
        <v>71</v>
      </c>
      <c r="AY122" s="118" t="s">
        <v>120</v>
      </c>
      <c r="BK122" s="125" t="e">
        <f>#REF!+#REF!+#REF!+#REF!+#REF!</f>
        <v>#REF!</v>
      </c>
    </row>
    <row r="123" spans="2:65" s="11" customFormat="1" ht="22.9" customHeight="1">
      <c r="B123" s="117"/>
      <c r="D123" s="118" t="s">
        <v>70</v>
      </c>
      <c r="E123" s="126" t="s">
        <v>361</v>
      </c>
      <c r="F123" s="126" t="s">
        <v>362</v>
      </c>
      <c r="J123" s="127">
        <f>BK123</f>
        <v>0</v>
      </c>
      <c r="L123" s="117"/>
      <c r="M123" s="121"/>
      <c r="P123" s="122">
        <f>SUM(P124:P168)</f>
        <v>187.84700000000004</v>
      </c>
      <c r="R123" s="122">
        <f>SUM(R124:R168)</f>
        <v>1.3289099999999998</v>
      </c>
      <c r="T123" s="123">
        <f>SUM(T124:T168)</f>
        <v>0</v>
      </c>
      <c r="AR123" s="118" t="s">
        <v>81</v>
      </c>
      <c r="AT123" s="124" t="s">
        <v>70</v>
      </c>
      <c r="AU123" s="124" t="s">
        <v>79</v>
      </c>
      <c r="AY123" s="118" t="s">
        <v>120</v>
      </c>
      <c r="BK123" s="125">
        <f>SUM(BK124:BK168)</f>
        <v>0</v>
      </c>
    </row>
    <row r="124" spans="2:65" s="1" customFormat="1" ht="21.75" customHeight="1">
      <c r="B124" s="128"/>
      <c r="C124" s="129" t="s">
        <v>158</v>
      </c>
      <c r="D124" s="129" t="s">
        <v>121</v>
      </c>
      <c r="E124" s="130" t="s">
        <v>363</v>
      </c>
      <c r="F124" s="131" t="s">
        <v>364</v>
      </c>
      <c r="G124" s="132" t="s">
        <v>360</v>
      </c>
      <c r="H124" s="133">
        <v>3</v>
      </c>
      <c r="I124" s="134"/>
      <c r="J124" s="134">
        <f>ROUND(I124*H124,2)</f>
        <v>0</v>
      </c>
      <c r="K124" s="135"/>
      <c r="L124" s="28"/>
      <c r="M124" s="136" t="s">
        <v>1</v>
      </c>
      <c r="N124" s="137" t="s">
        <v>36</v>
      </c>
      <c r="O124" s="138">
        <v>0.57399999999999995</v>
      </c>
      <c r="P124" s="138">
        <f>O124*H124</f>
        <v>1.722</v>
      </c>
      <c r="Q124" s="138">
        <v>3.0799999999999998E-3</v>
      </c>
      <c r="R124" s="138">
        <f>Q124*H124</f>
        <v>9.2399999999999999E-3</v>
      </c>
      <c r="S124" s="138">
        <v>0</v>
      </c>
      <c r="T124" s="139">
        <f>S124*H124</f>
        <v>0</v>
      </c>
      <c r="AR124" s="140" t="s">
        <v>154</v>
      </c>
      <c r="AT124" s="140" t="s">
        <v>121</v>
      </c>
      <c r="AU124" s="140" t="s">
        <v>81</v>
      </c>
      <c r="AY124" s="16" t="s">
        <v>120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6" t="s">
        <v>79</v>
      </c>
      <c r="BK124" s="141">
        <f>ROUND(I124*H124,2)</f>
        <v>0</v>
      </c>
      <c r="BL124" s="16" t="s">
        <v>154</v>
      </c>
      <c r="BM124" s="140" t="s">
        <v>365</v>
      </c>
    </row>
    <row r="125" spans="2:65" s="12" customFormat="1">
      <c r="B125" s="142"/>
      <c r="D125" s="143" t="s">
        <v>123</v>
      </c>
      <c r="E125" s="144" t="s">
        <v>1</v>
      </c>
      <c r="F125" s="145" t="s">
        <v>366</v>
      </c>
      <c r="H125" s="144" t="s">
        <v>1</v>
      </c>
      <c r="L125" s="142"/>
      <c r="M125" s="146"/>
      <c r="T125" s="147"/>
      <c r="AT125" s="144" t="s">
        <v>123</v>
      </c>
      <c r="AU125" s="144" t="s">
        <v>81</v>
      </c>
      <c r="AV125" s="12" t="s">
        <v>79</v>
      </c>
      <c r="AW125" s="12" t="s">
        <v>28</v>
      </c>
      <c r="AX125" s="12" t="s">
        <v>71</v>
      </c>
      <c r="AY125" s="144" t="s">
        <v>120</v>
      </c>
    </row>
    <row r="126" spans="2:65" s="13" customFormat="1">
      <c r="B126" s="148"/>
      <c r="D126" s="143" t="s">
        <v>123</v>
      </c>
      <c r="E126" s="149" t="s">
        <v>1</v>
      </c>
      <c r="F126" s="150" t="s">
        <v>125</v>
      </c>
      <c r="H126" s="151">
        <v>3</v>
      </c>
      <c r="L126" s="148"/>
      <c r="M126" s="152"/>
      <c r="T126" s="153"/>
      <c r="AT126" s="149" t="s">
        <v>123</v>
      </c>
      <c r="AU126" s="149" t="s">
        <v>81</v>
      </c>
      <c r="AV126" s="13" t="s">
        <v>81</v>
      </c>
      <c r="AW126" s="13" t="s">
        <v>28</v>
      </c>
      <c r="AX126" s="13" t="s">
        <v>71</v>
      </c>
      <c r="AY126" s="149" t="s">
        <v>120</v>
      </c>
    </row>
    <row r="127" spans="2:65" s="14" customFormat="1">
      <c r="B127" s="154"/>
      <c r="D127" s="143" t="s">
        <v>123</v>
      </c>
      <c r="E127" s="155" t="s">
        <v>1</v>
      </c>
      <c r="F127" s="156" t="s">
        <v>124</v>
      </c>
      <c r="H127" s="157">
        <v>3</v>
      </c>
      <c r="L127" s="154"/>
      <c r="M127" s="158"/>
      <c r="T127" s="159"/>
      <c r="AT127" s="155" t="s">
        <v>123</v>
      </c>
      <c r="AU127" s="155" t="s">
        <v>81</v>
      </c>
      <c r="AV127" s="14" t="s">
        <v>122</v>
      </c>
      <c r="AW127" s="14" t="s">
        <v>28</v>
      </c>
      <c r="AX127" s="14" t="s">
        <v>79</v>
      </c>
      <c r="AY127" s="155" t="s">
        <v>120</v>
      </c>
    </row>
    <row r="128" spans="2:65" s="1" customFormat="1" ht="21.75" customHeight="1">
      <c r="B128" s="128"/>
      <c r="C128" s="129" t="s">
        <v>162</v>
      </c>
      <c r="D128" s="129" t="s">
        <v>121</v>
      </c>
      <c r="E128" s="130" t="s">
        <v>367</v>
      </c>
      <c r="F128" s="131" t="s">
        <v>368</v>
      </c>
      <c r="G128" s="132" t="s">
        <v>360</v>
      </c>
      <c r="H128" s="133">
        <v>55</v>
      </c>
      <c r="I128" s="134"/>
      <c r="J128" s="134">
        <f>ROUND(I128*H128,2)</f>
        <v>0</v>
      </c>
      <c r="K128" s="135"/>
      <c r="L128" s="28"/>
      <c r="M128" s="136" t="s">
        <v>1</v>
      </c>
      <c r="N128" s="137" t="s">
        <v>36</v>
      </c>
      <c r="O128" s="138">
        <v>0.42499999999999999</v>
      </c>
      <c r="P128" s="138">
        <f>O128*H128</f>
        <v>23.375</v>
      </c>
      <c r="Q128" s="138">
        <v>1.975E-2</v>
      </c>
      <c r="R128" s="138">
        <f>Q128*H128</f>
        <v>1.0862499999999999</v>
      </c>
      <c r="S128" s="138">
        <v>0</v>
      </c>
      <c r="T128" s="139">
        <f>S128*H128</f>
        <v>0</v>
      </c>
      <c r="AR128" s="140" t="s">
        <v>154</v>
      </c>
      <c r="AT128" s="140" t="s">
        <v>121</v>
      </c>
      <c r="AU128" s="140" t="s">
        <v>81</v>
      </c>
      <c r="AY128" s="16" t="s">
        <v>120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79</v>
      </c>
      <c r="BK128" s="141">
        <f>ROUND(I128*H128,2)</f>
        <v>0</v>
      </c>
      <c r="BL128" s="16" t="s">
        <v>154</v>
      </c>
      <c r="BM128" s="140" t="s">
        <v>369</v>
      </c>
    </row>
    <row r="129" spans="2:65" s="12" customFormat="1">
      <c r="B129" s="142"/>
      <c r="D129" s="143" t="s">
        <v>123</v>
      </c>
      <c r="E129" s="144" t="s">
        <v>1</v>
      </c>
      <c r="F129" s="145" t="s">
        <v>370</v>
      </c>
      <c r="H129" s="144" t="s">
        <v>1</v>
      </c>
      <c r="L129" s="142"/>
      <c r="M129" s="146"/>
      <c r="T129" s="147"/>
      <c r="AT129" s="144" t="s">
        <v>123</v>
      </c>
      <c r="AU129" s="144" t="s">
        <v>81</v>
      </c>
      <c r="AV129" s="12" t="s">
        <v>79</v>
      </c>
      <c r="AW129" s="12" t="s">
        <v>28</v>
      </c>
      <c r="AX129" s="12" t="s">
        <v>71</v>
      </c>
      <c r="AY129" s="144" t="s">
        <v>120</v>
      </c>
    </row>
    <row r="130" spans="2:65" s="13" customFormat="1">
      <c r="B130" s="148"/>
      <c r="D130" s="143" t="s">
        <v>123</v>
      </c>
      <c r="E130" s="149" t="s">
        <v>1</v>
      </c>
      <c r="F130" s="150" t="s">
        <v>320</v>
      </c>
      <c r="H130" s="151">
        <v>55</v>
      </c>
      <c r="L130" s="148"/>
      <c r="M130" s="152"/>
      <c r="T130" s="153"/>
      <c r="AT130" s="149" t="s">
        <v>123</v>
      </c>
      <c r="AU130" s="149" t="s">
        <v>81</v>
      </c>
      <c r="AV130" s="13" t="s">
        <v>81</v>
      </c>
      <c r="AW130" s="13" t="s">
        <v>28</v>
      </c>
      <c r="AX130" s="13" t="s">
        <v>71</v>
      </c>
      <c r="AY130" s="149" t="s">
        <v>120</v>
      </c>
    </row>
    <row r="131" spans="2:65" s="14" customFormat="1">
      <c r="B131" s="154"/>
      <c r="D131" s="143" t="s">
        <v>123</v>
      </c>
      <c r="E131" s="155" t="s">
        <v>1</v>
      </c>
      <c r="F131" s="156" t="s">
        <v>124</v>
      </c>
      <c r="H131" s="157">
        <v>55</v>
      </c>
      <c r="L131" s="154"/>
      <c r="M131" s="158"/>
      <c r="T131" s="159"/>
      <c r="AT131" s="155" t="s">
        <v>123</v>
      </c>
      <c r="AU131" s="155" t="s">
        <v>81</v>
      </c>
      <c r="AV131" s="14" t="s">
        <v>122</v>
      </c>
      <c r="AW131" s="14" t="s">
        <v>28</v>
      </c>
      <c r="AX131" s="14" t="s">
        <v>79</v>
      </c>
      <c r="AY131" s="155" t="s">
        <v>120</v>
      </c>
    </row>
    <row r="132" spans="2:65" s="1" customFormat="1" ht="16.5" customHeight="1">
      <c r="B132" s="128"/>
      <c r="C132" s="129" t="s">
        <v>166</v>
      </c>
      <c r="D132" s="129" t="s">
        <v>121</v>
      </c>
      <c r="E132" s="130" t="s">
        <v>371</v>
      </c>
      <c r="F132" s="131" t="s">
        <v>372</v>
      </c>
      <c r="G132" s="132" t="s">
        <v>360</v>
      </c>
      <c r="H132" s="133">
        <v>65</v>
      </c>
      <c r="I132" s="134"/>
      <c r="J132" s="134">
        <f>ROUND(I132*H132,2)</f>
        <v>0</v>
      </c>
      <c r="K132" s="135"/>
      <c r="L132" s="28"/>
      <c r="M132" s="136" t="s">
        <v>1</v>
      </c>
      <c r="N132" s="137" t="s">
        <v>36</v>
      </c>
      <c r="O132" s="138">
        <v>0.72799999999999998</v>
      </c>
      <c r="P132" s="138">
        <f>O132*H132</f>
        <v>47.32</v>
      </c>
      <c r="Q132" s="138">
        <v>4.8000000000000001E-4</v>
      </c>
      <c r="R132" s="138">
        <f>Q132*H132</f>
        <v>3.1200000000000002E-2</v>
      </c>
      <c r="S132" s="138">
        <v>0</v>
      </c>
      <c r="T132" s="139">
        <f>S132*H132</f>
        <v>0</v>
      </c>
      <c r="AR132" s="140" t="s">
        <v>154</v>
      </c>
      <c r="AT132" s="140" t="s">
        <v>121</v>
      </c>
      <c r="AU132" s="140" t="s">
        <v>81</v>
      </c>
      <c r="AY132" s="16" t="s">
        <v>120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79</v>
      </c>
      <c r="BK132" s="141">
        <f>ROUND(I132*H132,2)</f>
        <v>0</v>
      </c>
      <c r="BL132" s="16" t="s">
        <v>154</v>
      </c>
      <c r="BM132" s="140" t="s">
        <v>373</v>
      </c>
    </row>
    <row r="133" spans="2:65" s="12" customFormat="1">
      <c r="B133" s="142"/>
      <c r="D133" s="143" t="s">
        <v>123</v>
      </c>
      <c r="E133" s="144" t="s">
        <v>1</v>
      </c>
      <c r="F133" s="145" t="s">
        <v>374</v>
      </c>
      <c r="H133" s="144" t="s">
        <v>1</v>
      </c>
      <c r="L133" s="142"/>
      <c r="M133" s="146"/>
      <c r="T133" s="147"/>
      <c r="AT133" s="144" t="s">
        <v>123</v>
      </c>
      <c r="AU133" s="144" t="s">
        <v>81</v>
      </c>
      <c r="AV133" s="12" t="s">
        <v>79</v>
      </c>
      <c r="AW133" s="12" t="s">
        <v>28</v>
      </c>
      <c r="AX133" s="12" t="s">
        <v>71</v>
      </c>
      <c r="AY133" s="144" t="s">
        <v>120</v>
      </c>
    </row>
    <row r="134" spans="2:65" s="13" customFormat="1">
      <c r="B134" s="148"/>
      <c r="D134" s="143" t="s">
        <v>123</v>
      </c>
      <c r="E134" s="149" t="s">
        <v>1</v>
      </c>
      <c r="F134" s="150" t="s">
        <v>375</v>
      </c>
      <c r="H134" s="151">
        <v>65</v>
      </c>
      <c r="L134" s="148"/>
      <c r="M134" s="152"/>
      <c r="T134" s="153"/>
      <c r="AT134" s="149" t="s">
        <v>123</v>
      </c>
      <c r="AU134" s="149" t="s">
        <v>81</v>
      </c>
      <c r="AV134" s="13" t="s">
        <v>81</v>
      </c>
      <c r="AW134" s="13" t="s">
        <v>28</v>
      </c>
      <c r="AX134" s="13" t="s">
        <v>71</v>
      </c>
      <c r="AY134" s="149" t="s">
        <v>120</v>
      </c>
    </row>
    <row r="135" spans="2:65" s="14" customFormat="1">
      <c r="B135" s="154"/>
      <c r="D135" s="143" t="s">
        <v>123</v>
      </c>
      <c r="E135" s="155" t="s">
        <v>1</v>
      </c>
      <c r="F135" s="156" t="s">
        <v>124</v>
      </c>
      <c r="H135" s="157">
        <v>65</v>
      </c>
      <c r="L135" s="154"/>
      <c r="M135" s="158"/>
      <c r="T135" s="159"/>
      <c r="AT135" s="155" t="s">
        <v>123</v>
      </c>
      <c r="AU135" s="155" t="s">
        <v>81</v>
      </c>
      <c r="AV135" s="14" t="s">
        <v>122</v>
      </c>
      <c r="AW135" s="14" t="s">
        <v>28</v>
      </c>
      <c r="AX135" s="14" t="s">
        <v>79</v>
      </c>
      <c r="AY135" s="155" t="s">
        <v>120</v>
      </c>
    </row>
    <row r="136" spans="2:65" s="1" customFormat="1" ht="16.5" customHeight="1">
      <c r="B136" s="128"/>
      <c r="C136" s="129" t="s">
        <v>170</v>
      </c>
      <c r="D136" s="129" t="s">
        <v>121</v>
      </c>
      <c r="E136" s="130" t="s">
        <v>376</v>
      </c>
      <c r="F136" s="131" t="s">
        <v>377</v>
      </c>
      <c r="G136" s="132" t="s">
        <v>360</v>
      </c>
      <c r="H136" s="133">
        <v>55</v>
      </c>
      <c r="I136" s="134"/>
      <c r="J136" s="134">
        <f>ROUND(I136*H136,2)</f>
        <v>0</v>
      </c>
      <c r="K136" s="135"/>
      <c r="L136" s="28"/>
      <c r="M136" s="136" t="s">
        <v>1</v>
      </c>
      <c r="N136" s="137" t="s">
        <v>36</v>
      </c>
      <c r="O136" s="138">
        <v>0.79700000000000004</v>
      </c>
      <c r="P136" s="138">
        <f>O136*H136</f>
        <v>43.835000000000001</v>
      </c>
      <c r="Q136" s="138">
        <v>7.1000000000000002E-4</v>
      </c>
      <c r="R136" s="138">
        <f>Q136*H136</f>
        <v>3.9050000000000001E-2</v>
      </c>
      <c r="S136" s="138">
        <v>0</v>
      </c>
      <c r="T136" s="139">
        <f>S136*H136</f>
        <v>0</v>
      </c>
      <c r="AR136" s="140" t="s">
        <v>154</v>
      </c>
      <c r="AT136" s="140" t="s">
        <v>121</v>
      </c>
      <c r="AU136" s="140" t="s">
        <v>81</v>
      </c>
      <c r="AY136" s="16" t="s">
        <v>120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79</v>
      </c>
      <c r="BK136" s="141">
        <f>ROUND(I136*H136,2)</f>
        <v>0</v>
      </c>
      <c r="BL136" s="16" t="s">
        <v>154</v>
      </c>
      <c r="BM136" s="140" t="s">
        <v>378</v>
      </c>
    </row>
    <row r="137" spans="2:65" s="12" customFormat="1">
      <c r="B137" s="142"/>
      <c r="D137" s="143" t="s">
        <v>123</v>
      </c>
      <c r="E137" s="144" t="s">
        <v>1</v>
      </c>
      <c r="F137" s="145" t="s">
        <v>379</v>
      </c>
      <c r="H137" s="144" t="s">
        <v>1</v>
      </c>
      <c r="L137" s="142"/>
      <c r="M137" s="146"/>
      <c r="T137" s="147"/>
      <c r="AT137" s="144" t="s">
        <v>123</v>
      </c>
      <c r="AU137" s="144" t="s">
        <v>81</v>
      </c>
      <c r="AV137" s="12" t="s">
        <v>79</v>
      </c>
      <c r="AW137" s="12" t="s">
        <v>28</v>
      </c>
      <c r="AX137" s="12" t="s">
        <v>71</v>
      </c>
      <c r="AY137" s="144" t="s">
        <v>120</v>
      </c>
    </row>
    <row r="138" spans="2:65" s="13" customFormat="1">
      <c r="B138" s="148"/>
      <c r="D138" s="143" t="s">
        <v>123</v>
      </c>
      <c r="E138" s="149" t="s">
        <v>1</v>
      </c>
      <c r="F138" s="150" t="s">
        <v>320</v>
      </c>
      <c r="H138" s="151">
        <v>55</v>
      </c>
      <c r="L138" s="148"/>
      <c r="M138" s="152"/>
      <c r="T138" s="153"/>
      <c r="AT138" s="149" t="s">
        <v>123</v>
      </c>
      <c r="AU138" s="149" t="s">
        <v>81</v>
      </c>
      <c r="AV138" s="13" t="s">
        <v>81</v>
      </c>
      <c r="AW138" s="13" t="s">
        <v>28</v>
      </c>
      <c r="AX138" s="13" t="s">
        <v>71</v>
      </c>
      <c r="AY138" s="149" t="s">
        <v>120</v>
      </c>
    </row>
    <row r="139" spans="2:65" s="14" customFormat="1">
      <c r="B139" s="154"/>
      <c r="D139" s="143" t="s">
        <v>123</v>
      </c>
      <c r="E139" s="155" t="s">
        <v>1</v>
      </c>
      <c r="F139" s="156" t="s">
        <v>124</v>
      </c>
      <c r="H139" s="157">
        <v>55</v>
      </c>
      <c r="L139" s="154"/>
      <c r="M139" s="158"/>
      <c r="T139" s="159"/>
      <c r="AT139" s="155" t="s">
        <v>123</v>
      </c>
      <c r="AU139" s="155" t="s">
        <v>81</v>
      </c>
      <c r="AV139" s="14" t="s">
        <v>122</v>
      </c>
      <c r="AW139" s="14" t="s">
        <v>28</v>
      </c>
      <c r="AX139" s="14" t="s">
        <v>79</v>
      </c>
      <c r="AY139" s="155" t="s">
        <v>120</v>
      </c>
    </row>
    <row r="140" spans="2:65" s="1" customFormat="1" ht="16.5" customHeight="1">
      <c r="B140" s="128"/>
      <c r="C140" s="129" t="s">
        <v>7</v>
      </c>
      <c r="D140" s="129" t="s">
        <v>121</v>
      </c>
      <c r="E140" s="130" t="s">
        <v>380</v>
      </c>
      <c r="F140" s="131" t="s">
        <v>381</v>
      </c>
      <c r="G140" s="132" t="s">
        <v>360</v>
      </c>
      <c r="H140" s="133">
        <v>67</v>
      </c>
      <c r="I140" s="134"/>
      <c r="J140" s="134">
        <f>ROUND(I140*H140,2)</f>
        <v>0</v>
      </c>
      <c r="K140" s="135"/>
      <c r="L140" s="28"/>
      <c r="M140" s="136" t="s">
        <v>1</v>
      </c>
      <c r="N140" s="137" t="s">
        <v>36</v>
      </c>
      <c r="O140" s="138">
        <v>0.83199999999999996</v>
      </c>
      <c r="P140" s="138">
        <f>O140*H140</f>
        <v>55.744</v>
      </c>
      <c r="Q140" s="138">
        <v>2.2399999999999998E-3</v>
      </c>
      <c r="R140" s="138">
        <f>Q140*H140</f>
        <v>0.15007999999999999</v>
      </c>
      <c r="S140" s="138">
        <v>0</v>
      </c>
      <c r="T140" s="139">
        <f>S140*H140</f>
        <v>0</v>
      </c>
      <c r="AR140" s="140" t="s">
        <v>154</v>
      </c>
      <c r="AT140" s="140" t="s">
        <v>121</v>
      </c>
      <c r="AU140" s="140" t="s">
        <v>81</v>
      </c>
      <c r="AY140" s="16" t="s">
        <v>120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79</v>
      </c>
      <c r="BK140" s="141">
        <f>ROUND(I140*H140,2)</f>
        <v>0</v>
      </c>
      <c r="BL140" s="16" t="s">
        <v>154</v>
      </c>
      <c r="BM140" s="140" t="s">
        <v>382</v>
      </c>
    </row>
    <row r="141" spans="2:65" s="12" customFormat="1">
      <c r="B141" s="142"/>
      <c r="D141" s="143" t="s">
        <v>123</v>
      </c>
      <c r="E141" s="144" t="s">
        <v>1</v>
      </c>
      <c r="F141" s="145" t="s">
        <v>383</v>
      </c>
      <c r="H141" s="144" t="s">
        <v>1</v>
      </c>
      <c r="L141" s="142"/>
      <c r="M141" s="146"/>
      <c r="T141" s="147"/>
      <c r="AT141" s="144" t="s">
        <v>123</v>
      </c>
      <c r="AU141" s="144" t="s">
        <v>81</v>
      </c>
      <c r="AV141" s="12" t="s">
        <v>79</v>
      </c>
      <c r="AW141" s="12" t="s">
        <v>28</v>
      </c>
      <c r="AX141" s="12" t="s">
        <v>71</v>
      </c>
      <c r="AY141" s="144" t="s">
        <v>120</v>
      </c>
    </row>
    <row r="142" spans="2:65" s="13" customFormat="1">
      <c r="B142" s="148"/>
      <c r="D142" s="143" t="s">
        <v>123</v>
      </c>
      <c r="E142" s="149" t="s">
        <v>1</v>
      </c>
      <c r="F142" s="150" t="s">
        <v>384</v>
      </c>
      <c r="H142" s="151">
        <v>67</v>
      </c>
      <c r="L142" s="148"/>
      <c r="M142" s="152"/>
      <c r="T142" s="153"/>
      <c r="AT142" s="149" t="s">
        <v>123</v>
      </c>
      <c r="AU142" s="149" t="s">
        <v>81</v>
      </c>
      <c r="AV142" s="13" t="s">
        <v>81</v>
      </c>
      <c r="AW142" s="13" t="s">
        <v>28</v>
      </c>
      <c r="AX142" s="13" t="s">
        <v>71</v>
      </c>
      <c r="AY142" s="149" t="s">
        <v>120</v>
      </c>
    </row>
    <row r="143" spans="2:65" s="14" customFormat="1">
      <c r="B143" s="154"/>
      <c r="D143" s="143" t="s">
        <v>123</v>
      </c>
      <c r="E143" s="155" t="s">
        <v>1</v>
      </c>
      <c r="F143" s="156" t="s">
        <v>124</v>
      </c>
      <c r="H143" s="157">
        <v>67</v>
      </c>
      <c r="L143" s="154"/>
      <c r="M143" s="158"/>
      <c r="T143" s="159"/>
      <c r="AT143" s="155" t="s">
        <v>123</v>
      </c>
      <c r="AU143" s="155" t="s">
        <v>81</v>
      </c>
      <c r="AV143" s="14" t="s">
        <v>122</v>
      </c>
      <c r="AW143" s="14" t="s">
        <v>28</v>
      </c>
      <c r="AX143" s="14" t="s">
        <v>79</v>
      </c>
      <c r="AY143" s="155" t="s">
        <v>120</v>
      </c>
    </row>
    <row r="144" spans="2:65" s="1" customFormat="1" ht="21.75" customHeight="1">
      <c r="B144" s="128"/>
      <c r="C144" s="129" t="s">
        <v>177</v>
      </c>
      <c r="D144" s="129" t="s">
        <v>121</v>
      </c>
      <c r="E144" s="130" t="s">
        <v>385</v>
      </c>
      <c r="F144" s="131" t="s">
        <v>386</v>
      </c>
      <c r="G144" s="132" t="s">
        <v>147</v>
      </c>
      <c r="H144" s="133">
        <v>3</v>
      </c>
      <c r="I144" s="134"/>
      <c r="J144" s="134">
        <f>ROUND(I144*H144,2)</f>
        <v>0</v>
      </c>
      <c r="K144" s="135"/>
      <c r="L144" s="28"/>
      <c r="M144" s="136" t="s">
        <v>1</v>
      </c>
      <c r="N144" s="137" t="s">
        <v>36</v>
      </c>
      <c r="O144" s="138">
        <v>0.42499999999999999</v>
      </c>
      <c r="P144" s="138">
        <f>O144*H144</f>
        <v>1.2749999999999999</v>
      </c>
      <c r="Q144" s="138">
        <v>2.6700000000000001E-3</v>
      </c>
      <c r="R144" s="138">
        <f>Q144*H144</f>
        <v>8.0099999999999998E-3</v>
      </c>
      <c r="S144" s="138">
        <v>0</v>
      </c>
      <c r="T144" s="139">
        <f>S144*H144</f>
        <v>0</v>
      </c>
      <c r="AR144" s="140" t="s">
        <v>154</v>
      </c>
      <c r="AT144" s="140" t="s">
        <v>121</v>
      </c>
      <c r="AU144" s="140" t="s">
        <v>81</v>
      </c>
      <c r="AY144" s="16" t="s">
        <v>120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79</v>
      </c>
      <c r="BK144" s="141">
        <f>ROUND(I144*H144,2)</f>
        <v>0</v>
      </c>
      <c r="BL144" s="16" t="s">
        <v>154</v>
      </c>
      <c r="BM144" s="140" t="s">
        <v>387</v>
      </c>
    </row>
    <row r="145" spans="2:65" s="12" customFormat="1">
      <c r="B145" s="142"/>
      <c r="D145" s="143" t="s">
        <v>123</v>
      </c>
      <c r="E145" s="144" t="s">
        <v>1</v>
      </c>
      <c r="F145" s="145" t="s">
        <v>388</v>
      </c>
      <c r="H145" s="144" t="s">
        <v>1</v>
      </c>
      <c r="L145" s="142"/>
      <c r="M145" s="146"/>
      <c r="T145" s="147"/>
      <c r="AT145" s="144" t="s">
        <v>123</v>
      </c>
      <c r="AU145" s="144" t="s">
        <v>81</v>
      </c>
      <c r="AV145" s="12" t="s">
        <v>79</v>
      </c>
      <c r="AW145" s="12" t="s">
        <v>28</v>
      </c>
      <c r="AX145" s="12" t="s">
        <v>71</v>
      </c>
      <c r="AY145" s="144" t="s">
        <v>120</v>
      </c>
    </row>
    <row r="146" spans="2:65" s="13" customFormat="1">
      <c r="B146" s="148"/>
      <c r="D146" s="143" t="s">
        <v>123</v>
      </c>
      <c r="E146" s="149" t="s">
        <v>1</v>
      </c>
      <c r="F146" s="150" t="s">
        <v>125</v>
      </c>
      <c r="H146" s="151">
        <v>3</v>
      </c>
      <c r="L146" s="148"/>
      <c r="M146" s="152"/>
      <c r="T146" s="153"/>
      <c r="AT146" s="149" t="s">
        <v>123</v>
      </c>
      <c r="AU146" s="149" t="s">
        <v>81</v>
      </c>
      <c r="AV146" s="13" t="s">
        <v>81</v>
      </c>
      <c r="AW146" s="13" t="s">
        <v>28</v>
      </c>
      <c r="AX146" s="13" t="s">
        <v>71</v>
      </c>
      <c r="AY146" s="149" t="s">
        <v>120</v>
      </c>
    </row>
    <row r="147" spans="2:65" s="14" customFormat="1">
      <c r="B147" s="154"/>
      <c r="D147" s="143" t="s">
        <v>123</v>
      </c>
      <c r="E147" s="155" t="s">
        <v>1</v>
      </c>
      <c r="F147" s="156" t="s">
        <v>124</v>
      </c>
      <c r="H147" s="157">
        <v>3</v>
      </c>
      <c r="L147" s="154"/>
      <c r="M147" s="158"/>
      <c r="T147" s="159"/>
      <c r="AT147" s="155" t="s">
        <v>123</v>
      </c>
      <c r="AU147" s="155" t="s">
        <v>81</v>
      </c>
      <c r="AV147" s="14" t="s">
        <v>122</v>
      </c>
      <c r="AW147" s="14" t="s">
        <v>28</v>
      </c>
      <c r="AX147" s="14" t="s">
        <v>79</v>
      </c>
      <c r="AY147" s="155" t="s">
        <v>120</v>
      </c>
    </row>
    <row r="148" spans="2:65" s="1" customFormat="1" ht="24.2" customHeight="1">
      <c r="B148" s="128"/>
      <c r="C148" s="129" t="s">
        <v>181</v>
      </c>
      <c r="D148" s="129" t="s">
        <v>121</v>
      </c>
      <c r="E148" s="130" t="s">
        <v>389</v>
      </c>
      <c r="F148" s="131" t="s">
        <v>390</v>
      </c>
      <c r="G148" s="132" t="s">
        <v>147</v>
      </c>
      <c r="H148" s="133">
        <v>3</v>
      </c>
      <c r="I148" s="134"/>
      <c r="J148" s="134">
        <f>ROUND(I148*H148,2)</f>
        <v>0</v>
      </c>
      <c r="K148" s="135"/>
      <c r="L148" s="28"/>
      <c r="M148" s="136" t="s">
        <v>1</v>
      </c>
      <c r="N148" s="137" t="s">
        <v>36</v>
      </c>
      <c r="O148" s="138">
        <v>0.66700000000000004</v>
      </c>
      <c r="P148" s="138">
        <f>O148*H148</f>
        <v>2.0010000000000003</v>
      </c>
      <c r="Q148" s="138">
        <v>1.5E-3</v>
      </c>
      <c r="R148" s="138">
        <f>Q148*H148</f>
        <v>4.5000000000000005E-3</v>
      </c>
      <c r="S148" s="138">
        <v>0</v>
      </c>
      <c r="T148" s="139">
        <f>S148*H148</f>
        <v>0</v>
      </c>
      <c r="AR148" s="140" t="s">
        <v>154</v>
      </c>
      <c r="AT148" s="140" t="s">
        <v>121</v>
      </c>
      <c r="AU148" s="140" t="s">
        <v>81</v>
      </c>
      <c r="AY148" s="16" t="s">
        <v>120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6" t="s">
        <v>79</v>
      </c>
      <c r="BK148" s="141">
        <f>ROUND(I148*H148,2)</f>
        <v>0</v>
      </c>
      <c r="BL148" s="16" t="s">
        <v>154</v>
      </c>
      <c r="BM148" s="140" t="s">
        <v>391</v>
      </c>
    </row>
    <row r="149" spans="2:65" s="12" customFormat="1">
      <c r="B149" s="142"/>
      <c r="D149" s="143" t="s">
        <v>123</v>
      </c>
      <c r="E149" s="144" t="s">
        <v>1</v>
      </c>
      <c r="F149" s="145" t="s">
        <v>392</v>
      </c>
      <c r="H149" s="144" t="s">
        <v>1</v>
      </c>
      <c r="L149" s="142"/>
      <c r="M149" s="146"/>
      <c r="T149" s="147"/>
      <c r="AT149" s="144" t="s">
        <v>123</v>
      </c>
      <c r="AU149" s="144" t="s">
        <v>81</v>
      </c>
      <c r="AV149" s="12" t="s">
        <v>79</v>
      </c>
      <c r="AW149" s="12" t="s">
        <v>28</v>
      </c>
      <c r="AX149" s="12" t="s">
        <v>71</v>
      </c>
      <c r="AY149" s="144" t="s">
        <v>120</v>
      </c>
    </row>
    <row r="150" spans="2:65" s="13" customFormat="1">
      <c r="B150" s="148"/>
      <c r="D150" s="143" t="s">
        <v>123</v>
      </c>
      <c r="E150" s="149" t="s">
        <v>1</v>
      </c>
      <c r="F150" s="150" t="s">
        <v>125</v>
      </c>
      <c r="H150" s="151">
        <v>3</v>
      </c>
      <c r="L150" s="148"/>
      <c r="M150" s="152"/>
      <c r="T150" s="153"/>
      <c r="AT150" s="149" t="s">
        <v>123</v>
      </c>
      <c r="AU150" s="149" t="s">
        <v>81</v>
      </c>
      <c r="AV150" s="13" t="s">
        <v>81</v>
      </c>
      <c r="AW150" s="13" t="s">
        <v>28</v>
      </c>
      <c r="AX150" s="13" t="s">
        <v>71</v>
      </c>
      <c r="AY150" s="149" t="s">
        <v>120</v>
      </c>
    </row>
    <row r="151" spans="2:65" s="14" customFormat="1">
      <c r="B151" s="154"/>
      <c r="D151" s="143" t="s">
        <v>123</v>
      </c>
      <c r="E151" s="155" t="s">
        <v>1</v>
      </c>
      <c r="F151" s="156" t="s">
        <v>124</v>
      </c>
      <c r="H151" s="157">
        <v>3</v>
      </c>
      <c r="L151" s="154"/>
      <c r="M151" s="158"/>
      <c r="T151" s="159"/>
      <c r="AT151" s="155" t="s">
        <v>123</v>
      </c>
      <c r="AU151" s="155" t="s">
        <v>81</v>
      </c>
      <c r="AV151" s="14" t="s">
        <v>122</v>
      </c>
      <c r="AW151" s="14" t="s">
        <v>28</v>
      </c>
      <c r="AX151" s="14" t="s">
        <v>79</v>
      </c>
      <c r="AY151" s="155" t="s">
        <v>120</v>
      </c>
    </row>
    <row r="152" spans="2:65" s="1" customFormat="1" ht="16.5" customHeight="1">
      <c r="B152" s="128"/>
      <c r="C152" s="129" t="s">
        <v>185</v>
      </c>
      <c r="D152" s="129" t="s">
        <v>121</v>
      </c>
      <c r="E152" s="130" t="s">
        <v>393</v>
      </c>
      <c r="F152" s="131" t="s">
        <v>394</v>
      </c>
      <c r="G152" s="132" t="s">
        <v>147</v>
      </c>
      <c r="H152" s="133">
        <v>2</v>
      </c>
      <c r="I152" s="134"/>
      <c r="J152" s="134">
        <f>ROUND(I152*H152,2)</f>
        <v>0</v>
      </c>
      <c r="K152" s="135"/>
      <c r="L152" s="28"/>
      <c r="M152" s="136" t="s">
        <v>1</v>
      </c>
      <c r="N152" s="137" t="s">
        <v>36</v>
      </c>
      <c r="O152" s="138">
        <v>0.17699999999999999</v>
      </c>
      <c r="P152" s="138">
        <f>O152*H152</f>
        <v>0.35399999999999998</v>
      </c>
      <c r="Q152" s="138">
        <v>2.9E-4</v>
      </c>
      <c r="R152" s="138">
        <f>Q152*H152</f>
        <v>5.8E-4</v>
      </c>
      <c r="S152" s="138">
        <v>0</v>
      </c>
      <c r="T152" s="139">
        <f>S152*H152</f>
        <v>0</v>
      </c>
      <c r="AR152" s="140" t="s">
        <v>154</v>
      </c>
      <c r="AT152" s="140" t="s">
        <v>121</v>
      </c>
      <c r="AU152" s="140" t="s">
        <v>81</v>
      </c>
      <c r="AY152" s="16" t="s">
        <v>120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79</v>
      </c>
      <c r="BK152" s="141">
        <f>ROUND(I152*H152,2)</f>
        <v>0</v>
      </c>
      <c r="BL152" s="16" t="s">
        <v>154</v>
      </c>
      <c r="BM152" s="140" t="s">
        <v>395</v>
      </c>
    </row>
    <row r="153" spans="2:65" s="12" customFormat="1">
      <c r="B153" s="142"/>
      <c r="D153" s="143" t="s">
        <v>123</v>
      </c>
      <c r="E153" s="144" t="s">
        <v>1</v>
      </c>
      <c r="F153" s="145" t="s">
        <v>396</v>
      </c>
      <c r="H153" s="144" t="s">
        <v>1</v>
      </c>
      <c r="L153" s="142"/>
      <c r="M153" s="146"/>
      <c r="T153" s="147"/>
      <c r="AT153" s="144" t="s">
        <v>123</v>
      </c>
      <c r="AU153" s="144" t="s">
        <v>81</v>
      </c>
      <c r="AV153" s="12" t="s">
        <v>79</v>
      </c>
      <c r="AW153" s="12" t="s">
        <v>28</v>
      </c>
      <c r="AX153" s="12" t="s">
        <v>71</v>
      </c>
      <c r="AY153" s="144" t="s">
        <v>120</v>
      </c>
    </row>
    <row r="154" spans="2:65" s="13" customFormat="1">
      <c r="B154" s="148"/>
      <c r="D154" s="143" t="s">
        <v>123</v>
      </c>
      <c r="E154" s="149" t="s">
        <v>1</v>
      </c>
      <c r="F154" s="150" t="s">
        <v>81</v>
      </c>
      <c r="H154" s="151">
        <v>2</v>
      </c>
      <c r="L154" s="148"/>
      <c r="M154" s="152"/>
      <c r="T154" s="153"/>
      <c r="AT154" s="149" t="s">
        <v>123</v>
      </c>
      <c r="AU154" s="149" t="s">
        <v>81</v>
      </c>
      <c r="AV154" s="13" t="s">
        <v>81</v>
      </c>
      <c r="AW154" s="13" t="s">
        <v>28</v>
      </c>
      <c r="AX154" s="13" t="s">
        <v>71</v>
      </c>
      <c r="AY154" s="149" t="s">
        <v>120</v>
      </c>
    </row>
    <row r="155" spans="2:65" s="14" customFormat="1">
      <c r="B155" s="154"/>
      <c r="D155" s="143" t="s">
        <v>123</v>
      </c>
      <c r="E155" s="155" t="s">
        <v>1</v>
      </c>
      <c r="F155" s="156" t="s">
        <v>124</v>
      </c>
      <c r="H155" s="157">
        <v>2</v>
      </c>
      <c r="L155" s="154"/>
      <c r="M155" s="158"/>
      <c r="T155" s="159"/>
      <c r="AT155" s="155" t="s">
        <v>123</v>
      </c>
      <c r="AU155" s="155" t="s">
        <v>81</v>
      </c>
      <c r="AV155" s="14" t="s">
        <v>122</v>
      </c>
      <c r="AW155" s="14" t="s">
        <v>28</v>
      </c>
      <c r="AX155" s="14" t="s">
        <v>79</v>
      </c>
      <c r="AY155" s="155" t="s">
        <v>120</v>
      </c>
    </row>
    <row r="156" spans="2:65" s="1" customFormat="1" ht="21.75" customHeight="1">
      <c r="B156" s="128"/>
      <c r="C156" s="129" t="s">
        <v>189</v>
      </c>
      <c r="D156" s="129" t="s">
        <v>121</v>
      </c>
      <c r="E156" s="130" t="s">
        <v>397</v>
      </c>
      <c r="F156" s="131" t="s">
        <v>398</v>
      </c>
      <c r="G156" s="132" t="s">
        <v>360</v>
      </c>
      <c r="H156" s="133">
        <v>187</v>
      </c>
      <c r="I156" s="134"/>
      <c r="J156" s="134">
        <f>ROUND(I156*H156,2)</f>
        <v>0</v>
      </c>
      <c r="K156" s="135"/>
      <c r="L156" s="28"/>
      <c r="M156" s="136" t="s">
        <v>1</v>
      </c>
      <c r="N156" s="137" t="s">
        <v>36</v>
      </c>
      <c r="O156" s="138">
        <v>4.8000000000000001E-2</v>
      </c>
      <c r="P156" s="138">
        <f>O156*H156</f>
        <v>8.9760000000000009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154</v>
      </c>
      <c r="AT156" s="140" t="s">
        <v>121</v>
      </c>
      <c r="AU156" s="140" t="s">
        <v>81</v>
      </c>
      <c r="AY156" s="16" t="s">
        <v>120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79</v>
      </c>
      <c r="BK156" s="141">
        <f>ROUND(I156*H156,2)</f>
        <v>0</v>
      </c>
      <c r="BL156" s="16" t="s">
        <v>154</v>
      </c>
      <c r="BM156" s="140" t="s">
        <v>399</v>
      </c>
    </row>
    <row r="157" spans="2:65" s="12" customFormat="1">
      <c r="B157" s="142"/>
      <c r="D157" s="143" t="s">
        <v>123</v>
      </c>
      <c r="E157" s="144" t="s">
        <v>1</v>
      </c>
      <c r="F157" s="145" t="s">
        <v>374</v>
      </c>
      <c r="H157" s="144" t="s">
        <v>1</v>
      </c>
      <c r="L157" s="142"/>
      <c r="M157" s="146"/>
      <c r="T157" s="147"/>
      <c r="AT157" s="144" t="s">
        <v>123</v>
      </c>
      <c r="AU157" s="144" t="s">
        <v>81</v>
      </c>
      <c r="AV157" s="12" t="s">
        <v>79</v>
      </c>
      <c r="AW157" s="12" t="s">
        <v>28</v>
      </c>
      <c r="AX157" s="12" t="s">
        <v>71</v>
      </c>
      <c r="AY157" s="144" t="s">
        <v>120</v>
      </c>
    </row>
    <row r="158" spans="2:65" s="13" customFormat="1">
      <c r="B158" s="148"/>
      <c r="D158" s="143" t="s">
        <v>123</v>
      </c>
      <c r="E158" s="149" t="s">
        <v>1</v>
      </c>
      <c r="F158" s="150" t="s">
        <v>375</v>
      </c>
      <c r="H158" s="151">
        <v>65</v>
      </c>
      <c r="L158" s="148"/>
      <c r="M158" s="152"/>
      <c r="T158" s="153"/>
      <c r="AT158" s="149" t="s">
        <v>123</v>
      </c>
      <c r="AU158" s="149" t="s">
        <v>81</v>
      </c>
      <c r="AV158" s="13" t="s">
        <v>81</v>
      </c>
      <c r="AW158" s="13" t="s">
        <v>28</v>
      </c>
      <c r="AX158" s="13" t="s">
        <v>71</v>
      </c>
      <c r="AY158" s="149" t="s">
        <v>120</v>
      </c>
    </row>
    <row r="159" spans="2:65" s="12" customFormat="1">
      <c r="B159" s="142"/>
      <c r="D159" s="143" t="s">
        <v>123</v>
      </c>
      <c r="E159" s="144" t="s">
        <v>1</v>
      </c>
      <c r="F159" s="145" t="s">
        <v>379</v>
      </c>
      <c r="H159" s="144" t="s">
        <v>1</v>
      </c>
      <c r="L159" s="142"/>
      <c r="M159" s="146"/>
      <c r="T159" s="147"/>
      <c r="AT159" s="144" t="s">
        <v>123</v>
      </c>
      <c r="AU159" s="144" t="s">
        <v>81</v>
      </c>
      <c r="AV159" s="12" t="s">
        <v>79</v>
      </c>
      <c r="AW159" s="12" t="s">
        <v>28</v>
      </c>
      <c r="AX159" s="12" t="s">
        <v>71</v>
      </c>
      <c r="AY159" s="144" t="s">
        <v>120</v>
      </c>
    </row>
    <row r="160" spans="2:65" s="13" customFormat="1">
      <c r="B160" s="148"/>
      <c r="D160" s="143" t="s">
        <v>123</v>
      </c>
      <c r="E160" s="149" t="s">
        <v>1</v>
      </c>
      <c r="F160" s="150" t="s">
        <v>320</v>
      </c>
      <c r="H160" s="151">
        <v>55</v>
      </c>
      <c r="L160" s="148"/>
      <c r="M160" s="152"/>
      <c r="T160" s="153"/>
      <c r="AT160" s="149" t="s">
        <v>123</v>
      </c>
      <c r="AU160" s="149" t="s">
        <v>81</v>
      </c>
      <c r="AV160" s="13" t="s">
        <v>81</v>
      </c>
      <c r="AW160" s="13" t="s">
        <v>28</v>
      </c>
      <c r="AX160" s="13" t="s">
        <v>71</v>
      </c>
      <c r="AY160" s="149" t="s">
        <v>120</v>
      </c>
    </row>
    <row r="161" spans="2:65" s="12" customFormat="1">
      <c r="B161" s="142"/>
      <c r="D161" s="143" t="s">
        <v>123</v>
      </c>
      <c r="E161" s="144" t="s">
        <v>1</v>
      </c>
      <c r="F161" s="145" t="s">
        <v>383</v>
      </c>
      <c r="H161" s="144" t="s">
        <v>1</v>
      </c>
      <c r="L161" s="142"/>
      <c r="M161" s="146"/>
      <c r="T161" s="147"/>
      <c r="AT161" s="144" t="s">
        <v>123</v>
      </c>
      <c r="AU161" s="144" t="s">
        <v>81</v>
      </c>
      <c r="AV161" s="12" t="s">
        <v>79</v>
      </c>
      <c r="AW161" s="12" t="s">
        <v>28</v>
      </c>
      <c r="AX161" s="12" t="s">
        <v>71</v>
      </c>
      <c r="AY161" s="144" t="s">
        <v>120</v>
      </c>
    </row>
    <row r="162" spans="2:65" s="13" customFormat="1">
      <c r="B162" s="148"/>
      <c r="D162" s="143" t="s">
        <v>123</v>
      </c>
      <c r="E162" s="149" t="s">
        <v>1</v>
      </c>
      <c r="F162" s="150" t="s">
        <v>384</v>
      </c>
      <c r="H162" s="151">
        <v>67</v>
      </c>
      <c r="L162" s="148"/>
      <c r="M162" s="152"/>
      <c r="T162" s="153"/>
      <c r="AT162" s="149" t="s">
        <v>123</v>
      </c>
      <c r="AU162" s="149" t="s">
        <v>81</v>
      </c>
      <c r="AV162" s="13" t="s">
        <v>81</v>
      </c>
      <c r="AW162" s="13" t="s">
        <v>28</v>
      </c>
      <c r="AX162" s="13" t="s">
        <v>71</v>
      </c>
      <c r="AY162" s="149" t="s">
        <v>120</v>
      </c>
    </row>
    <row r="163" spans="2:65" s="14" customFormat="1">
      <c r="B163" s="154"/>
      <c r="D163" s="143" t="s">
        <v>123</v>
      </c>
      <c r="E163" s="155" t="s">
        <v>1</v>
      </c>
      <c r="F163" s="156" t="s">
        <v>124</v>
      </c>
      <c r="H163" s="157">
        <v>187</v>
      </c>
      <c r="L163" s="154"/>
      <c r="M163" s="158"/>
      <c r="T163" s="159"/>
      <c r="AT163" s="155" t="s">
        <v>123</v>
      </c>
      <c r="AU163" s="155" t="s">
        <v>81</v>
      </c>
      <c r="AV163" s="14" t="s">
        <v>122</v>
      </c>
      <c r="AW163" s="14" t="s">
        <v>28</v>
      </c>
      <c r="AX163" s="14" t="s">
        <v>79</v>
      </c>
      <c r="AY163" s="155" t="s">
        <v>120</v>
      </c>
    </row>
    <row r="164" spans="2:65" s="1" customFormat="1" ht="24.2" customHeight="1">
      <c r="B164" s="128"/>
      <c r="C164" s="129" t="s">
        <v>193</v>
      </c>
      <c r="D164" s="129" t="s">
        <v>121</v>
      </c>
      <c r="E164" s="130" t="s">
        <v>400</v>
      </c>
      <c r="F164" s="131" t="s">
        <v>401</v>
      </c>
      <c r="G164" s="132" t="s">
        <v>360</v>
      </c>
      <c r="H164" s="133">
        <v>55</v>
      </c>
      <c r="I164" s="134"/>
      <c r="J164" s="134">
        <f>ROUND(I164*H164,2)</f>
        <v>0</v>
      </c>
      <c r="K164" s="135"/>
      <c r="L164" s="28"/>
      <c r="M164" s="136" t="s">
        <v>1</v>
      </c>
      <c r="N164" s="137" t="s">
        <v>36</v>
      </c>
      <c r="O164" s="138">
        <v>5.8999999999999997E-2</v>
      </c>
      <c r="P164" s="138">
        <f>O164*H164</f>
        <v>3.2449999999999997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154</v>
      </c>
      <c r="AT164" s="140" t="s">
        <v>121</v>
      </c>
      <c r="AU164" s="140" t="s">
        <v>81</v>
      </c>
      <c r="AY164" s="16" t="s">
        <v>120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79</v>
      </c>
      <c r="BK164" s="141">
        <f>ROUND(I164*H164,2)</f>
        <v>0</v>
      </c>
      <c r="BL164" s="16" t="s">
        <v>154</v>
      </c>
      <c r="BM164" s="140" t="s">
        <v>402</v>
      </c>
    </row>
    <row r="165" spans="2:65" s="12" customFormat="1">
      <c r="B165" s="142"/>
      <c r="D165" s="143" t="s">
        <v>123</v>
      </c>
      <c r="E165" s="144" t="s">
        <v>1</v>
      </c>
      <c r="F165" s="145" t="s">
        <v>370</v>
      </c>
      <c r="H165" s="144" t="s">
        <v>1</v>
      </c>
      <c r="L165" s="142"/>
      <c r="M165" s="146"/>
      <c r="T165" s="147"/>
      <c r="AT165" s="144" t="s">
        <v>123</v>
      </c>
      <c r="AU165" s="144" t="s">
        <v>81</v>
      </c>
      <c r="AV165" s="12" t="s">
        <v>79</v>
      </c>
      <c r="AW165" s="12" t="s">
        <v>28</v>
      </c>
      <c r="AX165" s="12" t="s">
        <v>71</v>
      </c>
      <c r="AY165" s="144" t="s">
        <v>120</v>
      </c>
    </row>
    <row r="166" spans="2:65" s="13" customFormat="1">
      <c r="B166" s="148"/>
      <c r="D166" s="143" t="s">
        <v>123</v>
      </c>
      <c r="E166" s="149" t="s">
        <v>1</v>
      </c>
      <c r="F166" s="150" t="s">
        <v>320</v>
      </c>
      <c r="H166" s="151">
        <v>55</v>
      </c>
      <c r="L166" s="148"/>
      <c r="M166" s="152"/>
      <c r="T166" s="153"/>
      <c r="AT166" s="149" t="s">
        <v>123</v>
      </c>
      <c r="AU166" s="149" t="s">
        <v>81</v>
      </c>
      <c r="AV166" s="13" t="s">
        <v>81</v>
      </c>
      <c r="AW166" s="13" t="s">
        <v>28</v>
      </c>
      <c r="AX166" s="13" t="s">
        <v>71</v>
      </c>
      <c r="AY166" s="149" t="s">
        <v>120</v>
      </c>
    </row>
    <row r="167" spans="2:65" s="14" customFormat="1">
      <c r="B167" s="154"/>
      <c r="D167" s="143" t="s">
        <v>123</v>
      </c>
      <c r="E167" s="155" t="s">
        <v>1</v>
      </c>
      <c r="F167" s="156" t="s">
        <v>124</v>
      </c>
      <c r="H167" s="157">
        <v>55</v>
      </c>
      <c r="L167" s="154"/>
      <c r="M167" s="158"/>
      <c r="T167" s="159"/>
      <c r="AT167" s="155" t="s">
        <v>123</v>
      </c>
      <c r="AU167" s="155" t="s">
        <v>81</v>
      </c>
      <c r="AV167" s="14" t="s">
        <v>122</v>
      </c>
      <c r="AW167" s="14" t="s">
        <v>28</v>
      </c>
      <c r="AX167" s="14" t="s">
        <v>79</v>
      </c>
      <c r="AY167" s="155" t="s">
        <v>120</v>
      </c>
    </row>
    <row r="168" spans="2:65" s="1" customFormat="1" ht="24.2" customHeight="1">
      <c r="B168" s="128"/>
      <c r="C168" s="129" t="s">
        <v>194</v>
      </c>
      <c r="D168" s="129" t="s">
        <v>121</v>
      </c>
      <c r="E168" s="130" t="s">
        <v>403</v>
      </c>
      <c r="F168" s="131" t="s">
        <v>404</v>
      </c>
      <c r="G168" s="132" t="s">
        <v>248</v>
      </c>
      <c r="H168" s="133">
        <v>2046.203</v>
      </c>
      <c r="I168" s="134"/>
      <c r="J168" s="134">
        <f>ROUND(I168*H168,2)</f>
        <v>0</v>
      </c>
      <c r="K168" s="135"/>
      <c r="L168" s="28"/>
      <c r="M168" s="136" t="s">
        <v>1</v>
      </c>
      <c r="N168" s="137" t="s">
        <v>36</v>
      </c>
      <c r="O168" s="138">
        <v>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154</v>
      </c>
      <c r="AT168" s="140" t="s">
        <v>121</v>
      </c>
      <c r="AU168" s="140" t="s">
        <v>81</v>
      </c>
      <c r="AY168" s="16" t="s">
        <v>120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79</v>
      </c>
      <c r="BK168" s="141">
        <f>ROUND(I168*H168,2)</f>
        <v>0</v>
      </c>
      <c r="BL168" s="16" t="s">
        <v>154</v>
      </c>
      <c r="BM168" s="140" t="s">
        <v>405</v>
      </c>
    </row>
    <row r="169" spans="2:65" s="11" customFormat="1" ht="22.9" customHeight="1">
      <c r="B169" s="117"/>
      <c r="D169" s="118" t="s">
        <v>70</v>
      </c>
      <c r="E169" s="126" t="s">
        <v>406</v>
      </c>
      <c r="F169" s="126" t="s">
        <v>407</v>
      </c>
      <c r="J169" s="127">
        <f>BK169</f>
        <v>0</v>
      </c>
      <c r="L169" s="117"/>
      <c r="M169" s="121"/>
      <c r="P169" s="122">
        <f>SUM(P170:P238)</f>
        <v>203.37499999999997</v>
      </c>
      <c r="R169" s="122">
        <f>SUM(R170:R238)</f>
        <v>0.41683999999999999</v>
      </c>
      <c r="T169" s="123">
        <f>SUM(T170:T238)</f>
        <v>0</v>
      </c>
      <c r="AR169" s="118" t="s">
        <v>81</v>
      </c>
      <c r="AT169" s="124" t="s">
        <v>70</v>
      </c>
      <c r="AU169" s="124" t="s">
        <v>79</v>
      </c>
      <c r="AY169" s="118" t="s">
        <v>120</v>
      </c>
      <c r="BK169" s="125">
        <f>SUM(BK170:BK238)</f>
        <v>0</v>
      </c>
    </row>
    <row r="170" spans="2:65" s="1" customFormat="1" ht="37.9" customHeight="1">
      <c r="B170" s="128"/>
      <c r="C170" s="129" t="s">
        <v>195</v>
      </c>
      <c r="D170" s="129" t="s">
        <v>121</v>
      </c>
      <c r="E170" s="130" t="s">
        <v>408</v>
      </c>
      <c r="F170" s="131" t="s">
        <v>409</v>
      </c>
      <c r="G170" s="132" t="s">
        <v>360</v>
      </c>
      <c r="H170" s="133">
        <v>11</v>
      </c>
      <c r="I170" s="134"/>
      <c r="J170" s="134">
        <f>ROUND(I170*H170,2)</f>
        <v>0</v>
      </c>
      <c r="K170" s="135"/>
      <c r="L170" s="28"/>
      <c r="M170" s="136" t="s">
        <v>1</v>
      </c>
      <c r="N170" s="137" t="s">
        <v>36</v>
      </c>
      <c r="O170" s="138">
        <v>0.23100000000000001</v>
      </c>
      <c r="P170" s="138">
        <f>O170*H170</f>
        <v>2.5409999999999999</v>
      </c>
      <c r="Q170" s="138">
        <v>1.75E-3</v>
      </c>
      <c r="R170" s="138">
        <f>Q170*H170</f>
        <v>1.925E-2</v>
      </c>
      <c r="S170" s="138">
        <v>0</v>
      </c>
      <c r="T170" s="139">
        <f>S170*H170</f>
        <v>0</v>
      </c>
      <c r="AR170" s="140" t="s">
        <v>154</v>
      </c>
      <c r="AT170" s="140" t="s">
        <v>121</v>
      </c>
      <c r="AU170" s="140" t="s">
        <v>81</v>
      </c>
      <c r="AY170" s="16" t="s">
        <v>120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79</v>
      </c>
      <c r="BK170" s="141">
        <f>ROUND(I170*H170,2)</f>
        <v>0</v>
      </c>
      <c r="BL170" s="16" t="s">
        <v>154</v>
      </c>
      <c r="BM170" s="140" t="s">
        <v>410</v>
      </c>
    </row>
    <row r="171" spans="2:65" s="12" customFormat="1">
      <c r="B171" s="142"/>
      <c r="D171" s="143" t="s">
        <v>123</v>
      </c>
      <c r="E171" s="144" t="s">
        <v>1</v>
      </c>
      <c r="F171" s="145" t="s">
        <v>411</v>
      </c>
      <c r="H171" s="144" t="s">
        <v>1</v>
      </c>
      <c r="L171" s="142"/>
      <c r="M171" s="146"/>
      <c r="T171" s="147"/>
      <c r="AT171" s="144" t="s">
        <v>123</v>
      </c>
      <c r="AU171" s="144" t="s">
        <v>81</v>
      </c>
      <c r="AV171" s="12" t="s">
        <v>79</v>
      </c>
      <c r="AW171" s="12" t="s">
        <v>28</v>
      </c>
      <c r="AX171" s="12" t="s">
        <v>71</v>
      </c>
      <c r="AY171" s="144" t="s">
        <v>120</v>
      </c>
    </row>
    <row r="172" spans="2:65" s="13" customFormat="1">
      <c r="B172" s="148"/>
      <c r="D172" s="143" t="s">
        <v>123</v>
      </c>
      <c r="E172" s="149" t="s">
        <v>1</v>
      </c>
      <c r="F172" s="150" t="s">
        <v>133</v>
      </c>
      <c r="H172" s="151">
        <v>11</v>
      </c>
      <c r="L172" s="148"/>
      <c r="M172" s="152"/>
      <c r="T172" s="153"/>
      <c r="AT172" s="149" t="s">
        <v>123</v>
      </c>
      <c r="AU172" s="149" t="s">
        <v>81</v>
      </c>
      <c r="AV172" s="13" t="s">
        <v>81</v>
      </c>
      <c r="AW172" s="13" t="s">
        <v>28</v>
      </c>
      <c r="AX172" s="13" t="s">
        <v>71</v>
      </c>
      <c r="AY172" s="149" t="s">
        <v>120</v>
      </c>
    </row>
    <row r="173" spans="2:65" s="14" customFormat="1">
      <c r="B173" s="154"/>
      <c r="D173" s="143" t="s">
        <v>123</v>
      </c>
      <c r="E173" s="155" t="s">
        <v>1</v>
      </c>
      <c r="F173" s="156" t="s">
        <v>124</v>
      </c>
      <c r="H173" s="157">
        <v>11</v>
      </c>
      <c r="L173" s="154"/>
      <c r="M173" s="158"/>
      <c r="T173" s="159"/>
      <c r="AT173" s="155" t="s">
        <v>123</v>
      </c>
      <c r="AU173" s="155" t="s">
        <v>81</v>
      </c>
      <c r="AV173" s="14" t="s">
        <v>122</v>
      </c>
      <c r="AW173" s="14" t="s">
        <v>28</v>
      </c>
      <c r="AX173" s="14" t="s">
        <v>79</v>
      </c>
      <c r="AY173" s="155" t="s">
        <v>120</v>
      </c>
    </row>
    <row r="174" spans="2:65" s="1" customFormat="1" ht="24.2" customHeight="1">
      <c r="B174" s="128"/>
      <c r="C174" s="129" t="s">
        <v>198</v>
      </c>
      <c r="D174" s="129" t="s">
        <v>121</v>
      </c>
      <c r="E174" s="130" t="s">
        <v>412</v>
      </c>
      <c r="F174" s="131" t="s">
        <v>413</v>
      </c>
      <c r="G174" s="132" t="s">
        <v>360</v>
      </c>
      <c r="H174" s="133">
        <v>2</v>
      </c>
      <c r="I174" s="134"/>
      <c r="J174" s="134">
        <f>ROUND(I174*H174,2)</f>
        <v>0</v>
      </c>
      <c r="K174" s="135"/>
      <c r="L174" s="28"/>
      <c r="M174" s="136" t="s">
        <v>1</v>
      </c>
      <c r="N174" s="137" t="s">
        <v>36</v>
      </c>
      <c r="O174" s="138">
        <v>0.52900000000000003</v>
      </c>
      <c r="P174" s="138">
        <f>O174*H174</f>
        <v>1.0580000000000001</v>
      </c>
      <c r="Q174" s="138">
        <v>8.4000000000000003E-4</v>
      </c>
      <c r="R174" s="138">
        <f>Q174*H174</f>
        <v>1.6800000000000001E-3</v>
      </c>
      <c r="S174" s="138">
        <v>0</v>
      </c>
      <c r="T174" s="139">
        <f>S174*H174</f>
        <v>0</v>
      </c>
      <c r="AR174" s="140" t="s">
        <v>154</v>
      </c>
      <c r="AT174" s="140" t="s">
        <v>121</v>
      </c>
      <c r="AU174" s="140" t="s">
        <v>81</v>
      </c>
      <c r="AY174" s="16" t="s">
        <v>120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79</v>
      </c>
      <c r="BK174" s="141">
        <f>ROUND(I174*H174,2)</f>
        <v>0</v>
      </c>
      <c r="BL174" s="16" t="s">
        <v>154</v>
      </c>
      <c r="BM174" s="140" t="s">
        <v>414</v>
      </c>
    </row>
    <row r="175" spans="2:65" s="12" customFormat="1">
      <c r="B175" s="142"/>
      <c r="D175" s="143" t="s">
        <v>123</v>
      </c>
      <c r="E175" s="144" t="s">
        <v>1</v>
      </c>
      <c r="F175" s="145" t="s">
        <v>415</v>
      </c>
      <c r="H175" s="144" t="s">
        <v>1</v>
      </c>
      <c r="L175" s="142"/>
      <c r="M175" s="146"/>
      <c r="T175" s="147"/>
      <c r="AT175" s="144" t="s">
        <v>123</v>
      </c>
      <c r="AU175" s="144" t="s">
        <v>81</v>
      </c>
      <c r="AV175" s="12" t="s">
        <v>79</v>
      </c>
      <c r="AW175" s="12" t="s">
        <v>28</v>
      </c>
      <c r="AX175" s="12" t="s">
        <v>71</v>
      </c>
      <c r="AY175" s="144" t="s">
        <v>120</v>
      </c>
    </row>
    <row r="176" spans="2:65" s="13" customFormat="1">
      <c r="B176" s="148"/>
      <c r="D176" s="143" t="s">
        <v>123</v>
      </c>
      <c r="E176" s="149" t="s">
        <v>1</v>
      </c>
      <c r="F176" s="150" t="s">
        <v>81</v>
      </c>
      <c r="H176" s="151">
        <v>2</v>
      </c>
      <c r="L176" s="148"/>
      <c r="M176" s="152"/>
      <c r="T176" s="153"/>
      <c r="AT176" s="149" t="s">
        <v>123</v>
      </c>
      <c r="AU176" s="149" t="s">
        <v>81</v>
      </c>
      <c r="AV176" s="13" t="s">
        <v>81</v>
      </c>
      <c r="AW176" s="13" t="s">
        <v>28</v>
      </c>
      <c r="AX176" s="13" t="s">
        <v>71</v>
      </c>
      <c r="AY176" s="149" t="s">
        <v>120</v>
      </c>
    </row>
    <row r="177" spans="2:65" s="14" customFormat="1">
      <c r="B177" s="154"/>
      <c r="D177" s="143" t="s">
        <v>123</v>
      </c>
      <c r="E177" s="155" t="s">
        <v>1</v>
      </c>
      <c r="F177" s="156" t="s">
        <v>124</v>
      </c>
      <c r="H177" s="157">
        <v>2</v>
      </c>
      <c r="L177" s="154"/>
      <c r="M177" s="158"/>
      <c r="T177" s="159"/>
      <c r="AT177" s="155" t="s">
        <v>123</v>
      </c>
      <c r="AU177" s="155" t="s">
        <v>81</v>
      </c>
      <c r="AV177" s="14" t="s">
        <v>122</v>
      </c>
      <c r="AW177" s="14" t="s">
        <v>28</v>
      </c>
      <c r="AX177" s="14" t="s">
        <v>79</v>
      </c>
      <c r="AY177" s="155" t="s">
        <v>120</v>
      </c>
    </row>
    <row r="178" spans="2:65" s="1" customFormat="1" ht="24.2" customHeight="1">
      <c r="B178" s="128"/>
      <c r="C178" s="129" t="s">
        <v>206</v>
      </c>
      <c r="D178" s="129" t="s">
        <v>121</v>
      </c>
      <c r="E178" s="130" t="s">
        <v>416</v>
      </c>
      <c r="F178" s="131" t="s">
        <v>417</v>
      </c>
      <c r="G178" s="132" t="s">
        <v>360</v>
      </c>
      <c r="H178" s="133">
        <v>187</v>
      </c>
      <c r="I178" s="134"/>
      <c r="J178" s="134">
        <f>ROUND(I178*H178,2)</f>
        <v>0</v>
      </c>
      <c r="K178" s="135"/>
      <c r="L178" s="28"/>
      <c r="M178" s="136" t="s">
        <v>1</v>
      </c>
      <c r="N178" s="137" t="s">
        <v>36</v>
      </c>
      <c r="O178" s="138">
        <v>0.61599999999999999</v>
      </c>
      <c r="P178" s="138">
        <f>O178*H178</f>
        <v>115.19199999999999</v>
      </c>
      <c r="Q178" s="138">
        <v>1.16E-3</v>
      </c>
      <c r="R178" s="138">
        <f>Q178*H178</f>
        <v>0.21692</v>
      </c>
      <c r="S178" s="138">
        <v>0</v>
      </c>
      <c r="T178" s="139">
        <f>S178*H178</f>
        <v>0</v>
      </c>
      <c r="AR178" s="140" t="s">
        <v>154</v>
      </c>
      <c r="AT178" s="140" t="s">
        <v>121</v>
      </c>
      <c r="AU178" s="140" t="s">
        <v>81</v>
      </c>
      <c r="AY178" s="16" t="s">
        <v>120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6" t="s">
        <v>79</v>
      </c>
      <c r="BK178" s="141">
        <f>ROUND(I178*H178,2)</f>
        <v>0</v>
      </c>
      <c r="BL178" s="16" t="s">
        <v>154</v>
      </c>
      <c r="BM178" s="140" t="s">
        <v>418</v>
      </c>
    </row>
    <row r="179" spans="2:65" s="12" customFormat="1">
      <c r="B179" s="142"/>
      <c r="D179" s="143" t="s">
        <v>123</v>
      </c>
      <c r="E179" s="144" t="s">
        <v>1</v>
      </c>
      <c r="F179" s="145" t="s">
        <v>419</v>
      </c>
      <c r="H179" s="144" t="s">
        <v>1</v>
      </c>
      <c r="L179" s="142"/>
      <c r="M179" s="146"/>
      <c r="T179" s="147"/>
      <c r="AT179" s="144" t="s">
        <v>123</v>
      </c>
      <c r="AU179" s="144" t="s">
        <v>81</v>
      </c>
      <c r="AV179" s="12" t="s">
        <v>79</v>
      </c>
      <c r="AW179" s="12" t="s">
        <v>28</v>
      </c>
      <c r="AX179" s="12" t="s">
        <v>71</v>
      </c>
      <c r="AY179" s="144" t="s">
        <v>120</v>
      </c>
    </row>
    <row r="180" spans="2:65" s="13" customFormat="1">
      <c r="B180" s="148"/>
      <c r="D180" s="143" t="s">
        <v>123</v>
      </c>
      <c r="E180" s="149" t="s">
        <v>1</v>
      </c>
      <c r="F180" s="150" t="s">
        <v>420</v>
      </c>
      <c r="H180" s="151">
        <v>187</v>
      </c>
      <c r="L180" s="148"/>
      <c r="M180" s="152"/>
      <c r="T180" s="153"/>
      <c r="AT180" s="149" t="s">
        <v>123</v>
      </c>
      <c r="AU180" s="149" t="s">
        <v>81</v>
      </c>
      <c r="AV180" s="13" t="s">
        <v>81</v>
      </c>
      <c r="AW180" s="13" t="s">
        <v>28</v>
      </c>
      <c r="AX180" s="13" t="s">
        <v>71</v>
      </c>
      <c r="AY180" s="149" t="s">
        <v>120</v>
      </c>
    </row>
    <row r="181" spans="2:65" s="14" customFormat="1">
      <c r="B181" s="154"/>
      <c r="D181" s="143" t="s">
        <v>123</v>
      </c>
      <c r="E181" s="155" t="s">
        <v>1</v>
      </c>
      <c r="F181" s="156" t="s">
        <v>124</v>
      </c>
      <c r="H181" s="157">
        <v>187</v>
      </c>
      <c r="L181" s="154"/>
      <c r="M181" s="158"/>
      <c r="T181" s="159"/>
      <c r="AT181" s="155" t="s">
        <v>123</v>
      </c>
      <c r="AU181" s="155" t="s">
        <v>81</v>
      </c>
      <c r="AV181" s="14" t="s">
        <v>122</v>
      </c>
      <c r="AW181" s="14" t="s">
        <v>28</v>
      </c>
      <c r="AX181" s="14" t="s">
        <v>79</v>
      </c>
      <c r="AY181" s="155" t="s">
        <v>120</v>
      </c>
    </row>
    <row r="182" spans="2:65" s="1" customFormat="1" ht="24.2" customHeight="1">
      <c r="B182" s="128"/>
      <c r="C182" s="129" t="s">
        <v>213</v>
      </c>
      <c r="D182" s="129" t="s">
        <v>121</v>
      </c>
      <c r="E182" s="130" t="s">
        <v>421</v>
      </c>
      <c r="F182" s="131" t="s">
        <v>422</v>
      </c>
      <c r="G182" s="132" t="s">
        <v>360</v>
      </c>
      <c r="H182" s="133">
        <v>8</v>
      </c>
      <c r="I182" s="134"/>
      <c r="J182" s="134">
        <f>ROUND(I182*H182,2)</f>
        <v>0</v>
      </c>
      <c r="K182" s="135"/>
      <c r="L182" s="28"/>
      <c r="M182" s="136" t="s">
        <v>1</v>
      </c>
      <c r="N182" s="137" t="s">
        <v>36</v>
      </c>
      <c r="O182" s="138">
        <v>0.69599999999999995</v>
      </c>
      <c r="P182" s="138">
        <f>O182*H182</f>
        <v>5.5679999999999996</v>
      </c>
      <c r="Q182" s="138">
        <v>1.4400000000000001E-3</v>
      </c>
      <c r="R182" s="138">
        <f>Q182*H182</f>
        <v>1.1520000000000001E-2</v>
      </c>
      <c r="S182" s="138">
        <v>0</v>
      </c>
      <c r="T182" s="139">
        <f>S182*H182</f>
        <v>0</v>
      </c>
      <c r="AR182" s="140" t="s">
        <v>154</v>
      </c>
      <c r="AT182" s="140" t="s">
        <v>121</v>
      </c>
      <c r="AU182" s="140" t="s">
        <v>81</v>
      </c>
      <c r="AY182" s="16" t="s">
        <v>120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6" t="s">
        <v>79</v>
      </c>
      <c r="BK182" s="141">
        <f>ROUND(I182*H182,2)</f>
        <v>0</v>
      </c>
      <c r="BL182" s="16" t="s">
        <v>154</v>
      </c>
      <c r="BM182" s="140" t="s">
        <v>423</v>
      </c>
    </row>
    <row r="183" spans="2:65" s="12" customFormat="1">
      <c r="B183" s="142"/>
      <c r="D183" s="143" t="s">
        <v>123</v>
      </c>
      <c r="E183" s="144" t="s">
        <v>1</v>
      </c>
      <c r="F183" s="145" t="s">
        <v>424</v>
      </c>
      <c r="H183" s="144" t="s">
        <v>1</v>
      </c>
      <c r="L183" s="142"/>
      <c r="M183" s="146"/>
      <c r="T183" s="147"/>
      <c r="AT183" s="144" t="s">
        <v>123</v>
      </c>
      <c r="AU183" s="144" t="s">
        <v>81</v>
      </c>
      <c r="AV183" s="12" t="s">
        <v>79</v>
      </c>
      <c r="AW183" s="12" t="s">
        <v>28</v>
      </c>
      <c r="AX183" s="12" t="s">
        <v>71</v>
      </c>
      <c r="AY183" s="144" t="s">
        <v>120</v>
      </c>
    </row>
    <row r="184" spans="2:65" s="13" customFormat="1">
      <c r="B184" s="148"/>
      <c r="D184" s="143" t="s">
        <v>123</v>
      </c>
      <c r="E184" s="149" t="s">
        <v>1</v>
      </c>
      <c r="F184" s="150" t="s">
        <v>129</v>
      </c>
      <c r="H184" s="151">
        <v>8</v>
      </c>
      <c r="L184" s="148"/>
      <c r="M184" s="152"/>
      <c r="T184" s="153"/>
      <c r="AT184" s="149" t="s">
        <v>123</v>
      </c>
      <c r="AU184" s="149" t="s">
        <v>81</v>
      </c>
      <c r="AV184" s="13" t="s">
        <v>81</v>
      </c>
      <c r="AW184" s="13" t="s">
        <v>28</v>
      </c>
      <c r="AX184" s="13" t="s">
        <v>71</v>
      </c>
      <c r="AY184" s="149" t="s">
        <v>120</v>
      </c>
    </row>
    <row r="185" spans="2:65" s="14" customFormat="1">
      <c r="B185" s="154"/>
      <c r="D185" s="143" t="s">
        <v>123</v>
      </c>
      <c r="E185" s="155" t="s">
        <v>1</v>
      </c>
      <c r="F185" s="156" t="s">
        <v>124</v>
      </c>
      <c r="H185" s="157">
        <v>8</v>
      </c>
      <c r="L185" s="154"/>
      <c r="M185" s="158"/>
      <c r="T185" s="159"/>
      <c r="AT185" s="155" t="s">
        <v>123</v>
      </c>
      <c r="AU185" s="155" t="s">
        <v>81</v>
      </c>
      <c r="AV185" s="14" t="s">
        <v>122</v>
      </c>
      <c r="AW185" s="14" t="s">
        <v>28</v>
      </c>
      <c r="AX185" s="14" t="s">
        <v>79</v>
      </c>
      <c r="AY185" s="155" t="s">
        <v>120</v>
      </c>
    </row>
    <row r="186" spans="2:65" s="1" customFormat="1" ht="37.9" customHeight="1">
      <c r="B186" s="128"/>
      <c r="C186" s="129" t="s">
        <v>216</v>
      </c>
      <c r="D186" s="129" t="s">
        <v>121</v>
      </c>
      <c r="E186" s="130" t="s">
        <v>425</v>
      </c>
      <c r="F186" s="131" t="s">
        <v>426</v>
      </c>
      <c r="G186" s="132" t="s">
        <v>360</v>
      </c>
      <c r="H186" s="133">
        <v>206</v>
      </c>
      <c r="I186" s="134"/>
      <c r="J186" s="134">
        <f>ROUND(I186*H186,2)</f>
        <v>0</v>
      </c>
      <c r="K186" s="135"/>
      <c r="L186" s="28"/>
      <c r="M186" s="136" t="s">
        <v>1</v>
      </c>
      <c r="N186" s="137" t="s">
        <v>36</v>
      </c>
      <c r="O186" s="138">
        <v>0.10299999999999999</v>
      </c>
      <c r="P186" s="138">
        <f>O186*H186</f>
        <v>21.218</v>
      </c>
      <c r="Q186" s="138">
        <v>6.9999999999999994E-5</v>
      </c>
      <c r="R186" s="138">
        <f>Q186*H186</f>
        <v>1.4419999999999999E-2</v>
      </c>
      <c r="S186" s="138">
        <v>0</v>
      </c>
      <c r="T186" s="139">
        <f>S186*H186</f>
        <v>0</v>
      </c>
      <c r="AR186" s="140" t="s">
        <v>154</v>
      </c>
      <c r="AT186" s="140" t="s">
        <v>121</v>
      </c>
      <c r="AU186" s="140" t="s">
        <v>81</v>
      </c>
      <c r="AY186" s="16" t="s">
        <v>120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79</v>
      </c>
      <c r="BK186" s="141">
        <f>ROUND(I186*H186,2)</f>
        <v>0</v>
      </c>
      <c r="BL186" s="16" t="s">
        <v>154</v>
      </c>
      <c r="BM186" s="140" t="s">
        <v>427</v>
      </c>
    </row>
    <row r="187" spans="2:65" s="12" customFormat="1">
      <c r="B187" s="142"/>
      <c r="D187" s="143" t="s">
        <v>123</v>
      </c>
      <c r="E187" s="144" t="s">
        <v>1</v>
      </c>
      <c r="F187" s="145" t="s">
        <v>428</v>
      </c>
      <c r="H187" s="144" t="s">
        <v>1</v>
      </c>
      <c r="L187" s="142"/>
      <c r="M187" s="146"/>
      <c r="T187" s="147"/>
      <c r="AT187" s="144" t="s">
        <v>123</v>
      </c>
      <c r="AU187" s="144" t="s">
        <v>81</v>
      </c>
      <c r="AV187" s="12" t="s">
        <v>79</v>
      </c>
      <c r="AW187" s="12" t="s">
        <v>28</v>
      </c>
      <c r="AX187" s="12" t="s">
        <v>71</v>
      </c>
      <c r="AY187" s="144" t="s">
        <v>120</v>
      </c>
    </row>
    <row r="188" spans="2:65" s="13" customFormat="1">
      <c r="B188" s="148"/>
      <c r="D188" s="143" t="s">
        <v>123</v>
      </c>
      <c r="E188" s="149" t="s">
        <v>1</v>
      </c>
      <c r="F188" s="150" t="s">
        <v>129</v>
      </c>
      <c r="H188" s="151">
        <v>8</v>
      </c>
      <c r="L188" s="148"/>
      <c r="M188" s="152"/>
      <c r="T188" s="153"/>
      <c r="AT188" s="149" t="s">
        <v>123</v>
      </c>
      <c r="AU188" s="149" t="s">
        <v>81</v>
      </c>
      <c r="AV188" s="13" t="s">
        <v>81</v>
      </c>
      <c r="AW188" s="13" t="s">
        <v>28</v>
      </c>
      <c r="AX188" s="13" t="s">
        <v>71</v>
      </c>
      <c r="AY188" s="149" t="s">
        <v>120</v>
      </c>
    </row>
    <row r="189" spans="2:65" s="12" customFormat="1">
      <c r="B189" s="142"/>
      <c r="D189" s="143" t="s">
        <v>123</v>
      </c>
      <c r="E189" s="144" t="s">
        <v>1</v>
      </c>
      <c r="F189" s="145" t="s">
        <v>429</v>
      </c>
      <c r="H189" s="144" t="s">
        <v>1</v>
      </c>
      <c r="L189" s="142"/>
      <c r="M189" s="146"/>
      <c r="T189" s="147"/>
      <c r="AT189" s="144" t="s">
        <v>123</v>
      </c>
      <c r="AU189" s="144" t="s">
        <v>81</v>
      </c>
      <c r="AV189" s="12" t="s">
        <v>79</v>
      </c>
      <c r="AW189" s="12" t="s">
        <v>28</v>
      </c>
      <c r="AX189" s="12" t="s">
        <v>71</v>
      </c>
      <c r="AY189" s="144" t="s">
        <v>120</v>
      </c>
    </row>
    <row r="190" spans="2:65" s="13" customFormat="1">
      <c r="B190" s="148"/>
      <c r="D190" s="143" t="s">
        <v>123</v>
      </c>
      <c r="E190" s="149" t="s">
        <v>1</v>
      </c>
      <c r="F190" s="150" t="s">
        <v>420</v>
      </c>
      <c r="H190" s="151">
        <v>187</v>
      </c>
      <c r="L190" s="148"/>
      <c r="M190" s="152"/>
      <c r="T190" s="153"/>
      <c r="AT190" s="149" t="s">
        <v>123</v>
      </c>
      <c r="AU190" s="149" t="s">
        <v>81</v>
      </c>
      <c r="AV190" s="13" t="s">
        <v>81</v>
      </c>
      <c r="AW190" s="13" t="s">
        <v>28</v>
      </c>
      <c r="AX190" s="13" t="s">
        <v>71</v>
      </c>
      <c r="AY190" s="149" t="s">
        <v>120</v>
      </c>
    </row>
    <row r="191" spans="2:65" s="12" customFormat="1">
      <c r="B191" s="142"/>
      <c r="D191" s="143" t="s">
        <v>123</v>
      </c>
      <c r="E191" s="144" t="s">
        <v>1</v>
      </c>
      <c r="F191" s="145" t="s">
        <v>430</v>
      </c>
      <c r="H191" s="144" t="s">
        <v>1</v>
      </c>
      <c r="L191" s="142"/>
      <c r="M191" s="146"/>
      <c r="T191" s="147"/>
      <c r="AT191" s="144" t="s">
        <v>123</v>
      </c>
      <c r="AU191" s="144" t="s">
        <v>81</v>
      </c>
      <c r="AV191" s="12" t="s">
        <v>79</v>
      </c>
      <c r="AW191" s="12" t="s">
        <v>28</v>
      </c>
      <c r="AX191" s="12" t="s">
        <v>71</v>
      </c>
      <c r="AY191" s="144" t="s">
        <v>120</v>
      </c>
    </row>
    <row r="192" spans="2:65" s="13" customFormat="1">
      <c r="B192" s="148"/>
      <c r="D192" s="143" t="s">
        <v>123</v>
      </c>
      <c r="E192" s="149" t="s">
        <v>1</v>
      </c>
      <c r="F192" s="150" t="s">
        <v>133</v>
      </c>
      <c r="H192" s="151">
        <v>11</v>
      </c>
      <c r="L192" s="148"/>
      <c r="M192" s="152"/>
      <c r="T192" s="153"/>
      <c r="AT192" s="149" t="s">
        <v>123</v>
      </c>
      <c r="AU192" s="149" t="s">
        <v>81</v>
      </c>
      <c r="AV192" s="13" t="s">
        <v>81</v>
      </c>
      <c r="AW192" s="13" t="s">
        <v>28</v>
      </c>
      <c r="AX192" s="13" t="s">
        <v>71</v>
      </c>
      <c r="AY192" s="149" t="s">
        <v>120</v>
      </c>
    </row>
    <row r="193" spans="2:65" s="14" customFormat="1">
      <c r="B193" s="154"/>
      <c r="D193" s="143" t="s">
        <v>123</v>
      </c>
      <c r="E193" s="155" t="s">
        <v>1</v>
      </c>
      <c r="F193" s="156" t="s">
        <v>124</v>
      </c>
      <c r="H193" s="157">
        <v>206</v>
      </c>
      <c r="L193" s="154"/>
      <c r="M193" s="158"/>
      <c r="T193" s="159"/>
      <c r="AT193" s="155" t="s">
        <v>123</v>
      </c>
      <c r="AU193" s="155" t="s">
        <v>81</v>
      </c>
      <c r="AV193" s="14" t="s">
        <v>122</v>
      </c>
      <c r="AW193" s="14" t="s">
        <v>28</v>
      </c>
      <c r="AX193" s="14" t="s">
        <v>79</v>
      </c>
      <c r="AY193" s="155" t="s">
        <v>120</v>
      </c>
    </row>
    <row r="194" spans="2:65" s="1" customFormat="1" ht="37.9" customHeight="1">
      <c r="B194" s="128"/>
      <c r="C194" s="129" t="s">
        <v>222</v>
      </c>
      <c r="D194" s="129" t="s">
        <v>121</v>
      </c>
      <c r="E194" s="130" t="s">
        <v>431</v>
      </c>
      <c r="F194" s="131" t="s">
        <v>432</v>
      </c>
      <c r="G194" s="132" t="s">
        <v>360</v>
      </c>
      <c r="H194" s="133">
        <v>2</v>
      </c>
      <c r="I194" s="134"/>
      <c r="J194" s="134">
        <f>ROUND(I194*H194,2)</f>
        <v>0</v>
      </c>
      <c r="K194" s="135"/>
      <c r="L194" s="28"/>
      <c r="M194" s="136" t="s">
        <v>1</v>
      </c>
      <c r="N194" s="137" t="s">
        <v>36</v>
      </c>
      <c r="O194" s="138">
        <v>0.106</v>
      </c>
      <c r="P194" s="138">
        <f>O194*H194</f>
        <v>0.21199999999999999</v>
      </c>
      <c r="Q194" s="138">
        <v>6.9999999999999994E-5</v>
      </c>
      <c r="R194" s="138">
        <f>Q194*H194</f>
        <v>1.3999999999999999E-4</v>
      </c>
      <c r="S194" s="138">
        <v>0</v>
      </c>
      <c r="T194" s="139">
        <f>S194*H194</f>
        <v>0</v>
      </c>
      <c r="AR194" s="140" t="s">
        <v>154</v>
      </c>
      <c r="AT194" s="140" t="s">
        <v>121</v>
      </c>
      <c r="AU194" s="140" t="s">
        <v>81</v>
      </c>
      <c r="AY194" s="16" t="s">
        <v>120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79</v>
      </c>
      <c r="BK194" s="141">
        <f>ROUND(I194*H194,2)</f>
        <v>0</v>
      </c>
      <c r="BL194" s="16" t="s">
        <v>154</v>
      </c>
      <c r="BM194" s="140" t="s">
        <v>433</v>
      </c>
    </row>
    <row r="195" spans="2:65" s="12" customFormat="1">
      <c r="B195" s="142"/>
      <c r="D195" s="143" t="s">
        <v>123</v>
      </c>
      <c r="E195" s="144" t="s">
        <v>1</v>
      </c>
      <c r="F195" s="145" t="s">
        <v>434</v>
      </c>
      <c r="H195" s="144" t="s">
        <v>1</v>
      </c>
      <c r="L195" s="142"/>
      <c r="M195" s="146"/>
      <c r="T195" s="147"/>
      <c r="AT195" s="144" t="s">
        <v>123</v>
      </c>
      <c r="AU195" s="144" t="s">
        <v>81</v>
      </c>
      <c r="AV195" s="12" t="s">
        <v>79</v>
      </c>
      <c r="AW195" s="12" t="s">
        <v>28</v>
      </c>
      <c r="AX195" s="12" t="s">
        <v>71</v>
      </c>
      <c r="AY195" s="144" t="s">
        <v>120</v>
      </c>
    </row>
    <row r="196" spans="2:65" s="13" customFormat="1">
      <c r="B196" s="148"/>
      <c r="D196" s="143" t="s">
        <v>123</v>
      </c>
      <c r="E196" s="149" t="s">
        <v>1</v>
      </c>
      <c r="F196" s="150" t="s">
        <v>81</v>
      </c>
      <c r="H196" s="151">
        <v>2</v>
      </c>
      <c r="L196" s="148"/>
      <c r="M196" s="152"/>
      <c r="T196" s="153"/>
      <c r="AT196" s="149" t="s">
        <v>123</v>
      </c>
      <c r="AU196" s="149" t="s">
        <v>81</v>
      </c>
      <c r="AV196" s="13" t="s">
        <v>81</v>
      </c>
      <c r="AW196" s="13" t="s">
        <v>28</v>
      </c>
      <c r="AX196" s="13" t="s">
        <v>71</v>
      </c>
      <c r="AY196" s="149" t="s">
        <v>120</v>
      </c>
    </row>
    <row r="197" spans="2:65" s="14" customFormat="1">
      <c r="B197" s="154"/>
      <c r="D197" s="143" t="s">
        <v>123</v>
      </c>
      <c r="E197" s="155" t="s">
        <v>1</v>
      </c>
      <c r="F197" s="156" t="s">
        <v>124</v>
      </c>
      <c r="H197" s="157">
        <v>2</v>
      </c>
      <c r="L197" s="154"/>
      <c r="M197" s="158"/>
      <c r="T197" s="159"/>
      <c r="AT197" s="155" t="s">
        <v>123</v>
      </c>
      <c r="AU197" s="155" t="s">
        <v>81</v>
      </c>
      <c r="AV197" s="14" t="s">
        <v>122</v>
      </c>
      <c r="AW197" s="14" t="s">
        <v>28</v>
      </c>
      <c r="AX197" s="14" t="s">
        <v>79</v>
      </c>
      <c r="AY197" s="155" t="s">
        <v>120</v>
      </c>
    </row>
    <row r="198" spans="2:65" s="1" customFormat="1" ht="24.2" customHeight="1">
      <c r="B198" s="128"/>
      <c r="C198" s="129" t="s">
        <v>227</v>
      </c>
      <c r="D198" s="129" t="s">
        <v>121</v>
      </c>
      <c r="E198" s="130" t="s">
        <v>435</v>
      </c>
      <c r="F198" s="131" t="s">
        <v>436</v>
      </c>
      <c r="G198" s="132" t="s">
        <v>147</v>
      </c>
      <c r="H198" s="133">
        <v>133</v>
      </c>
      <c r="I198" s="134"/>
      <c r="J198" s="134">
        <f>ROUND(I198*H198,2)</f>
        <v>0</v>
      </c>
      <c r="K198" s="135"/>
      <c r="L198" s="28"/>
      <c r="M198" s="136" t="s">
        <v>1</v>
      </c>
      <c r="N198" s="137" t="s">
        <v>36</v>
      </c>
      <c r="O198" s="138">
        <v>0.16500000000000001</v>
      </c>
      <c r="P198" s="138">
        <f>O198*H198</f>
        <v>21.945</v>
      </c>
      <c r="Q198" s="138">
        <v>2.9E-4</v>
      </c>
      <c r="R198" s="138">
        <f>Q198*H198</f>
        <v>3.857E-2</v>
      </c>
      <c r="S198" s="138">
        <v>0</v>
      </c>
      <c r="T198" s="139">
        <f>S198*H198</f>
        <v>0</v>
      </c>
      <c r="AR198" s="140" t="s">
        <v>154</v>
      </c>
      <c r="AT198" s="140" t="s">
        <v>121</v>
      </c>
      <c r="AU198" s="140" t="s">
        <v>81</v>
      </c>
      <c r="AY198" s="16" t="s">
        <v>120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6" t="s">
        <v>79</v>
      </c>
      <c r="BK198" s="141">
        <f>ROUND(I198*H198,2)</f>
        <v>0</v>
      </c>
      <c r="BL198" s="16" t="s">
        <v>154</v>
      </c>
      <c r="BM198" s="140" t="s">
        <v>437</v>
      </c>
    </row>
    <row r="199" spans="2:65" s="12" customFormat="1">
      <c r="B199" s="142"/>
      <c r="D199" s="143" t="s">
        <v>123</v>
      </c>
      <c r="E199" s="144" t="s">
        <v>1</v>
      </c>
      <c r="F199" s="145" t="s">
        <v>436</v>
      </c>
      <c r="H199" s="144" t="s">
        <v>1</v>
      </c>
      <c r="L199" s="142"/>
      <c r="M199" s="146"/>
      <c r="T199" s="147"/>
      <c r="AT199" s="144" t="s">
        <v>123</v>
      </c>
      <c r="AU199" s="144" t="s">
        <v>81</v>
      </c>
      <c r="AV199" s="12" t="s">
        <v>79</v>
      </c>
      <c r="AW199" s="12" t="s">
        <v>28</v>
      </c>
      <c r="AX199" s="12" t="s">
        <v>71</v>
      </c>
      <c r="AY199" s="144" t="s">
        <v>120</v>
      </c>
    </row>
    <row r="200" spans="2:65" s="13" customFormat="1">
      <c r="B200" s="148"/>
      <c r="D200" s="143" t="s">
        <v>123</v>
      </c>
      <c r="E200" s="149" t="s">
        <v>1</v>
      </c>
      <c r="F200" s="150" t="s">
        <v>438</v>
      </c>
      <c r="H200" s="151">
        <v>133</v>
      </c>
      <c r="L200" s="148"/>
      <c r="M200" s="152"/>
      <c r="T200" s="153"/>
      <c r="AT200" s="149" t="s">
        <v>123</v>
      </c>
      <c r="AU200" s="149" t="s">
        <v>81</v>
      </c>
      <c r="AV200" s="13" t="s">
        <v>81</v>
      </c>
      <c r="AW200" s="13" t="s">
        <v>28</v>
      </c>
      <c r="AX200" s="13" t="s">
        <v>71</v>
      </c>
      <c r="AY200" s="149" t="s">
        <v>120</v>
      </c>
    </row>
    <row r="201" spans="2:65" s="14" customFormat="1">
      <c r="B201" s="154"/>
      <c r="D201" s="143" t="s">
        <v>123</v>
      </c>
      <c r="E201" s="155" t="s">
        <v>1</v>
      </c>
      <c r="F201" s="156" t="s">
        <v>124</v>
      </c>
      <c r="H201" s="157">
        <v>133</v>
      </c>
      <c r="L201" s="154"/>
      <c r="M201" s="158"/>
      <c r="T201" s="159"/>
      <c r="AT201" s="155" t="s">
        <v>123</v>
      </c>
      <c r="AU201" s="155" t="s">
        <v>81</v>
      </c>
      <c r="AV201" s="14" t="s">
        <v>122</v>
      </c>
      <c r="AW201" s="14" t="s">
        <v>28</v>
      </c>
      <c r="AX201" s="14" t="s">
        <v>79</v>
      </c>
      <c r="AY201" s="155" t="s">
        <v>120</v>
      </c>
    </row>
    <row r="202" spans="2:65" s="1" customFormat="1" ht="16.5" customHeight="1">
      <c r="B202" s="128"/>
      <c r="C202" s="129" t="s">
        <v>231</v>
      </c>
      <c r="D202" s="129" t="s">
        <v>121</v>
      </c>
      <c r="E202" s="130" t="s">
        <v>439</v>
      </c>
      <c r="F202" s="131" t="s">
        <v>440</v>
      </c>
      <c r="G202" s="132" t="s">
        <v>147</v>
      </c>
      <c r="H202" s="133">
        <v>13</v>
      </c>
      <c r="I202" s="134"/>
      <c r="J202" s="134">
        <f>ROUND(I202*H202,2)</f>
        <v>0</v>
      </c>
      <c r="K202" s="135"/>
      <c r="L202" s="28"/>
      <c r="M202" s="136" t="s">
        <v>1</v>
      </c>
      <c r="N202" s="137" t="s">
        <v>36</v>
      </c>
      <c r="O202" s="138">
        <v>0.2</v>
      </c>
      <c r="P202" s="138">
        <f>O202*H202</f>
        <v>2.6</v>
      </c>
      <c r="Q202" s="138">
        <v>4.0000000000000002E-4</v>
      </c>
      <c r="R202" s="138">
        <f>Q202*H202</f>
        <v>5.2000000000000006E-3</v>
      </c>
      <c r="S202" s="138">
        <v>0</v>
      </c>
      <c r="T202" s="139">
        <f>S202*H202</f>
        <v>0</v>
      </c>
      <c r="AR202" s="140" t="s">
        <v>154</v>
      </c>
      <c r="AT202" s="140" t="s">
        <v>121</v>
      </c>
      <c r="AU202" s="140" t="s">
        <v>81</v>
      </c>
      <c r="AY202" s="16" t="s">
        <v>120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79</v>
      </c>
      <c r="BK202" s="141">
        <f>ROUND(I202*H202,2)</f>
        <v>0</v>
      </c>
      <c r="BL202" s="16" t="s">
        <v>154</v>
      </c>
      <c r="BM202" s="140" t="s">
        <v>441</v>
      </c>
    </row>
    <row r="203" spans="2:65" s="12" customFormat="1">
      <c r="B203" s="142"/>
      <c r="D203" s="143" t="s">
        <v>123</v>
      </c>
      <c r="E203" s="144" t="s">
        <v>1</v>
      </c>
      <c r="F203" s="145" t="s">
        <v>440</v>
      </c>
      <c r="H203" s="144" t="s">
        <v>1</v>
      </c>
      <c r="L203" s="142"/>
      <c r="M203" s="146"/>
      <c r="T203" s="147"/>
      <c r="AT203" s="144" t="s">
        <v>123</v>
      </c>
      <c r="AU203" s="144" t="s">
        <v>81</v>
      </c>
      <c r="AV203" s="12" t="s">
        <v>79</v>
      </c>
      <c r="AW203" s="12" t="s">
        <v>28</v>
      </c>
      <c r="AX203" s="12" t="s">
        <v>71</v>
      </c>
      <c r="AY203" s="144" t="s">
        <v>120</v>
      </c>
    </row>
    <row r="204" spans="2:65" s="13" customFormat="1">
      <c r="B204" s="148"/>
      <c r="D204" s="143" t="s">
        <v>123</v>
      </c>
      <c r="E204" s="149" t="s">
        <v>1</v>
      </c>
      <c r="F204" s="150" t="s">
        <v>144</v>
      </c>
      <c r="H204" s="151">
        <v>13</v>
      </c>
      <c r="L204" s="148"/>
      <c r="M204" s="152"/>
      <c r="T204" s="153"/>
      <c r="AT204" s="149" t="s">
        <v>123</v>
      </c>
      <c r="AU204" s="149" t="s">
        <v>81</v>
      </c>
      <c r="AV204" s="13" t="s">
        <v>81</v>
      </c>
      <c r="AW204" s="13" t="s">
        <v>28</v>
      </c>
      <c r="AX204" s="13" t="s">
        <v>71</v>
      </c>
      <c r="AY204" s="149" t="s">
        <v>120</v>
      </c>
    </row>
    <row r="205" spans="2:65" s="14" customFormat="1">
      <c r="B205" s="154"/>
      <c r="D205" s="143" t="s">
        <v>123</v>
      </c>
      <c r="E205" s="155" t="s">
        <v>1</v>
      </c>
      <c r="F205" s="156" t="s">
        <v>124</v>
      </c>
      <c r="H205" s="157">
        <v>13</v>
      </c>
      <c r="L205" s="154"/>
      <c r="M205" s="158"/>
      <c r="T205" s="159"/>
      <c r="AT205" s="155" t="s">
        <v>123</v>
      </c>
      <c r="AU205" s="155" t="s">
        <v>81</v>
      </c>
      <c r="AV205" s="14" t="s">
        <v>122</v>
      </c>
      <c r="AW205" s="14" t="s">
        <v>28</v>
      </c>
      <c r="AX205" s="14" t="s">
        <v>79</v>
      </c>
      <c r="AY205" s="155" t="s">
        <v>120</v>
      </c>
    </row>
    <row r="206" spans="2:65" s="1" customFormat="1" ht="16.5" customHeight="1">
      <c r="B206" s="128"/>
      <c r="C206" s="129" t="s">
        <v>235</v>
      </c>
      <c r="D206" s="129" t="s">
        <v>121</v>
      </c>
      <c r="E206" s="130" t="s">
        <v>442</v>
      </c>
      <c r="F206" s="131" t="s">
        <v>443</v>
      </c>
      <c r="G206" s="132" t="s">
        <v>147</v>
      </c>
      <c r="H206" s="133">
        <v>2</v>
      </c>
      <c r="I206" s="134"/>
      <c r="J206" s="134">
        <f>ROUND(I206*H206,2)</f>
        <v>0</v>
      </c>
      <c r="K206" s="135"/>
      <c r="L206" s="28"/>
      <c r="M206" s="136" t="s">
        <v>1</v>
      </c>
      <c r="N206" s="137" t="s">
        <v>36</v>
      </c>
      <c r="O206" s="138">
        <v>0.22</v>
      </c>
      <c r="P206" s="138">
        <f>O206*H206</f>
        <v>0.44</v>
      </c>
      <c r="Q206" s="138">
        <v>5.6999999999999998E-4</v>
      </c>
      <c r="R206" s="138">
        <f>Q206*H206</f>
        <v>1.14E-3</v>
      </c>
      <c r="S206" s="138">
        <v>0</v>
      </c>
      <c r="T206" s="139">
        <f>S206*H206</f>
        <v>0</v>
      </c>
      <c r="AR206" s="140" t="s">
        <v>154</v>
      </c>
      <c r="AT206" s="140" t="s">
        <v>121</v>
      </c>
      <c r="AU206" s="140" t="s">
        <v>81</v>
      </c>
      <c r="AY206" s="16" t="s">
        <v>120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6" t="s">
        <v>79</v>
      </c>
      <c r="BK206" s="141">
        <f>ROUND(I206*H206,2)</f>
        <v>0</v>
      </c>
      <c r="BL206" s="16" t="s">
        <v>154</v>
      </c>
      <c r="BM206" s="140" t="s">
        <v>444</v>
      </c>
    </row>
    <row r="207" spans="2:65" s="12" customFormat="1">
      <c r="B207" s="142"/>
      <c r="D207" s="143" t="s">
        <v>123</v>
      </c>
      <c r="E207" s="144" t="s">
        <v>1</v>
      </c>
      <c r="F207" s="145" t="s">
        <v>443</v>
      </c>
      <c r="H207" s="144" t="s">
        <v>1</v>
      </c>
      <c r="L207" s="142"/>
      <c r="M207" s="146"/>
      <c r="T207" s="147"/>
      <c r="AT207" s="144" t="s">
        <v>123</v>
      </c>
      <c r="AU207" s="144" t="s">
        <v>81</v>
      </c>
      <c r="AV207" s="12" t="s">
        <v>79</v>
      </c>
      <c r="AW207" s="12" t="s">
        <v>28</v>
      </c>
      <c r="AX207" s="12" t="s">
        <v>71</v>
      </c>
      <c r="AY207" s="144" t="s">
        <v>120</v>
      </c>
    </row>
    <row r="208" spans="2:65" s="13" customFormat="1">
      <c r="B208" s="148"/>
      <c r="D208" s="143" t="s">
        <v>123</v>
      </c>
      <c r="E208" s="149" t="s">
        <v>1</v>
      </c>
      <c r="F208" s="150" t="s">
        <v>81</v>
      </c>
      <c r="H208" s="151">
        <v>2</v>
      </c>
      <c r="L208" s="148"/>
      <c r="M208" s="152"/>
      <c r="T208" s="153"/>
      <c r="AT208" s="149" t="s">
        <v>123</v>
      </c>
      <c r="AU208" s="149" t="s">
        <v>81</v>
      </c>
      <c r="AV208" s="13" t="s">
        <v>81</v>
      </c>
      <c r="AW208" s="13" t="s">
        <v>28</v>
      </c>
      <c r="AX208" s="13" t="s">
        <v>71</v>
      </c>
      <c r="AY208" s="149" t="s">
        <v>120</v>
      </c>
    </row>
    <row r="209" spans="2:65" s="14" customFormat="1">
      <c r="B209" s="154"/>
      <c r="D209" s="143" t="s">
        <v>123</v>
      </c>
      <c r="E209" s="155" t="s">
        <v>1</v>
      </c>
      <c r="F209" s="156" t="s">
        <v>124</v>
      </c>
      <c r="H209" s="157">
        <v>2</v>
      </c>
      <c r="L209" s="154"/>
      <c r="M209" s="158"/>
      <c r="T209" s="159"/>
      <c r="AT209" s="155" t="s">
        <v>123</v>
      </c>
      <c r="AU209" s="155" t="s">
        <v>81</v>
      </c>
      <c r="AV209" s="14" t="s">
        <v>122</v>
      </c>
      <c r="AW209" s="14" t="s">
        <v>28</v>
      </c>
      <c r="AX209" s="14" t="s">
        <v>79</v>
      </c>
      <c r="AY209" s="155" t="s">
        <v>120</v>
      </c>
    </row>
    <row r="210" spans="2:65" s="1" customFormat="1" ht="24.2" customHeight="1">
      <c r="B210" s="128"/>
      <c r="C210" s="129" t="s">
        <v>240</v>
      </c>
      <c r="D210" s="129" t="s">
        <v>121</v>
      </c>
      <c r="E210" s="130" t="s">
        <v>445</v>
      </c>
      <c r="F210" s="131" t="s">
        <v>446</v>
      </c>
      <c r="G210" s="132" t="s">
        <v>289</v>
      </c>
      <c r="H210" s="133">
        <v>2</v>
      </c>
      <c r="I210" s="134"/>
      <c r="J210" s="134">
        <f>ROUND(I210*H210,2)</f>
        <v>0</v>
      </c>
      <c r="K210" s="135"/>
      <c r="L210" s="28"/>
      <c r="M210" s="136" t="s">
        <v>1</v>
      </c>
      <c r="N210" s="137" t="s">
        <v>36</v>
      </c>
      <c r="O210" s="138">
        <v>1.03</v>
      </c>
      <c r="P210" s="138">
        <f>O210*H210</f>
        <v>2.06</v>
      </c>
      <c r="Q210" s="138">
        <v>2.92E-2</v>
      </c>
      <c r="R210" s="138">
        <f>Q210*H210</f>
        <v>5.8400000000000001E-2</v>
      </c>
      <c r="S210" s="138">
        <v>0</v>
      </c>
      <c r="T210" s="139">
        <f>S210*H210</f>
        <v>0</v>
      </c>
      <c r="AR210" s="140" t="s">
        <v>154</v>
      </c>
      <c r="AT210" s="140" t="s">
        <v>121</v>
      </c>
      <c r="AU210" s="140" t="s">
        <v>81</v>
      </c>
      <c r="AY210" s="16" t="s">
        <v>120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79</v>
      </c>
      <c r="BK210" s="141">
        <f>ROUND(I210*H210,2)</f>
        <v>0</v>
      </c>
      <c r="BL210" s="16" t="s">
        <v>154</v>
      </c>
      <c r="BM210" s="140" t="s">
        <v>447</v>
      </c>
    </row>
    <row r="211" spans="2:65" s="12" customFormat="1">
      <c r="B211" s="142"/>
      <c r="D211" s="143" t="s">
        <v>123</v>
      </c>
      <c r="E211" s="144" t="s">
        <v>1</v>
      </c>
      <c r="F211" s="145" t="s">
        <v>448</v>
      </c>
      <c r="H211" s="144" t="s">
        <v>1</v>
      </c>
      <c r="L211" s="142"/>
      <c r="M211" s="146"/>
      <c r="T211" s="147"/>
      <c r="AT211" s="144" t="s">
        <v>123</v>
      </c>
      <c r="AU211" s="144" t="s">
        <v>81</v>
      </c>
      <c r="AV211" s="12" t="s">
        <v>79</v>
      </c>
      <c r="AW211" s="12" t="s">
        <v>28</v>
      </c>
      <c r="AX211" s="12" t="s">
        <v>71</v>
      </c>
      <c r="AY211" s="144" t="s">
        <v>120</v>
      </c>
    </row>
    <row r="212" spans="2:65" s="13" customFormat="1">
      <c r="B212" s="148"/>
      <c r="D212" s="143" t="s">
        <v>123</v>
      </c>
      <c r="E212" s="149" t="s">
        <v>1</v>
      </c>
      <c r="F212" s="150" t="s">
        <v>81</v>
      </c>
      <c r="H212" s="151">
        <v>2</v>
      </c>
      <c r="L212" s="148"/>
      <c r="M212" s="152"/>
      <c r="T212" s="153"/>
      <c r="AT212" s="149" t="s">
        <v>123</v>
      </c>
      <c r="AU212" s="149" t="s">
        <v>81</v>
      </c>
      <c r="AV212" s="13" t="s">
        <v>81</v>
      </c>
      <c r="AW212" s="13" t="s">
        <v>28</v>
      </c>
      <c r="AX212" s="13" t="s">
        <v>71</v>
      </c>
      <c r="AY212" s="149" t="s">
        <v>120</v>
      </c>
    </row>
    <row r="213" spans="2:65" s="14" customFormat="1">
      <c r="B213" s="154"/>
      <c r="D213" s="143" t="s">
        <v>123</v>
      </c>
      <c r="E213" s="155" t="s">
        <v>1</v>
      </c>
      <c r="F213" s="156" t="s">
        <v>124</v>
      </c>
      <c r="H213" s="157">
        <v>2</v>
      </c>
      <c r="L213" s="154"/>
      <c r="M213" s="158"/>
      <c r="T213" s="159"/>
      <c r="AT213" s="155" t="s">
        <v>123</v>
      </c>
      <c r="AU213" s="155" t="s">
        <v>81</v>
      </c>
      <c r="AV213" s="14" t="s">
        <v>122</v>
      </c>
      <c r="AW213" s="14" t="s">
        <v>28</v>
      </c>
      <c r="AX213" s="14" t="s">
        <v>79</v>
      </c>
      <c r="AY213" s="155" t="s">
        <v>120</v>
      </c>
    </row>
    <row r="214" spans="2:65" s="1" customFormat="1" ht="16.5" customHeight="1">
      <c r="B214" s="128"/>
      <c r="C214" s="129" t="s">
        <v>245</v>
      </c>
      <c r="D214" s="129" t="s">
        <v>121</v>
      </c>
      <c r="E214" s="130" t="s">
        <v>449</v>
      </c>
      <c r="F214" s="131" t="s">
        <v>450</v>
      </c>
      <c r="G214" s="132" t="s">
        <v>147</v>
      </c>
      <c r="H214" s="133">
        <v>1</v>
      </c>
      <c r="I214" s="134"/>
      <c r="J214" s="134">
        <f>ROUND(I214*H214,2)</f>
        <v>0</v>
      </c>
      <c r="K214" s="135"/>
      <c r="L214" s="28"/>
      <c r="M214" s="136" t="s">
        <v>1</v>
      </c>
      <c r="N214" s="137" t="s">
        <v>36</v>
      </c>
      <c r="O214" s="138">
        <v>0.188</v>
      </c>
      <c r="P214" s="138">
        <f>O214*H214</f>
        <v>0.188</v>
      </c>
      <c r="Q214" s="138">
        <v>6.1999999999999998E-3</v>
      </c>
      <c r="R214" s="138">
        <f>Q214*H214</f>
        <v>6.1999999999999998E-3</v>
      </c>
      <c r="S214" s="138">
        <v>0</v>
      </c>
      <c r="T214" s="139">
        <f>S214*H214</f>
        <v>0</v>
      </c>
      <c r="AR214" s="140" t="s">
        <v>154</v>
      </c>
      <c r="AT214" s="140" t="s">
        <v>121</v>
      </c>
      <c r="AU214" s="140" t="s">
        <v>81</v>
      </c>
      <c r="AY214" s="16" t="s">
        <v>120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6" t="s">
        <v>79</v>
      </c>
      <c r="BK214" s="141">
        <f>ROUND(I214*H214,2)</f>
        <v>0</v>
      </c>
      <c r="BL214" s="16" t="s">
        <v>154</v>
      </c>
      <c r="BM214" s="140" t="s">
        <v>451</v>
      </c>
    </row>
    <row r="215" spans="2:65" s="12" customFormat="1">
      <c r="B215" s="142"/>
      <c r="D215" s="143" t="s">
        <v>123</v>
      </c>
      <c r="E215" s="144" t="s">
        <v>1</v>
      </c>
      <c r="F215" s="145" t="s">
        <v>450</v>
      </c>
      <c r="H215" s="144" t="s">
        <v>1</v>
      </c>
      <c r="L215" s="142"/>
      <c r="M215" s="146"/>
      <c r="T215" s="147"/>
      <c r="AT215" s="144" t="s">
        <v>123</v>
      </c>
      <c r="AU215" s="144" t="s">
        <v>81</v>
      </c>
      <c r="AV215" s="12" t="s">
        <v>79</v>
      </c>
      <c r="AW215" s="12" t="s">
        <v>28</v>
      </c>
      <c r="AX215" s="12" t="s">
        <v>71</v>
      </c>
      <c r="AY215" s="144" t="s">
        <v>120</v>
      </c>
    </row>
    <row r="216" spans="2:65" s="13" customFormat="1">
      <c r="B216" s="148"/>
      <c r="D216" s="143" t="s">
        <v>123</v>
      </c>
      <c r="E216" s="149" t="s">
        <v>1</v>
      </c>
      <c r="F216" s="150" t="s">
        <v>79</v>
      </c>
      <c r="H216" s="151">
        <v>1</v>
      </c>
      <c r="L216" s="148"/>
      <c r="M216" s="152"/>
      <c r="T216" s="153"/>
      <c r="AT216" s="149" t="s">
        <v>123</v>
      </c>
      <c r="AU216" s="149" t="s">
        <v>81</v>
      </c>
      <c r="AV216" s="13" t="s">
        <v>81</v>
      </c>
      <c r="AW216" s="13" t="s">
        <v>28</v>
      </c>
      <c r="AX216" s="13" t="s">
        <v>71</v>
      </c>
      <c r="AY216" s="149" t="s">
        <v>120</v>
      </c>
    </row>
    <row r="217" spans="2:65" s="14" customFormat="1">
      <c r="B217" s="154"/>
      <c r="D217" s="143" t="s">
        <v>123</v>
      </c>
      <c r="E217" s="155" t="s">
        <v>1</v>
      </c>
      <c r="F217" s="156" t="s">
        <v>124</v>
      </c>
      <c r="H217" s="157">
        <v>1</v>
      </c>
      <c r="L217" s="154"/>
      <c r="M217" s="158"/>
      <c r="T217" s="159"/>
      <c r="AT217" s="155" t="s">
        <v>123</v>
      </c>
      <c r="AU217" s="155" t="s">
        <v>81</v>
      </c>
      <c r="AV217" s="14" t="s">
        <v>122</v>
      </c>
      <c r="AW217" s="14" t="s">
        <v>28</v>
      </c>
      <c r="AX217" s="14" t="s">
        <v>79</v>
      </c>
      <c r="AY217" s="155" t="s">
        <v>120</v>
      </c>
    </row>
    <row r="218" spans="2:65" s="1" customFormat="1" ht="16.5" customHeight="1">
      <c r="B218" s="128"/>
      <c r="C218" s="129" t="s">
        <v>252</v>
      </c>
      <c r="D218" s="129" t="s">
        <v>121</v>
      </c>
      <c r="E218" s="130" t="s">
        <v>452</v>
      </c>
      <c r="F218" s="131" t="s">
        <v>453</v>
      </c>
      <c r="G218" s="132" t="s">
        <v>289</v>
      </c>
      <c r="H218" s="133">
        <v>2</v>
      </c>
      <c r="I218" s="134"/>
      <c r="J218" s="134">
        <f>ROUND(I218*H218,2)</f>
        <v>0</v>
      </c>
      <c r="K218" s="135"/>
      <c r="L218" s="260" t="s">
        <v>610</v>
      </c>
      <c r="M218" s="136" t="s">
        <v>1</v>
      </c>
      <c r="N218" s="137" t="s">
        <v>36</v>
      </c>
      <c r="O218" s="138">
        <v>0.5</v>
      </c>
      <c r="P218" s="138">
        <f>O218*H218</f>
        <v>1</v>
      </c>
      <c r="Q218" s="138">
        <v>2E-3</v>
      </c>
      <c r="R218" s="138">
        <f>Q218*H218</f>
        <v>4.0000000000000001E-3</v>
      </c>
      <c r="S218" s="138">
        <v>0</v>
      </c>
      <c r="T218" s="139">
        <f>S218*H218</f>
        <v>0</v>
      </c>
      <c r="AR218" s="140" t="s">
        <v>154</v>
      </c>
      <c r="AT218" s="140" t="s">
        <v>121</v>
      </c>
      <c r="AU218" s="140" t="s">
        <v>81</v>
      </c>
      <c r="AY218" s="16" t="s">
        <v>120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79</v>
      </c>
      <c r="BK218" s="141">
        <f>ROUND(I218*H218,2)</f>
        <v>0</v>
      </c>
      <c r="BL218" s="16" t="s">
        <v>154</v>
      </c>
      <c r="BM218" s="140" t="s">
        <v>454</v>
      </c>
    </row>
    <row r="219" spans="2:65" s="12" customFormat="1">
      <c r="B219" s="142"/>
      <c r="D219" s="143" t="s">
        <v>123</v>
      </c>
      <c r="E219" s="144" t="s">
        <v>1</v>
      </c>
      <c r="F219" s="145" t="s">
        <v>455</v>
      </c>
      <c r="H219" s="144" t="s">
        <v>1</v>
      </c>
      <c r="L219" s="142"/>
      <c r="M219" s="146"/>
      <c r="T219" s="147"/>
      <c r="AT219" s="144" t="s">
        <v>123</v>
      </c>
      <c r="AU219" s="144" t="s">
        <v>81</v>
      </c>
      <c r="AV219" s="12" t="s">
        <v>79</v>
      </c>
      <c r="AW219" s="12" t="s">
        <v>28</v>
      </c>
      <c r="AX219" s="12" t="s">
        <v>71</v>
      </c>
      <c r="AY219" s="144" t="s">
        <v>120</v>
      </c>
    </row>
    <row r="220" spans="2:65" s="13" customFormat="1">
      <c r="B220" s="148"/>
      <c r="D220" s="143" t="s">
        <v>123</v>
      </c>
      <c r="E220" s="149" t="s">
        <v>1</v>
      </c>
      <c r="F220" s="150" t="s">
        <v>456</v>
      </c>
      <c r="H220" s="151">
        <v>2</v>
      </c>
      <c r="L220" s="148"/>
      <c r="M220" s="152"/>
      <c r="T220" s="153"/>
      <c r="AT220" s="149" t="s">
        <v>123</v>
      </c>
      <c r="AU220" s="149" t="s">
        <v>81</v>
      </c>
      <c r="AV220" s="13" t="s">
        <v>81</v>
      </c>
      <c r="AW220" s="13" t="s">
        <v>28</v>
      </c>
      <c r="AX220" s="13" t="s">
        <v>71</v>
      </c>
      <c r="AY220" s="149" t="s">
        <v>120</v>
      </c>
    </row>
    <row r="221" spans="2:65" s="14" customFormat="1">
      <c r="B221" s="154"/>
      <c r="D221" s="143" t="s">
        <v>123</v>
      </c>
      <c r="E221" s="155" t="s">
        <v>1</v>
      </c>
      <c r="F221" s="156" t="s">
        <v>124</v>
      </c>
      <c r="H221" s="157">
        <v>2</v>
      </c>
      <c r="L221" s="154"/>
      <c r="M221" s="158"/>
      <c r="T221" s="159"/>
      <c r="AT221" s="155" t="s">
        <v>123</v>
      </c>
      <c r="AU221" s="155" t="s">
        <v>81</v>
      </c>
      <c r="AV221" s="14" t="s">
        <v>122</v>
      </c>
      <c r="AW221" s="14" t="s">
        <v>28</v>
      </c>
      <c r="AX221" s="14" t="s">
        <v>79</v>
      </c>
      <c r="AY221" s="155" t="s">
        <v>120</v>
      </c>
    </row>
    <row r="222" spans="2:65" s="1" customFormat="1" ht="16.5" customHeight="1">
      <c r="B222" s="128"/>
      <c r="C222" s="129" t="s">
        <v>259</v>
      </c>
      <c r="D222" s="129" t="s">
        <v>121</v>
      </c>
      <c r="E222" s="130" t="s">
        <v>457</v>
      </c>
      <c r="F222" s="131" t="s">
        <v>458</v>
      </c>
      <c r="G222" s="132" t="s">
        <v>360</v>
      </c>
      <c r="H222" s="133">
        <v>197</v>
      </c>
      <c r="I222" s="134"/>
      <c r="J222" s="134">
        <f>ROUND(I222*H222,2)</f>
        <v>0</v>
      </c>
      <c r="K222" s="135"/>
      <c r="L222" s="28"/>
      <c r="M222" s="136" t="s">
        <v>1</v>
      </c>
      <c r="N222" s="137" t="s">
        <v>36</v>
      </c>
      <c r="O222" s="138">
        <v>6.7000000000000004E-2</v>
      </c>
      <c r="P222" s="138">
        <f>O222*H222</f>
        <v>13.199000000000002</v>
      </c>
      <c r="Q222" s="138">
        <v>1.9000000000000001E-4</v>
      </c>
      <c r="R222" s="138">
        <f>Q222*H222</f>
        <v>3.7430000000000005E-2</v>
      </c>
      <c r="S222" s="138">
        <v>0</v>
      </c>
      <c r="T222" s="139">
        <f>S222*H222</f>
        <v>0</v>
      </c>
      <c r="AR222" s="140" t="s">
        <v>154</v>
      </c>
      <c r="AT222" s="140" t="s">
        <v>121</v>
      </c>
      <c r="AU222" s="140" t="s">
        <v>81</v>
      </c>
      <c r="AY222" s="16" t="s">
        <v>120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6" t="s">
        <v>79</v>
      </c>
      <c r="BK222" s="141">
        <f>ROUND(I222*H222,2)</f>
        <v>0</v>
      </c>
      <c r="BL222" s="16" t="s">
        <v>154</v>
      </c>
      <c r="BM222" s="140" t="s">
        <v>459</v>
      </c>
    </row>
    <row r="223" spans="2:65" s="12" customFormat="1" ht="22.5">
      <c r="B223" s="142"/>
      <c r="D223" s="143" t="s">
        <v>123</v>
      </c>
      <c r="E223" s="144" t="s">
        <v>1</v>
      </c>
      <c r="F223" s="145" t="s">
        <v>460</v>
      </c>
      <c r="H223" s="144" t="s">
        <v>1</v>
      </c>
      <c r="L223" s="142"/>
      <c r="M223" s="146"/>
      <c r="T223" s="147"/>
      <c r="AT223" s="144" t="s">
        <v>123</v>
      </c>
      <c r="AU223" s="144" t="s">
        <v>81</v>
      </c>
      <c r="AV223" s="12" t="s">
        <v>79</v>
      </c>
      <c r="AW223" s="12" t="s">
        <v>28</v>
      </c>
      <c r="AX223" s="12" t="s">
        <v>71</v>
      </c>
      <c r="AY223" s="144" t="s">
        <v>120</v>
      </c>
    </row>
    <row r="224" spans="2:65" s="13" customFormat="1">
      <c r="B224" s="148"/>
      <c r="D224" s="143" t="s">
        <v>123</v>
      </c>
      <c r="E224" s="149" t="s">
        <v>1</v>
      </c>
      <c r="F224" s="150" t="s">
        <v>420</v>
      </c>
      <c r="H224" s="151">
        <v>187</v>
      </c>
      <c r="L224" s="148"/>
      <c r="M224" s="152"/>
      <c r="T224" s="153"/>
      <c r="AT224" s="149" t="s">
        <v>123</v>
      </c>
      <c r="AU224" s="149" t="s">
        <v>81</v>
      </c>
      <c r="AV224" s="13" t="s">
        <v>81</v>
      </c>
      <c r="AW224" s="13" t="s">
        <v>28</v>
      </c>
      <c r="AX224" s="13" t="s">
        <v>71</v>
      </c>
      <c r="AY224" s="149" t="s">
        <v>120</v>
      </c>
    </row>
    <row r="225" spans="2:65" s="12" customFormat="1" ht="22.5">
      <c r="B225" s="142"/>
      <c r="D225" s="143" t="s">
        <v>123</v>
      </c>
      <c r="E225" s="144" t="s">
        <v>1</v>
      </c>
      <c r="F225" s="145" t="s">
        <v>461</v>
      </c>
      <c r="H225" s="144" t="s">
        <v>1</v>
      </c>
      <c r="L225" s="142"/>
      <c r="M225" s="146"/>
      <c r="T225" s="147"/>
      <c r="AT225" s="144" t="s">
        <v>123</v>
      </c>
      <c r="AU225" s="144" t="s">
        <v>81</v>
      </c>
      <c r="AV225" s="12" t="s">
        <v>79</v>
      </c>
      <c r="AW225" s="12" t="s">
        <v>28</v>
      </c>
      <c r="AX225" s="12" t="s">
        <v>71</v>
      </c>
      <c r="AY225" s="144" t="s">
        <v>120</v>
      </c>
    </row>
    <row r="226" spans="2:65" s="13" customFormat="1">
      <c r="B226" s="148"/>
      <c r="D226" s="143" t="s">
        <v>123</v>
      </c>
      <c r="E226" s="149" t="s">
        <v>1</v>
      </c>
      <c r="F226" s="150" t="s">
        <v>81</v>
      </c>
      <c r="H226" s="151">
        <v>2</v>
      </c>
      <c r="L226" s="148"/>
      <c r="M226" s="152"/>
      <c r="T226" s="153"/>
      <c r="AT226" s="149" t="s">
        <v>123</v>
      </c>
      <c r="AU226" s="149" t="s">
        <v>81</v>
      </c>
      <c r="AV226" s="13" t="s">
        <v>81</v>
      </c>
      <c r="AW226" s="13" t="s">
        <v>28</v>
      </c>
      <c r="AX226" s="13" t="s">
        <v>71</v>
      </c>
      <c r="AY226" s="149" t="s">
        <v>120</v>
      </c>
    </row>
    <row r="227" spans="2:65" s="12" customFormat="1">
      <c r="B227" s="142"/>
      <c r="D227" s="143" t="s">
        <v>123</v>
      </c>
      <c r="E227" s="144" t="s">
        <v>1</v>
      </c>
      <c r="F227" s="145" t="s">
        <v>462</v>
      </c>
      <c r="H227" s="144" t="s">
        <v>1</v>
      </c>
      <c r="L227" s="142"/>
      <c r="M227" s="146"/>
      <c r="T227" s="147"/>
      <c r="AT227" s="144" t="s">
        <v>123</v>
      </c>
      <c r="AU227" s="144" t="s">
        <v>81</v>
      </c>
      <c r="AV227" s="12" t="s">
        <v>79</v>
      </c>
      <c r="AW227" s="12" t="s">
        <v>28</v>
      </c>
      <c r="AX227" s="12" t="s">
        <v>71</v>
      </c>
      <c r="AY227" s="144" t="s">
        <v>120</v>
      </c>
    </row>
    <row r="228" spans="2:65" s="13" customFormat="1">
      <c r="B228" s="148"/>
      <c r="D228" s="143" t="s">
        <v>123</v>
      </c>
      <c r="E228" s="149" t="s">
        <v>1</v>
      </c>
      <c r="F228" s="150" t="s">
        <v>129</v>
      </c>
      <c r="H228" s="151">
        <v>8</v>
      </c>
      <c r="L228" s="148"/>
      <c r="M228" s="152"/>
      <c r="T228" s="153"/>
      <c r="AT228" s="149" t="s">
        <v>123</v>
      </c>
      <c r="AU228" s="149" t="s">
        <v>81</v>
      </c>
      <c r="AV228" s="13" t="s">
        <v>81</v>
      </c>
      <c r="AW228" s="13" t="s">
        <v>28</v>
      </c>
      <c r="AX228" s="13" t="s">
        <v>71</v>
      </c>
      <c r="AY228" s="149" t="s">
        <v>120</v>
      </c>
    </row>
    <row r="229" spans="2:65" s="14" customFormat="1">
      <c r="B229" s="154"/>
      <c r="D229" s="143" t="s">
        <v>123</v>
      </c>
      <c r="E229" s="155" t="s">
        <v>1</v>
      </c>
      <c r="F229" s="156" t="s">
        <v>124</v>
      </c>
      <c r="H229" s="157">
        <v>197</v>
      </c>
      <c r="L229" s="154"/>
      <c r="M229" s="158"/>
      <c r="T229" s="159"/>
      <c r="AT229" s="155" t="s">
        <v>123</v>
      </c>
      <c r="AU229" s="155" t="s">
        <v>81</v>
      </c>
      <c r="AV229" s="14" t="s">
        <v>122</v>
      </c>
      <c r="AW229" s="14" t="s">
        <v>28</v>
      </c>
      <c r="AX229" s="14" t="s">
        <v>79</v>
      </c>
      <c r="AY229" s="155" t="s">
        <v>120</v>
      </c>
    </row>
    <row r="230" spans="2:65" s="1" customFormat="1" ht="21.75" customHeight="1">
      <c r="B230" s="128"/>
      <c r="C230" s="129" t="s">
        <v>263</v>
      </c>
      <c r="D230" s="129" t="s">
        <v>121</v>
      </c>
      <c r="E230" s="130" t="s">
        <v>463</v>
      </c>
      <c r="F230" s="131" t="s">
        <v>464</v>
      </c>
      <c r="G230" s="132" t="s">
        <v>360</v>
      </c>
      <c r="H230" s="133">
        <v>197</v>
      </c>
      <c r="I230" s="134"/>
      <c r="J230" s="134">
        <f>ROUND(I230*H230,2)</f>
        <v>0</v>
      </c>
      <c r="K230" s="135"/>
      <c r="L230" s="28"/>
      <c r="M230" s="136" t="s">
        <v>1</v>
      </c>
      <c r="N230" s="137" t="s">
        <v>36</v>
      </c>
      <c r="O230" s="138">
        <v>8.2000000000000003E-2</v>
      </c>
      <c r="P230" s="138">
        <f>O230*H230</f>
        <v>16.154</v>
      </c>
      <c r="Q230" s="138">
        <v>1.0000000000000001E-5</v>
      </c>
      <c r="R230" s="138">
        <f>Q230*H230</f>
        <v>1.97E-3</v>
      </c>
      <c r="S230" s="138">
        <v>0</v>
      </c>
      <c r="T230" s="139">
        <f>S230*H230</f>
        <v>0</v>
      </c>
      <c r="AR230" s="140" t="s">
        <v>154</v>
      </c>
      <c r="AT230" s="140" t="s">
        <v>121</v>
      </c>
      <c r="AU230" s="140" t="s">
        <v>81</v>
      </c>
      <c r="AY230" s="16" t="s">
        <v>120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6" t="s">
        <v>79</v>
      </c>
      <c r="BK230" s="141">
        <f>ROUND(I230*H230,2)</f>
        <v>0</v>
      </c>
      <c r="BL230" s="16" t="s">
        <v>154</v>
      </c>
      <c r="BM230" s="140" t="s">
        <v>465</v>
      </c>
    </row>
    <row r="231" spans="2:65" s="12" customFormat="1" ht="22.5">
      <c r="B231" s="142"/>
      <c r="D231" s="143" t="s">
        <v>123</v>
      </c>
      <c r="E231" s="144" t="s">
        <v>1</v>
      </c>
      <c r="F231" s="145" t="s">
        <v>460</v>
      </c>
      <c r="H231" s="144" t="s">
        <v>1</v>
      </c>
      <c r="L231" s="142"/>
      <c r="M231" s="146"/>
      <c r="T231" s="147"/>
      <c r="AT231" s="144" t="s">
        <v>123</v>
      </c>
      <c r="AU231" s="144" t="s">
        <v>81</v>
      </c>
      <c r="AV231" s="12" t="s">
        <v>79</v>
      </c>
      <c r="AW231" s="12" t="s">
        <v>28</v>
      </c>
      <c r="AX231" s="12" t="s">
        <v>71</v>
      </c>
      <c r="AY231" s="144" t="s">
        <v>120</v>
      </c>
    </row>
    <row r="232" spans="2:65" s="13" customFormat="1">
      <c r="B232" s="148"/>
      <c r="D232" s="143" t="s">
        <v>123</v>
      </c>
      <c r="E232" s="149" t="s">
        <v>1</v>
      </c>
      <c r="F232" s="150" t="s">
        <v>420</v>
      </c>
      <c r="H232" s="151">
        <v>187</v>
      </c>
      <c r="L232" s="148"/>
      <c r="M232" s="152"/>
      <c r="T232" s="153"/>
      <c r="AT232" s="149" t="s">
        <v>123</v>
      </c>
      <c r="AU232" s="149" t="s">
        <v>81</v>
      </c>
      <c r="AV232" s="13" t="s">
        <v>81</v>
      </c>
      <c r="AW232" s="13" t="s">
        <v>28</v>
      </c>
      <c r="AX232" s="13" t="s">
        <v>71</v>
      </c>
      <c r="AY232" s="149" t="s">
        <v>120</v>
      </c>
    </row>
    <row r="233" spans="2:65" s="12" customFormat="1" ht="22.5">
      <c r="B233" s="142"/>
      <c r="D233" s="143" t="s">
        <v>123</v>
      </c>
      <c r="E233" s="144" t="s">
        <v>1</v>
      </c>
      <c r="F233" s="145" t="s">
        <v>461</v>
      </c>
      <c r="H233" s="144" t="s">
        <v>1</v>
      </c>
      <c r="L233" s="142"/>
      <c r="M233" s="146"/>
      <c r="T233" s="147"/>
      <c r="AT233" s="144" t="s">
        <v>123</v>
      </c>
      <c r="AU233" s="144" t="s">
        <v>81</v>
      </c>
      <c r="AV233" s="12" t="s">
        <v>79</v>
      </c>
      <c r="AW233" s="12" t="s">
        <v>28</v>
      </c>
      <c r="AX233" s="12" t="s">
        <v>71</v>
      </c>
      <c r="AY233" s="144" t="s">
        <v>120</v>
      </c>
    </row>
    <row r="234" spans="2:65" s="13" customFormat="1">
      <c r="B234" s="148"/>
      <c r="D234" s="143" t="s">
        <v>123</v>
      </c>
      <c r="E234" s="149" t="s">
        <v>1</v>
      </c>
      <c r="F234" s="150" t="s">
        <v>81</v>
      </c>
      <c r="H234" s="151">
        <v>2</v>
      </c>
      <c r="L234" s="148"/>
      <c r="M234" s="152"/>
      <c r="T234" s="153"/>
      <c r="AT234" s="149" t="s">
        <v>123</v>
      </c>
      <c r="AU234" s="149" t="s">
        <v>81</v>
      </c>
      <c r="AV234" s="13" t="s">
        <v>81</v>
      </c>
      <c r="AW234" s="13" t="s">
        <v>28</v>
      </c>
      <c r="AX234" s="13" t="s">
        <v>71</v>
      </c>
      <c r="AY234" s="149" t="s">
        <v>120</v>
      </c>
    </row>
    <row r="235" spans="2:65" s="12" customFormat="1">
      <c r="B235" s="142"/>
      <c r="D235" s="143" t="s">
        <v>123</v>
      </c>
      <c r="E235" s="144" t="s">
        <v>1</v>
      </c>
      <c r="F235" s="145" t="s">
        <v>462</v>
      </c>
      <c r="H235" s="144" t="s">
        <v>1</v>
      </c>
      <c r="L235" s="142"/>
      <c r="M235" s="146"/>
      <c r="T235" s="147"/>
      <c r="AT235" s="144" t="s">
        <v>123</v>
      </c>
      <c r="AU235" s="144" t="s">
        <v>81</v>
      </c>
      <c r="AV235" s="12" t="s">
        <v>79</v>
      </c>
      <c r="AW235" s="12" t="s">
        <v>28</v>
      </c>
      <c r="AX235" s="12" t="s">
        <v>71</v>
      </c>
      <c r="AY235" s="144" t="s">
        <v>120</v>
      </c>
    </row>
    <row r="236" spans="2:65" s="13" customFormat="1">
      <c r="B236" s="148"/>
      <c r="D236" s="143" t="s">
        <v>123</v>
      </c>
      <c r="E236" s="149" t="s">
        <v>1</v>
      </c>
      <c r="F236" s="150" t="s">
        <v>129</v>
      </c>
      <c r="H236" s="151">
        <v>8</v>
      </c>
      <c r="L236" s="148"/>
      <c r="M236" s="152"/>
      <c r="T236" s="153"/>
      <c r="AT236" s="149" t="s">
        <v>123</v>
      </c>
      <c r="AU236" s="149" t="s">
        <v>81</v>
      </c>
      <c r="AV236" s="13" t="s">
        <v>81</v>
      </c>
      <c r="AW236" s="13" t="s">
        <v>28</v>
      </c>
      <c r="AX236" s="13" t="s">
        <v>71</v>
      </c>
      <c r="AY236" s="149" t="s">
        <v>120</v>
      </c>
    </row>
    <row r="237" spans="2:65" s="14" customFormat="1">
      <c r="B237" s="154"/>
      <c r="D237" s="143" t="s">
        <v>123</v>
      </c>
      <c r="E237" s="155" t="s">
        <v>1</v>
      </c>
      <c r="F237" s="156" t="s">
        <v>124</v>
      </c>
      <c r="H237" s="157">
        <v>197</v>
      </c>
      <c r="L237" s="154"/>
      <c r="M237" s="158"/>
      <c r="T237" s="159"/>
      <c r="AT237" s="155" t="s">
        <v>123</v>
      </c>
      <c r="AU237" s="155" t="s">
        <v>81</v>
      </c>
      <c r="AV237" s="14" t="s">
        <v>122</v>
      </c>
      <c r="AW237" s="14" t="s">
        <v>28</v>
      </c>
      <c r="AX237" s="14" t="s">
        <v>79</v>
      </c>
      <c r="AY237" s="155" t="s">
        <v>120</v>
      </c>
    </row>
    <row r="238" spans="2:65" s="1" customFormat="1" ht="24.2" customHeight="1">
      <c r="B238" s="128"/>
      <c r="C238" s="129" t="s">
        <v>267</v>
      </c>
      <c r="D238" s="129" t="s">
        <v>121</v>
      </c>
      <c r="E238" s="130" t="s">
        <v>466</v>
      </c>
      <c r="F238" s="131" t="s">
        <v>467</v>
      </c>
      <c r="G238" s="132" t="s">
        <v>248</v>
      </c>
      <c r="H238" s="133">
        <v>4811.5290000000005</v>
      </c>
      <c r="I238" s="134"/>
      <c r="J238" s="134">
        <f>ROUND(I238*H238,2)</f>
        <v>0</v>
      </c>
      <c r="K238" s="135"/>
      <c r="L238" s="28"/>
      <c r="M238" s="136" t="s">
        <v>1</v>
      </c>
      <c r="N238" s="137" t="s">
        <v>36</v>
      </c>
      <c r="O238" s="138">
        <v>0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154</v>
      </c>
      <c r="AT238" s="140" t="s">
        <v>121</v>
      </c>
      <c r="AU238" s="140" t="s">
        <v>81</v>
      </c>
      <c r="AY238" s="16" t="s">
        <v>120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6" t="s">
        <v>79</v>
      </c>
      <c r="BK238" s="141">
        <f>ROUND(I238*H238,2)</f>
        <v>0</v>
      </c>
      <c r="BL238" s="16" t="s">
        <v>154</v>
      </c>
      <c r="BM238" s="140" t="s">
        <v>468</v>
      </c>
    </row>
    <row r="239" spans="2:65" s="11" customFormat="1" ht="22.9" customHeight="1">
      <c r="B239" s="117"/>
      <c r="D239" s="118" t="s">
        <v>70</v>
      </c>
      <c r="E239" s="126" t="s">
        <v>469</v>
      </c>
      <c r="F239" s="126" t="s">
        <v>470</v>
      </c>
      <c r="J239" s="127">
        <f>BK239</f>
        <v>0</v>
      </c>
      <c r="L239" s="117"/>
      <c r="M239" s="121"/>
      <c r="P239" s="122">
        <f>SUM(P240:P282)</f>
        <v>95.921000000000006</v>
      </c>
      <c r="R239" s="122">
        <f>SUM(R240:R282)</f>
        <v>1.4245000000000001</v>
      </c>
      <c r="T239" s="123">
        <f>SUM(T240:T282)</f>
        <v>0</v>
      </c>
      <c r="AR239" s="118" t="s">
        <v>81</v>
      </c>
      <c r="AT239" s="124" t="s">
        <v>70</v>
      </c>
      <c r="AU239" s="124" t="s">
        <v>79</v>
      </c>
      <c r="AY239" s="118" t="s">
        <v>120</v>
      </c>
      <c r="BK239" s="125">
        <f>SUM(BK240:BK282)</f>
        <v>0</v>
      </c>
    </row>
    <row r="240" spans="2:65" s="1" customFormat="1" ht="24.2" customHeight="1">
      <c r="B240" s="128"/>
      <c r="C240" s="129" t="s">
        <v>272</v>
      </c>
      <c r="D240" s="129" t="s">
        <v>121</v>
      </c>
      <c r="E240" s="130" t="s">
        <v>471</v>
      </c>
      <c r="F240" s="131" t="s">
        <v>472</v>
      </c>
      <c r="G240" s="132" t="s">
        <v>289</v>
      </c>
      <c r="H240" s="133">
        <v>31</v>
      </c>
      <c r="I240" s="134"/>
      <c r="J240" s="134">
        <f>ROUND(I240*H240,2)</f>
        <v>0</v>
      </c>
      <c r="K240" s="135"/>
      <c r="L240" s="28"/>
      <c r="M240" s="136" t="s">
        <v>1</v>
      </c>
      <c r="N240" s="137" t="s">
        <v>36</v>
      </c>
      <c r="O240" s="138">
        <v>1.4</v>
      </c>
      <c r="P240" s="138">
        <f>O240*H240</f>
        <v>43.4</v>
      </c>
      <c r="Q240" s="138">
        <v>2.894E-2</v>
      </c>
      <c r="R240" s="138">
        <f>Q240*H240</f>
        <v>0.89714000000000005</v>
      </c>
      <c r="S240" s="138">
        <v>0</v>
      </c>
      <c r="T240" s="139">
        <f>S240*H240</f>
        <v>0</v>
      </c>
      <c r="AR240" s="140" t="s">
        <v>154</v>
      </c>
      <c r="AT240" s="140" t="s">
        <v>121</v>
      </c>
      <c r="AU240" s="140" t="s">
        <v>81</v>
      </c>
      <c r="AY240" s="16" t="s">
        <v>120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6" t="s">
        <v>79</v>
      </c>
      <c r="BK240" s="141">
        <f>ROUND(I240*H240,2)</f>
        <v>0</v>
      </c>
      <c r="BL240" s="16" t="s">
        <v>154</v>
      </c>
      <c r="BM240" s="140" t="s">
        <v>473</v>
      </c>
    </row>
    <row r="241" spans="2:65" s="12" customFormat="1">
      <c r="B241" s="142"/>
      <c r="D241" s="143" t="s">
        <v>123</v>
      </c>
      <c r="E241" s="144" t="s">
        <v>1</v>
      </c>
      <c r="F241" s="145" t="s">
        <v>474</v>
      </c>
      <c r="H241" s="144" t="s">
        <v>1</v>
      </c>
      <c r="L241" s="142"/>
      <c r="M241" s="146"/>
      <c r="T241" s="147"/>
      <c r="AT241" s="144" t="s">
        <v>123</v>
      </c>
      <c r="AU241" s="144" t="s">
        <v>81</v>
      </c>
      <c r="AV241" s="12" t="s">
        <v>79</v>
      </c>
      <c r="AW241" s="12" t="s">
        <v>28</v>
      </c>
      <c r="AX241" s="12" t="s">
        <v>71</v>
      </c>
      <c r="AY241" s="144" t="s">
        <v>120</v>
      </c>
    </row>
    <row r="242" spans="2:65" s="13" customFormat="1">
      <c r="B242" s="148"/>
      <c r="D242" s="143" t="s">
        <v>123</v>
      </c>
      <c r="E242" s="149" t="s">
        <v>1</v>
      </c>
      <c r="F242" s="150" t="s">
        <v>213</v>
      </c>
      <c r="H242" s="151">
        <v>31</v>
      </c>
      <c r="L242" s="148"/>
      <c r="M242" s="152"/>
      <c r="T242" s="153"/>
      <c r="AT242" s="149" t="s">
        <v>123</v>
      </c>
      <c r="AU242" s="149" t="s">
        <v>81</v>
      </c>
      <c r="AV242" s="13" t="s">
        <v>81</v>
      </c>
      <c r="AW242" s="13" t="s">
        <v>28</v>
      </c>
      <c r="AX242" s="13" t="s">
        <v>71</v>
      </c>
      <c r="AY242" s="149" t="s">
        <v>120</v>
      </c>
    </row>
    <row r="243" spans="2:65" s="14" customFormat="1">
      <c r="B243" s="154"/>
      <c r="D243" s="143" t="s">
        <v>123</v>
      </c>
      <c r="E243" s="155" t="s">
        <v>1</v>
      </c>
      <c r="F243" s="156" t="s">
        <v>124</v>
      </c>
      <c r="H243" s="157">
        <v>31</v>
      </c>
      <c r="L243" s="154"/>
      <c r="M243" s="158"/>
      <c r="T243" s="159"/>
      <c r="AT243" s="155" t="s">
        <v>123</v>
      </c>
      <c r="AU243" s="155" t="s">
        <v>81</v>
      </c>
      <c r="AV243" s="14" t="s">
        <v>122</v>
      </c>
      <c r="AW243" s="14" t="s">
        <v>28</v>
      </c>
      <c r="AX243" s="14" t="s">
        <v>79</v>
      </c>
      <c r="AY243" s="155" t="s">
        <v>120</v>
      </c>
    </row>
    <row r="244" spans="2:65" s="1" customFormat="1" ht="24.2" customHeight="1">
      <c r="B244" s="128"/>
      <c r="C244" s="129" t="s">
        <v>276</v>
      </c>
      <c r="D244" s="129" t="s">
        <v>121</v>
      </c>
      <c r="E244" s="130" t="s">
        <v>475</v>
      </c>
      <c r="F244" s="131" t="s">
        <v>476</v>
      </c>
      <c r="G244" s="132" t="s">
        <v>289</v>
      </c>
      <c r="H244" s="133">
        <v>30</v>
      </c>
      <c r="I244" s="134"/>
      <c r="J244" s="134">
        <f>ROUND(I244*H244,2)</f>
        <v>0</v>
      </c>
      <c r="K244" s="135"/>
      <c r="L244" s="28"/>
      <c r="M244" s="136" t="s">
        <v>1</v>
      </c>
      <c r="N244" s="137" t="s">
        <v>36</v>
      </c>
      <c r="O244" s="138">
        <v>1.1000000000000001</v>
      </c>
      <c r="P244" s="138">
        <f>O244*H244</f>
        <v>33</v>
      </c>
      <c r="Q244" s="138">
        <v>1.197E-2</v>
      </c>
      <c r="R244" s="138">
        <f>Q244*H244</f>
        <v>0.35909999999999997</v>
      </c>
      <c r="S244" s="138">
        <v>0</v>
      </c>
      <c r="T244" s="139">
        <f>S244*H244</f>
        <v>0</v>
      </c>
      <c r="AR244" s="140" t="s">
        <v>154</v>
      </c>
      <c r="AT244" s="140" t="s">
        <v>121</v>
      </c>
      <c r="AU244" s="140" t="s">
        <v>81</v>
      </c>
      <c r="AY244" s="16" t="s">
        <v>120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6" t="s">
        <v>79</v>
      </c>
      <c r="BK244" s="141">
        <f>ROUND(I244*H244,2)</f>
        <v>0</v>
      </c>
      <c r="BL244" s="16" t="s">
        <v>154</v>
      </c>
      <c r="BM244" s="140" t="s">
        <v>477</v>
      </c>
    </row>
    <row r="245" spans="2:65" s="12" customFormat="1">
      <c r="B245" s="142"/>
      <c r="D245" s="143" t="s">
        <v>123</v>
      </c>
      <c r="E245" s="144" t="s">
        <v>1</v>
      </c>
      <c r="F245" s="145" t="s">
        <v>478</v>
      </c>
      <c r="H245" s="144" t="s">
        <v>1</v>
      </c>
      <c r="L245" s="142"/>
      <c r="M245" s="146"/>
      <c r="T245" s="147"/>
      <c r="AT245" s="144" t="s">
        <v>123</v>
      </c>
      <c r="AU245" s="144" t="s">
        <v>81</v>
      </c>
      <c r="AV245" s="12" t="s">
        <v>79</v>
      </c>
      <c r="AW245" s="12" t="s">
        <v>28</v>
      </c>
      <c r="AX245" s="12" t="s">
        <v>71</v>
      </c>
      <c r="AY245" s="144" t="s">
        <v>120</v>
      </c>
    </row>
    <row r="246" spans="2:65" s="13" customFormat="1">
      <c r="B246" s="148"/>
      <c r="D246" s="143" t="s">
        <v>123</v>
      </c>
      <c r="E246" s="149" t="s">
        <v>1</v>
      </c>
      <c r="F246" s="150" t="s">
        <v>206</v>
      </c>
      <c r="H246" s="151">
        <v>30</v>
      </c>
      <c r="L246" s="148"/>
      <c r="M246" s="152"/>
      <c r="T246" s="153"/>
      <c r="AT246" s="149" t="s">
        <v>123</v>
      </c>
      <c r="AU246" s="149" t="s">
        <v>81</v>
      </c>
      <c r="AV246" s="13" t="s">
        <v>81</v>
      </c>
      <c r="AW246" s="13" t="s">
        <v>28</v>
      </c>
      <c r="AX246" s="13" t="s">
        <v>71</v>
      </c>
      <c r="AY246" s="149" t="s">
        <v>120</v>
      </c>
    </row>
    <row r="247" spans="2:65" s="14" customFormat="1">
      <c r="B247" s="154"/>
      <c r="D247" s="143" t="s">
        <v>123</v>
      </c>
      <c r="E247" s="155" t="s">
        <v>1</v>
      </c>
      <c r="F247" s="156" t="s">
        <v>124</v>
      </c>
      <c r="H247" s="157">
        <v>30</v>
      </c>
      <c r="L247" s="154"/>
      <c r="M247" s="158"/>
      <c r="T247" s="159"/>
      <c r="AT247" s="155" t="s">
        <v>123</v>
      </c>
      <c r="AU247" s="155" t="s">
        <v>81</v>
      </c>
      <c r="AV247" s="14" t="s">
        <v>122</v>
      </c>
      <c r="AW247" s="14" t="s">
        <v>28</v>
      </c>
      <c r="AX247" s="14" t="s">
        <v>79</v>
      </c>
      <c r="AY247" s="155" t="s">
        <v>120</v>
      </c>
    </row>
    <row r="248" spans="2:65" s="1" customFormat="1" ht="16.5" customHeight="1">
      <c r="B248" s="128"/>
      <c r="C248" s="129" t="s">
        <v>281</v>
      </c>
      <c r="D248" s="129" t="s">
        <v>121</v>
      </c>
      <c r="E248" s="130" t="s">
        <v>479</v>
      </c>
      <c r="F248" s="131" t="s">
        <v>480</v>
      </c>
      <c r="G248" s="132" t="s">
        <v>289</v>
      </c>
      <c r="H248" s="133">
        <v>2</v>
      </c>
      <c r="I248" s="134"/>
      <c r="J248" s="134">
        <f>ROUND(I248*H248,2)</f>
        <v>0</v>
      </c>
      <c r="K248" s="135"/>
      <c r="L248" s="28"/>
      <c r="M248" s="136" t="s">
        <v>1</v>
      </c>
      <c r="N248" s="137" t="s">
        <v>36</v>
      </c>
      <c r="O248" s="138">
        <v>0.85</v>
      </c>
      <c r="P248" s="138">
        <f>O248*H248</f>
        <v>1.7</v>
      </c>
      <c r="Q248" s="138">
        <v>9.8300000000000002E-3</v>
      </c>
      <c r="R248" s="138">
        <f>Q248*H248</f>
        <v>1.966E-2</v>
      </c>
      <c r="S248" s="138">
        <v>0</v>
      </c>
      <c r="T248" s="139">
        <f>S248*H248</f>
        <v>0</v>
      </c>
      <c r="AR248" s="140" t="s">
        <v>154</v>
      </c>
      <c r="AT248" s="140" t="s">
        <v>121</v>
      </c>
      <c r="AU248" s="140" t="s">
        <v>81</v>
      </c>
      <c r="AY248" s="16" t="s">
        <v>120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6" t="s">
        <v>79</v>
      </c>
      <c r="BK248" s="141">
        <f>ROUND(I248*H248,2)</f>
        <v>0</v>
      </c>
      <c r="BL248" s="16" t="s">
        <v>154</v>
      </c>
      <c r="BM248" s="140" t="s">
        <v>481</v>
      </c>
    </row>
    <row r="249" spans="2:65" s="12" customFormat="1">
      <c r="B249" s="142"/>
      <c r="D249" s="143" t="s">
        <v>123</v>
      </c>
      <c r="E249" s="144" t="s">
        <v>1</v>
      </c>
      <c r="F249" s="145" t="s">
        <v>482</v>
      </c>
      <c r="H249" s="144" t="s">
        <v>1</v>
      </c>
      <c r="L249" s="142"/>
      <c r="M249" s="146"/>
      <c r="T249" s="147"/>
      <c r="AT249" s="144" t="s">
        <v>123</v>
      </c>
      <c r="AU249" s="144" t="s">
        <v>81</v>
      </c>
      <c r="AV249" s="12" t="s">
        <v>79</v>
      </c>
      <c r="AW249" s="12" t="s">
        <v>28</v>
      </c>
      <c r="AX249" s="12" t="s">
        <v>71</v>
      </c>
      <c r="AY249" s="144" t="s">
        <v>120</v>
      </c>
    </row>
    <row r="250" spans="2:65" s="13" customFormat="1">
      <c r="B250" s="148"/>
      <c r="D250" s="143" t="s">
        <v>123</v>
      </c>
      <c r="E250" s="149" t="s">
        <v>1</v>
      </c>
      <c r="F250" s="150" t="s">
        <v>81</v>
      </c>
      <c r="H250" s="151">
        <v>2</v>
      </c>
      <c r="L250" s="148"/>
      <c r="M250" s="152"/>
      <c r="T250" s="153"/>
      <c r="AT250" s="149" t="s">
        <v>123</v>
      </c>
      <c r="AU250" s="149" t="s">
        <v>81</v>
      </c>
      <c r="AV250" s="13" t="s">
        <v>81</v>
      </c>
      <c r="AW250" s="13" t="s">
        <v>28</v>
      </c>
      <c r="AX250" s="13" t="s">
        <v>71</v>
      </c>
      <c r="AY250" s="149" t="s">
        <v>120</v>
      </c>
    </row>
    <row r="251" spans="2:65" s="14" customFormat="1">
      <c r="B251" s="154"/>
      <c r="D251" s="143" t="s">
        <v>123</v>
      </c>
      <c r="E251" s="155" t="s">
        <v>1</v>
      </c>
      <c r="F251" s="156" t="s">
        <v>124</v>
      </c>
      <c r="H251" s="157">
        <v>2</v>
      </c>
      <c r="L251" s="154"/>
      <c r="M251" s="158"/>
      <c r="T251" s="159"/>
      <c r="AT251" s="155" t="s">
        <v>123</v>
      </c>
      <c r="AU251" s="155" t="s">
        <v>81</v>
      </c>
      <c r="AV251" s="14" t="s">
        <v>122</v>
      </c>
      <c r="AW251" s="14" t="s">
        <v>28</v>
      </c>
      <c r="AX251" s="14" t="s">
        <v>79</v>
      </c>
      <c r="AY251" s="155" t="s">
        <v>120</v>
      </c>
    </row>
    <row r="252" spans="2:65" s="1" customFormat="1" ht="24.2" customHeight="1">
      <c r="B252" s="128"/>
      <c r="C252" s="129" t="s">
        <v>287</v>
      </c>
      <c r="D252" s="129" t="s">
        <v>121</v>
      </c>
      <c r="E252" s="130" t="s">
        <v>483</v>
      </c>
      <c r="F252" s="131" t="s">
        <v>484</v>
      </c>
      <c r="G252" s="132" t="s">
        <v>289</v>
      </c>
      <c r="H252" s="133">
        <v>5</v>
      </c>
      <c r="I252" s="134"/>
      <c r="J252" s="134">
        <f>ROUND(I252*H252,2)</f>
        <v>0</v>
      </c>
      <c r="K252" s="135"/>
      <c r="L252" s="28"/>
      <c r="M252" s="136" t="s">
        <v>1</v>
      </c>
      <c r="N252" s="137" t="s">
        <v>36</v>
      </c>
      <c r="O252" s="138">
        <v>0.50700000000000001</v>
      </c>
      <c r="P252" s="138">
        <f>O252*H252</f>
        <v>2.5350000000000001</v>
      </c>
      <c r="Q252" s="138">
        <v>1.0659999999999999E-2</v>
      </c>
      <c r="R252" s="138">
        <f>Q252*H252</f>
        <v>5.33E-2</v>
      </c>
      <c r="S252" s="138">
        <v>0</v>
      </c>
      <c r="T252" s="139">
        <f>S252*H252</f>
        <v>0</v>
      </c>
      <c r="AR252" s="140" t="s">
        <v>154</v>
      </c>
      <c r="AT252" s="140" t="s">
        <v>121</v>
      </c>
      <c r="AU252" s="140" t="s">
        <v>81</v>
      </c>
      <c r="AY252" s="16" t="s">
        <v>120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6" t="s">
        <v>79</v>
      </c>
      <c r="BK252" s="141">
        <f>ROUND(I252*H252,2)</f>
        <v>0</v>
      </c>
      <c r="BL252" s="16" t="s">
        <v>154</v>
      </c>
      <c r="BM252" s="140" t="s">
        <v>485</v>
      </c>
    </row>
    <row r="253" spans="2:65" s="12" customFormat="1">
      <c r="B253" s="142"/>
      <c r="D253" s="143" t="s">
        <v>123</v>
      </c>
      <c r="E253" s="144" t="s">
        <v>1</v>
      </c>
      <c r="F253" s="145" t="s">
        <v>486</v>
      </c>
      <c r="H253" s="144" t="s">
        <v>1</v>
      </c>
      <c r="L253" s="142"/>
      <c r="M253" s="146"/>
      <c r="T253" s="147"/>
      <c r="AT253" s="144" t="s">
        <v>123</v>
      </c>
      <c r="AU253" s="144" t="s">
        <v>81</v>
      </c>
      <c r="AV253" s="12" t="s">
        <v>79</v>
      </c>
      <c r="AW253" s="12" t="s">
        <v>28</v>
      </c>
      <c r="AX253" s="12" t="s">
        <v>71</v>
      </c>
      <c r="AY253" s="144" t="s">
        <v>120</v>
      </c>
    </row>
    <row r="254" spans="2:65" s="13" customFormat="1">
      <c r="B254" s="148"/>
      <c r="D254" s="143" t="s">
        <v>123</v>
      </c>
      <c r="E254" s="149" t="s">
        <v>1</v>
      </c>
      <c r="F254" s="150" t="s">
        <v>127</v>
      </c>
      <c r="H254" s="151">
        <v>5</v>
      </c>
      <c r="L254" s="148"/>
      <c r="M254" s="152"/>
      <c r="T254" s="153"/>
      <c r="AT254" s="149" t="s">
        <v>123</v>
      </c>
      <c r="AU254" s="149" t="s">
        <v>81</v>
      </c>
      <c r="AV254" s="13" t="s">
        <v>81</v>
      </c>
      <c r="AW254" s="13" t="s">
        <v>28</v>
      </c>
      <c r="AX254" s="13" t="s">
        <v>71</v>
      </c>
      <c r="AY254" s="149" t="s">
        <v>120</v>
      </c>
    </row>
    <row r="255" spans="2:65" s="14" customFormat="1">
      <c r="B255" s="154"/>
      <c r="D255" s="143" t="s">
        <v>123</v>
      </c>
      <c r="E255" s="155" t="s">
        <v>1</v>
      </c>
      <c r="F255" s="156" t="s">
        <v>124</v>
      </c>
      <c r="H255" s="157">
        <v>5</v>
      </c>
      <c r="L255" s="154"/>
      <c r="M255" s="158"/>
      <c r="T255" s="159"/>
      <c r="AT255" s="155" t="s">
        <v>123</v>
      </c>
      <c r="AU255" s="155" t="s">
        <v>81</v>
      </c>
      <c r="AV255" s="14" t="s">
        <v>122</v>
      </c>
      <c r="AW255" s="14" t="s">
        <v>28</v>
      </c>
      <c r="AX255" s="14" t="s">
        <v>79</v>
      </c>
      <c r="AY255" s="155" t="s">
        <v>120</v>
      </c>
    </row>
    <row r="256" spans="2:65" s="1" customFormat="1" ht="24.2" customHeight="1">
      <c r="B256" s="128"/>
      <c r="C256" s="129" t="s">
        <v>291</v>
      </c>
      <c r="D256" s="129" t="s">
        <v>121</v>
      </c>
      <c r="E256" s="130" t="s">
        <v>487</v>
      </c>
      <c r="F256" s="131" t="s">
        <v>488</v>
      </c>
      <c r="G256" s="132" t="s">
        <v>289</v>
      </c>
      <c r="H256" s="133">
        <v>2</v>
      </c>
      <c r="I256" s="134"/>
      <c r="J256" s="134">
        <f>ROUND(I256*H256,2)</f>
        <v>0</v>
      </c>
      <c r="K256" s="135"/>
      <c r="L256" s="28"/>
      <c r="M256" s="136" t="s">
        <v>1</v>
      </c>
      <c r="N256" s="137" t="s">
        <v>36</v>
      </c>
      <c r="O256" s="138">
        <v>0.50700000000000001</v>
      </c>
      <c r="P256" s="138">
        <f>O256*H256</f>
        <v>1.014</v>
      </c>
      <c r="Q256" s="138">
        <v>1.0659999999999999E-2</v>
      </c>
      <c r="R256" s="138">
        <f>Q256*H256</f>
        <v>2.1319999999999999E-2</v>
      </c>
      <c r="S256" s="138">
        <v>0</v>
      </c>
      <c r="T256" s="139">
        <f>S256*H256</f>
        <v>0</v>
      </c>
      <c r="AR256" s="140" t="s">
        <v>154</v>
      </c>
      <c r="AT256" s="140" t="s">
        <v>121</v>
      </c>
      <c r="AU256" s="140" t="s">
        <v>81</v>
      </c>
      <c r="AY256" s="16" t="s">
        <v>120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6" t="s">
        <v>79</v>
      </c>
      <c r="BK256" s="141">
        <f>ROUND(I256*H256,2)</f>
        <v>0</v>
      </c>
      <c r="BL256" s="16" t="s">
        <v>154</v>
      </c>
      <c r="BM256" s="140" t="s">
        <v>489</v>
      </c>
    </row>
    <row r="257" spans="2:65" s="12" customFormat="1">
      <c r="B257" s="142"/>
      <c r="D257" s="143" t="s">
        <v>123</v>
      </c>
      <c r="E257" s="144" t="s">
        <v>1</v>
      </c>
      <c r="F257" s="145" t="s">
        <v>490</v>
      </c>
      <c r="H257" s="144" t="s">
        <v>1</v>
      </c>
      <c r="L257" s="142"/>
      <c r="M257" s="146"/>
      <c r="T257" s="147"/>
      <c r="AT257" s="144" t="s">
        <v>123</v>
      </c>
      <c r="AU257" s="144" t="s">
        <v>81</v>
      </c>
      <c r="AV257" s="12" t="s">
        <v>79</v>
      </c>
      <c r="AW257" s="12" t="s">
        <v>28</v>
      </c>
      <c r="AX257" s="12" t="s">
        <v>71</v>
      </c>
      <c r="AY257" s="144" t="s">
        <v>120</v>
      </c>
    </row>
    <row r="258" spans="2:65" s="13" customFormat="1">
      <c r="B258" s="148"/>
      <c r="D258" s="143" t="s">
        <v>123</v>
      </c>
      <c r="E258" s="149" t="s">
        <v>1</v>
      </c>
      <c r="F258" s="150" t="s">
        <v>81</v>
      </c>
      <c r="H258" s="151">
        <v>2</v>
      </c>
      <c r="L258" s="148"/>
      <c r="M258" s="152"/>
      <c r="T258" s="153"/>
      <c r="AT258" s="149" t="s">
        <v>123</v>
      </c>
      <c r="AU258" s="149" t="s">
        <v>81</v>
      </c>
      <c r="AV258" s="13" t="s">
        <v>81</v>
      </c>
      <c r="AW258" s="13" t="s">
        <v>28</v>
      </c>
      <c r="AX258" s="13" t="s">
        <v>71</v>
      </c>
      <c r="AY258" s="149" t="s">
        <v>120</v>
      </c>
    </row>
    <row r="259" spans="2:65" s="14" customFormat="1">
      <c r="B259" s="154"/>
      <c r="D259" s="143" t="s">
        <v>123</v>
      </c>
      <c r="E259" s="155" t="s">
        <v>1</v>
      </c>
      <c r="F259" s="156" t="s">
        <v>124</v>
      </c>
      <c r="H259" s="157">
        <v>2</v>
      </c>
      <c r="L259" s="154"/>
      <c r="M259" s="158"/>
      <c r="T259" s="159"/>
      <c r="AT259" s="155" t="s">
        <v>123</v>
      </c>
      <c r="AU259" s="155" t="s">
        <v>81</v>
      </c>
      <c r="AV259" s="14" t="s">
        <v>122</v>
      </c>
      <c r="AW259" s="14" t="s">
        <v>28</v>
      </c>
      <c r="AX259" s="14" t="s">
        <v>79</v>
      </c>
      <c r="AY259" s="155" t="s">
        <v>120</v>
      </c>
    </row>
    <row r="260" spans="2:65" s="1" customFormat="1" ht="24.2" customHeight="1">
      <c r="B260" s="128"/>
      <c r="C260" s="129" t="s">
        <v>296</v>
      </c>
      <c r="D260" s="129" t="s">
        <v>121</v>
      </c>
      <c r="E260" s="130" t="s">
        <v>491</v>
      </c>
      <c r="F260" s="131" t="s">
        <v>492</v>
      </c>
      <c r="G260" s="132" t="s">
        <v>289</v>
      </c>
      <c r="H260" s="133">
        <v>2</v>
      </c>
      <c r="I260" s="134"/>
      <c r="J260" s="134">
        <f>ROUND(I260*H260,2)</f>
        <v>0</v>
      </c>
      <c r="K260" s="135"/>
      <c r="L260" s="28"/>
      <c r="M260" s="136" t="s">
        <v>1</v>
      </c>
      <c r="N260" s="137" t="s">
        <v>36</v>
      </c>
      <c r="O260" s="138">
        <v>0.2</v>
      </c>
      <c r="P260" s="138">
        <f>O260*H260</f>
        <v>0.4</v>
      </c>
      <c r="Q260" s="138">
        <v>1.8E-3</v>
      </c>
      <c r="R260" s="138">
        <f>Q260*H260</f>
        <v>3.5999999999999999E-3</v>
      </c>
      <c r="S260" s="138">
        <v>0</v>
      </c>
      <c r="T260" s="139">
        <f>S260*H260</f>
        <v>0</v>
      </c>
      <c r="AR260" s="140" t="s">
        <v>154</v>
      </c>
      <c r="AT260" s="140" t="s">
        <v>121</v>
      </c>
      <c r="AU260" s="140" t="s">
        <v>81</v>
      </c>
      <c r="AY260" s="16" t="s">
        <v>120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6" t="s">
        <v>79</v>
      </c>
      <c r="BK260" s="141">
        <f>ROUND(I260*H260,2)</f>
        <v>0</v>
      </c>
      <c r="BL260" s="16" t="s">
        <v>154</v>
      </c>
      <c r="BM260" s="140" t="s">
        <v>493</v>
      </c>
    </row>
    <row r="261" spans="2:65" s="12" customFormat="1">
      <c r="B261" s="142"/>
      <c r="D261" s="143" t="s">
        <v>123</v>
      </c>
      <c r="E261" s="144" t="s">
        <v>1</v>
      </c>
      <c r="F261" s="145" t="s">
        <v>494</v>
      </c>
      <c r="H261" s="144" t="s">
        <v>1</v>
      </c>
      <c r="L261" s="142"/>
      <c r="M261" s="146"/>
      <c r="T261" s="147"/>
      <c r="AT261" s="144" t="s">
        <v>123</v>
      </c>
      <c r="AU261" s="144" t="s">
        <v>81</v>
      </c>
      <c r="AV261" s="12" t="s">
        <v>79</v>
      </c>
      <c r="AW261" s="12" t="s">
        <v>28</v>
      </c>
      <c r="AX261" s="12" t="s">
        <v>71</v>
      </c>
      <c r="AY261" s="144" t="s">
        <v>120</v>
      </c>
    </row>
    <row r="262" spans="2:65" s="13" customFormat="1">
      <c r="B262" s="148"/>
      <c r="D262" s="143" t="s">
        <v>123</v>
      </c>
      <c r="E262" s="149" t="s">
        <v>1</v>
      </c>
      <c r="F262" s="150" t="s">
        <v>81</v>
      </c>
      <c r="H262" s="151">
        <v>2</v>
      </c>
      <c r="L262" s="148"/>
      <c r="M262" s="152"/>
      <c r="T262" s="153"/>
      <c r="AT262" s="149" t="s">
        <v>123</v>
      </c>
      <c r="AU262" s="149" t="s">
        <v>81</v>
      </c>
      <c r="AV262" s="13" t="s">
        <v>81</v>
      </c>
      <c r="AW262" s="13" t="s">
        <v>28</v>
      </c>
      <c r="AX262" s="13" t="s">
        <v>71</v>
      </c>
      <c r="AY262" s="149" t="s">
        <v>120</v>
      </c>
    </row>
    <row r="263" spans="2:65" s="14" customFormat="1">
      <c r="B263" s="154"/>
      <c r="D263" s="143" t="s">
        <v>123</v>
      </c>
      <c r="E263" s="155" t="s">
        <v>1</v>
      </c>
      <c r="F263" s="156" t="s">
        <v>124</v>
      </c>
      <c r="H263" s="157">
        <v>2</v>
      </c>
      <c r="L263" s="154"/>
      <c r="M263" s="158"/>
      <c r="T263" s="159"/>
      <c r="AT263" s="155" t="s">
        <v>123</v>
      </c>
      <c r="AU263" s="155" t="s">
        <v>81</v>
      </c>
      <c r="AV263" s="14" t="s">
        <v>122</v>
      </c>
      <c r="AW263" s="14" t="s">
        <v>28</v>
      </c>
      <c r="AX263" s="14" t="s">
        <v>79</v>
      </c>
      <c r="AY263" s="155" t="s">
        <v>120</v>
      </c>
    </row>
    <row r="264" spans="2:65" s="1" customFormat="1" ht="16.5" customHeight="1">
      <c r="B264" s="128"/>
      <c r="C264" s="129" t="s">
        <v>300</v>
      </c>
      <c r="D264" s="129" t="s">
        <v>121</v>
      </c>
      <c r="E264" s="130" t="s">
        <v>495</v>
      </c>
      <c r="F264" s="131" t="s">
        <v>496</v>
      </c>
      <c r="G264" s="132" t="s">
        <v>289</v>
      </c>
      <c r="H264" s="133">
        <v>30</v>
      </c>
      <c r="I264" s="134"/>
      <c r="J264" s="134">
        <f>ROUND(I264*H264,2)</f>
        <v>0</v>
      </c>
      <c r="K264" s="135"/>
      <c r="L264" s="28"/>
      <c r="M264" s="136" t="s">
        <v>1</v>
      </c>
      <c r="N264" s="137" t="s">
        <v>36</v>
      </c>
      <c r="O264" s="138">
        <v>0.2</v>
      </c>
      <c r="P264" s="138">
        <f>O264*H264</f>
        <v>6</v>
      </c>
      <c r="Q264" s="138">
        <v>1.8400000000000001E-3</v>
      </c>
      <c r="R264" s="138">
        <f>Q264*H264</f>
        <v>5.5199999999999999E-2</v>
      </c>
      <c r="S264" s="138">
        <v>0</v>
      </c>
      <c r="T264" s="139">
        <f>S264*H264</f>
        <v>0</v>
      </c>
      <c r="AR264" s="140" t="s">
        <v>154</v>
      </c>
      <c r="AT264" s="140" t="s">
        <v>121</v>
      </c>
      <c r="AU264" s="140" t="s">
        <v>81</v>
      </c>
      <c r="AY264" s="16" t="s">
        <v>120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6" t="s">
        <v>79</v>
      </c>
      <c r="BK264" s="141">
        <f>ROUND(I264*H264,2)</f>
        <v>0</v>
      </c>
      <c r="BL264" s="16" t="s">
        <v>154</v>
      </c>
      <c r="BM264" s="140" t="s">
        <v>497</v>
      </c>
    </row>
    <row r="265" spans="2:65" s="12" customFormat="1">
      <c r="B265" s="142"/>
      <c r="D265" s="143" t="s">
        <v>123</v>
      </c>
      <c r="E265" s="144" t="s">
        <v>1</v>
      </c>
      <c r="F265" s="145" t="s">
        <v>498</v>
      </c>
      <c r="H265" s="144" t="s">
        <v>1</v>
      </c>
      <c r="L265" s="142"/>
      <c r="M265" s="146"/>
      <c r="T265" s="147"/>
      <c r="AT265" s="144" t="s">
        <v>123</v>
      </c>
      <c r="AU265" s="144" t="s">
        <v>81</v>
      </c>
      <c r="AV265" s="12" t="s">
        <v>79</v>
      </c>
      <c r="AW265" s="12" t="s">
        <v>28</v>
      </c>
      <c r="AX265" s="12" t="s">
        <v>71</v>
      </c>
      <c r="AY265" s="144" t="s">
        <v>120</v>
      </c>
    </row>
    <row r="266" spans="2:65" s="13" customFormat="1">
      <c r="B266" s="148"/>
      <c r="D266" s="143" t="s">
        <v>123</v>
      </c>
      <c r="E266" s="149" t="s">
        <v>1</v>
      </c>
      <c r="F266" s="150" t="s">
        <v>206</v>
      </c>
      <c r="H266" s="151">
        <v>30</v>
      </c>
      <c r="L266" s="148"/>
      <c r="M266" s="152"/>
      <c r="T266" s="153"/>
      <c r="AT266" s="149" t="s">
        <v>123</v>
      </c>
      <c r="AU266" s="149" t="s">
        <v>81</v>
      </c>
      <c r="AV266" s="13" t="s">
        <v>81</v>
      </c>
      <c r="AW266" s="13" t="s">
        <v>28</v>
      </c>
      <c r="AX266" s="13" t="s">
        <v>71</v>
      </c>
      <c r="AY266" s="149" t="s">
        <v>120</v>
      </c>
    </row>
    <row r="267" spans="2:65" s="14" customFormat="1">
      <c r="B267" s="154"/>
      <c r="D267" s="143" t="s">
        <v>123</v>
      </c>
      <c r="E267" s="155" t="s">
        <v>1</v>
      </c>
      <c r="F267" s="156" t="s">
        <v>124</v>
      </c>
      <c r="H267" s="157">
        <v>30</v>
      </c>
      <c r="L267" s="154"/>
      <c r="M267" s="158"/>
      <c r="T267" s="159"/>
      <c r="AT267" s="155" t="s">
        <v>123</v>
      </c>
      <c r="AU267" s="155" t="s">
        <v>81</v>
      </c>
      <c r="AV267" s="14" t="s">
        <v>122</v>
      </c>
      <c r="AW267" s="14" t="s">
        <v>28</v>
      </c>
      <c r="AX267" s="14" t="s">
        <v>79</v>
      </c>
      <c r="AY267" s="155" t="s">
        <v>120</v>
      </c>
    </row>
    <row r="268" spans="2:65" s="1" customFormat="1" ht="16.5" customHeight="1">
      <c r="B268" s="128"/>
      <c r="C268" s="129" t="s">
        <v>303</v>
      </c>
      <c r="D268" s="129" t="s">
        <v>121</v>
      </c>
      <c r="E268" s="130" t="s">
        <v>499</v>
      </c>
      <c r="F268" s="131" t="s">
        <v>500</v>
      </c>
      <c r="G268" s="132" t="s">
        <v>147</v>
      </c>
      <c r="H268" s="133">
        <v>32</v>
      </c>
      <c r="I268" s="134"/>
      <c r="J268" s="134">
        <f>ROUND(I268*H268,2)</f>
        <v>0</v>
      </c>
      <c r="K268" s="135"/>
      <c r="L268" s="28"/>
      <c r="M268" s="136" t="s">
        <v>1</v>
      </c>
      <c r="N268" s="137" t="s">
        <v>36</v>
      </c>
      <c r="O268" s="138">
        <v>0.246</v>
      </c>
      <c r="P268" s="138">
        <f>O268*H268</f>
        <v>7.8719999999999999</v>
      </c>
      <c r="Q268" s="138">
        <v>1.9000000000000001E-4</v>
      </c>
      <c r="R268" s="138">
        <f>Q268*H268</f>
        <v>6.0800000000000003E-3</v>
      </c>
      <c r="S268" s="138">
        <v>0</v>
      </c>
      <c r="T268" s="139">
        <f>S268*H268</f>
        <v>0</v>
      </c>
      <c r="AR268" s="140" t="s">
        <v>154</v>
      </c>
      <c r="AT268" s="140" t="s">
        <v>121</v>
      </c>
      <c r="AU268" s="140" t="s">
        <v>81</v>
      </c>
      <c r="AY268" s="16" t="s">
        <v>120</v>
      </c>
      <c r="BE268" s="141">
        <f>IF(N268="základní",J268,0)</f>
        <v>0</v>
      </c>
      <c r="BF268" s="141">
        <f>IF(N268="snížená",J268,0)</f>
        <v>0</v>
      </c>
      <c r="BG268" s="141">
        <f>IF(N268="zákl. přenesená",J268,0)</f>
        <v>0</v>
      </c>
      <c r="BH268" s="141">
        <f>IF(N268="sníž. přenesená",J268,0)</f>
        <v>0</v>
      </c>
      <c r="BI268" s="141">
        <f>IF(N268="nulová",J268,0)</f>
        <v>0</v>
      </c>
      <c r="BJ268" s="16" t="s">
        <v>79</v>
      </c>
      <c r="BK268" s="141">
        <f>ROUND(I268*H268,2)</f>
        <v>0</v>
      </c>
      <c r="BL268" s="16" t="s">
        <v>154</v>
      </c>
      <c r="BM268" s="140" t="s">
        <v>501</v>
      </c>
    </row>
    <row r="269" spans="2:65" s="12" customFormat="1">
      <c r="B269" s="142"/>
      <c r="D269" s="143" t="s">
        <v>123</v>
      </c>
      <c r="E269" s="144" t="s">
        <v>1</v>
      </c>
      <c r="F269" s="145" t="s">
        <v>478</v>
      </c>
      <c r="H269" s="144" t="s">
        <v>1</v>
      </c>
      <c r="L269" s="142"/>
      <c r="M269" s="146"/>
      <c r="T269" s="147"/>
      <c r="AT269" s="144" t="s">
        <v>123</v>
      </c>
      <c r="AU269" s="144" t="s">
        <v>81</v>
      </c>
      <c r="AV269" s="12" t="s">
        <v>79</v>
      </c>
      <c r="AW269" s="12" t="s">
        <v>28</v>
      </c>
      <c r="AX269" s="12" t="s">
        <v>71</v>
      </c>
      <c r="AY269" s="144" t="s">
        <v>120</v>
      </c>
    </row>
    <row r="270" spans="2:65" s="13" customFormat="1">
      <c r="B270" s="148"/>
      <c r="D270" s="143" t="s">
        <v>123</v>
      </c>
      <c r="E270" s="149" t="s">
        <v>1</v>
      </c>
      <c r="F270" s="150" t="s">
        <v>206</v>
      </c>
      <c r="H270" s="151">
        <v>30</v>
      </c>
      <c r="L270" s="148"/>
      <c r="M270" s="152"/>
      <c r="T270" s="153"/>
      <c r="AT270" s="149" t="s">
        <v>123</v>
      </c>
      <c r="AU270" s="149" t="s">
        <v>81</v>
      </c>
      <c r="AV270" s="13" t="s">
        <v>81</v>
      </c>
      <c r="AW270" s="13" t="s">
        <v>28</v>
      </c>
      <c r="AX270" s="13" t="s">
        <v>71</v>
      </c>
      <c r="AY270" s="149" t="s">
        <v>120</v>
      </c>
    </row>
    <row r="271" spans="2:65" s="12" customFormat="1">
      <c r="B271" s="142"/>
      <c r="D271" s="143" t="s">
        <v>123</v>
      </c>
      <c r="E271" s="144" t="s">
        <v>1</v>
      </c>
      <c r="F271" s="145" t="s">
        <v>502</v>
      </c>
      <c r="H271" s="144" t="s">
        <v>1</v>
      </c>
      <c r="L271" s="142"/>
      <c r="M271" s="146"/>
      <c r="T271" s="147"/>
      <c r="AT271" s="144" t="s">
        <v>123</v>
      </c>
      <c r="AU271" s="144" t="s">
        <v>81</v>
      </c>
      <c r="AV271" s="12" t="s">
        <v>79</v>
      </c>
      <c r="AW271" s="12" t="s">
        <v>28</v>
      </c>
      <c r="AX271" s="12" t="s">
        <v>71</v>
      </c>
      <c r="AY271" s="144" t="s">
        <v>120</v>
      </c>
    </row>
    <row r="272" spans="2:65" s="13" customFormat="1">
      <c r="B272" s="148"/>
      <c r="D272" s="143" t="s">
        <v>123</v>
      </c>
      <c r="E272" s="149" t="s">
        <v>1</v>
      </c>
      <c r="F272" s="150" t="s">
        <v>81</v>
      </c>
      <c r="H272" s="151">
        <v>2</v>
      </c>
      <c r="L272" s="148"/>
      <c r="M272" s="152"/>
      <c r="T272" s="153"/>
      <c r="AT272" s="149" t="s">
        <v>123</v>
      </c>
      <c r="AU272" s="149" t="s">
        <v>81</v>
      </c>
      <c r="AV272" s="13" t="s">
        <v>81</v>
      </c>
      <c r="AW272" s="13" t="s">
        <v>28</v>
      </c>
      <c r="AX272" s="13" t="s">
        <v>71</v>
      </c>
      <c r="AY272" s="149" t="s">
        <v>120</v>
      </c>
    </row>
    <row r="273" spans="2:65" s="14" customFormat="1">
      <c r="B273" s="154"/>
      <c r="D273" s="143" t="s">
        <v>123</v>
      </c>
      <c r="E273" s="155" t="s">
        <v>1</v>
      </c>
      <c r="F273" s="156" t="s">
        <v>124</v>
      </c>
      <c r="H273" s="157">
        <v>32</v>
      </c>
      <c r="L273" s="154"/>
      <c r="M273" s="158"/>
      <c r="T273" s="159"/>
      <c r="AT273" s="155" t="s">
        <v>123</v>
      </c>
      <c r="AU273" s="155" t="s">
        <v>81</v>
      </c>
      <c r="AV273" s="14" t="s">
        <v>122</v>
      </c>
      <c r="AW273" s="14" t="s">
        <v>28</v>
      </c>
      <c r="AX273" s="14" t="s">
        <v>79</v>
      </c>
      <c r="AY273" s="155" t="s">
        <v>120</v>
      </c>
    </row>
    <row r="274" spans="2:65" s="1" customFormat="1" ht="16.5" customHeight="1">
      <c r="B274" s="128"/>
      <c r="C274" s="160" t="s">
        <v>309</v>
      </c>
      <c r="D274" s="160" t="s">
        <v>139</v>
      </c>
      <c r="E274" s="161" t="s">
        <v>503</v>
      </c>
      <c r="F274" s="162" t="s">
        <v>504</v>
      </c>
      <c r="G274" s="163" t="s">
        <v>505</v>
      </c>
      <c r="H274" s="164">
        <v>2</v>
      </c>
      <c r="I274" s="165"/>
      <c r="J274" s="165">
        <f>ROUND(I274*H274,2)</f>
        <v>0</v>
      </c>
      <c r="K274" s="166"/>
      <c r="L274" s="167"/>
      <c r="M274" s="168" t="s">
        <v>1</v>
      </c>
      <c r="N274" s="169" t="s">
        <v>36</v>
      </c>
      <c r="O274" s="138">
        <v>0</v>
      </c>
      <c r="P274" s="138">
        <f>O274*H274</f>
        <v>0</v>
      </c>
      <c r="Q274" s="138">
        <v>8.0000000000000004E-4</v>
      </c>
      <c r="R274" s="138">
        <f>Q274*H274</f>
        <v>1.6000000000000001E-3</v>
      </c>
      <c r="S274" s="138">
        <v>0</v>
      </c>
      <c r="T274" s="139">
        <f>S274*H274</f>
        <v>0</v>
      </c>
      <c r="AR274" s="140" t="s">
        <v>216</v>
      </c>
      <c r="AT274" s="140" t="s">
        <v>139</v>
      </c>
      <c r="AU274" s="140" t="s">
        <v>81</v>
      </c>
      <c r="AY274" s="16" t="s">
        <v>120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6" t="s">
        <v>79</v>
      </c>
      <c r="BK274" s="141">
        <f>ROUND(I274*H274,2)</f>
        <v>0</v>
      </c>
      <c r="BL274" s="16" t="s">
        <v>154</v>
      </c>
      <c r="BM274" s="140" t="s">
        <v>506</v>
      </c>
    </row>
    <row r="275" spans="2:65" s="12" customFormat="1">
      <c r="B275" s="142"/>
      <c r="D275" s="143" t="s">
        <v>123</v>
      </c>
      <c r="E275" s="144" t="s">
        <v>1</v>
      </c>
      <c r="F275" s="145" t="s">
        <v>502</v>
      </c>
      <c r="H275" s="144" t="s">
        <v>1</v>
      </c>
      <c r="L275" s="142"/>
      <c r="M275" s="146"/>
      <c r="T275" s="147"/>
      <c r="AT275" s="144" t="s">
        <v>123</v>
      </c>
      <c r="AU275" s="144" t="s">
        <v>81</v>
      </c>
      <c r="AV275" s="12" t="s">
        <v>79</v>
      </c>
      <c r="AW275" s="12" t="s">
        <v>28</v>
      </c>
      <c r="AX275" s="12" t="s">
        <v>71</v>
      </c>
      <c r="AY275" s="144" t="s">
        <v>120</v>
      </c>
    </row>
    <row r="276" spans="2:65" s="13" customFormat="1">
      <c r="B276" s="148"/>
      <c r="D276" s="143" t="s">
        <v>123</v>
      </c>
      <c r="E276" s="149" t="s">
        <v>1</v>
      </c>
      <c r="F276" s="150" t="s">
        <v>81</v>
      </c>
      <c r="H276" s="151">
        <v>2</v>
      </c>
      <c r="L276" s="148"/>
      <c r="M276" s="152"/>
      <c r="T276" s="153"/>
      <c r="AT276" s="149" t="s">
        <v>123</v>
      </c>
      <c r="AU276" s="149" t="s">
        <v>81</v>
      </c>
      <c r="AV276" s="13" t="s">
        <v>81</v>
      </c>
      <c r="AW276" s="13" t="s">
        <v>28</v>
      </c>
      <c r="AX276" s="13" t="s">
        <v>71</v>
      </c>
      <c r="AY276" s="149" t="s">
        <v>120</v>
      </c>
    </row>
    <row r="277" spans="2:65" s="14" customFormat="1">
      <c r="B277" s="154"/>
      <c r="D277" s="143" t="s">
        <v>123</v>
      </c>
      <c r="E277" s="155" t="s">
        <v>1</v>
      </c>
      <c r="F277" s="156" t="s">
        <v>124</v>
      </c>
      <c r="H277" s="157">
        <v>2</v>
      </c>
      <c r="L277" s="154"/>
      <c r="M277" s="158"/>
      <c r="T277" s="159"/>
      <c r="AT277" s="155" t="s">
        <v>123</v>
      </c>
      <c r="AU277" s="155" t="s">
        <v>81</v>
      </c>
      <c r="AV277" s="14" t="s">
        <v>122</v>
      </c>
      <c r="AW277" s="14" t="s">
        <v>28</v>
      </c>
      <c r="AX277" s="14" t="s">
        <v>79</v>
      </c>
      <c r="AY277" s="155" t="s">
        <v>120</v>
      </c>
    </row>
    <row r="278" spans="2:65" s="1" customFormat="1" ht="16.5" customHeight="1">
      <c r="B278" s="128"/>
      <c r="C278" s="160" t="s">
        <v>312</v>
      </c>
      <c r="D278" s="160" t="s">
        <v>139</v>
      </c>
      <c r="E278" s="161" t="s">
        <v>507</v>
      </c>
      <c r="F278" s="162" t="s">
        <v>508</v>
      </c>
      <c r="G278" s="163" t="s">
        <v>147</v>
      </c>
      <c r="H278" s="164">
        <v>30</v>
      </c>
      <c r="I278" s="165"/>
      <c r="J278" s="165">
        <f>ROUND(I278*H278,2)</f>
        <v>0</v>
      </c>
      <c r="K278" s="166"/>
      <c r="L278" s="167"/>
      <c r="M278" s="168" t="s">
        <v>1</v>
      </c>
      <c r="N278" s="169" t="s">
        <v>36</v>
      </c>
      <c r="O278" s="138">
        <v>0</v>
      </c>
      <c r="P278" s="138">
        <f>O278*H278</f>
        <v>0</v>
      </c>
      <c r="Q278" s="138">
        <v>2.5000000000000001E-4</v>
      </c>
      <c r="R278" s="138">
        <f>Q278*H278</f>
        <v>7.4999999999999997E-3</v>
      </c>
      <c r="S278" s="138">
        <v>0</v>
      </c>
      <c r="T278" s="139">
        <f>S278*H278</f>
        <v>0</v>
      </c>
      <c r="AR278" s="140" t="s">
        <v>216</v>
      </c>
      <c r="AT278" s="140" t="s">
        <v>139</v>
      </c>
      <c r="AU278" s="140" t="s">
        <v>81</v>
      </c>
      <c r="AY278" s="16" t="s">
        <v>120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6" t="s">
        <v>79</v>
      </c>
      <c r="BK278" s="141">
        <f>ROUND(I278*H278,2)</f>
        <v>0</v>
      </c>
      <c r="BL278" s="16" t="s">
        <v>154</v>
      </c>
      <c r="BM278" s="140" t="s">
        <v>509</v>
      </c>
    </row>
    <row r="279" spans="2:65" s="12" customFormat="1">
      <c r="B279" s="142"/>
      <c r="D279" s="143" t="s">
        <v>123</v>
      </c>
      <c r="E279" s="144" t="s">
        <v>1</v>
      </c>
      <c r="F279" s="145" t="s">
        <v>478</v>
      </c>
      <c r="H279" s="144" t="s">
        <v>1</v>
      </c>
      <c r="L279" s="142"/>
      <c r="M279" s="146"/>
      <c r="T279" s="147"/>
      <c r="AT279" s="144" t="s">
        <v>123</v>
      </c>
      <c r="AU279" s="144" t="s">
        <v>81</v>
      </c>
      <c r="AV279" s="12" t="s">
        <v>79</v>
      </c>
      <c r="AW279" s="12" t="s">
        <v>28</v>
      </c>
      <c r="AX279" s="12" t="s">
        <v>71</v>
      </c>
      <c r="AY279" s="144" t="s">
        <v>120</v>
      </c>
    </row>
    <row r="280" spans="2:65" s="13" customFormat="1">
      <c r="B280" s="148"/>
      <c r="D280" s="143" t="s">
        <v>123</v>
      </c>
      <c r="E280" s="149" t="s">
        <v>1</v>
      </c>
      <c r="F280" s="150" t="s">
        <v>206</v>
      </c>
      <c r="H280" s="151">
        <v>30</v>
      </c>
      <c r="L280" s="148"/>
      <c r="M280" s="152"/>
      <c r="T280" s="153"/>
      <c r="AT280" s="149" t="s">
        <v>123</v>
      </c>
      <c r="AU280" s="149" t="s">
        <v>81</v>
      </c>
      <c r="AV280" s="13" t="s">
        <v>81</v>
      </c>
      <c r="AW280" s="13" t="s">
        <v>28</v>
      </c>
      <c r="AX280" s="13" t="s">
        <v>71</v>
      </c>
      <c r="AY280" s="149" t="s">
        <v>120</v>
      </c>
    </row>
    <row r="281" spans="2:65" s="14" customFormat="1">
      <c r="B281" s="154"/>
      <c r="D281" s="143" t="s">
        <v>123</v>
      </c>
      <c r="E281" s="155" t="s">
        <v>1</v>
      </c>
      <c r="F281" s="156" t="s">
        <v>124</v>
      </c>
      <c r="H281" s="157">
        <v>30</v>
      </c>
      <c r="L281" s="154"/>
      <c r="M281" s="158"/>
      <c r="T281" s="159"/>
      <c r="AT281" s="155" t="s">
        <v>123</v>
      </c>
      <c r="AU281" s="155" t="s">
        <v>81</v>
      </c>
      <c r="AV281" s="14" t="s">
        <v>122</v>
      </c>
      <c r="AW281" s="14" t="s">
        <v>28</v>
      </c>
      <c r="AX281" s="14" t="s">
        <v>79</v>
      </c>
      <c r="AY281" s="155" t="s">
        <v>120</v>
      </c>
    </row>
    <row r="282" spans="2:65" s="1" customFormat="1" ht="24.2" customHeight="1">
      <c r="B282" s="128"/>
      <c r="C282" s="129" t="s">
        <v>316</v>
      </c>
      <c r="D282" s="129" t="s">
        <v>121</v>
      </c>
      <c r="E282" s="130" t="s">
        <v>510</v>
      </c>
      <c r="F282" s="131" t="s">
        <v>511</v>
      </c>
      <c r="G282" s="132" t="s">
        <v>248</v>
      </c>
      <c r="H282" s="133">
        <v>4535.12</v>
      </c>
      <c r="I282" s="134"/>
      <c r="J282" s="134">
        <f>ROUND(I282*H282,2)</f>
        <v>0</v>
      </c>
      <c r="K282" s="135"/>
      <c r="L282" s="28"/>
      <c r="M282" s="136" t="s">
        <v>1</v>
      </c>
      <c r="N282" s="137" t="s">
        <v>36</v>
      </c>
      <c r="O282" s="138">
        <v>0</v>
      </c>
      <c r="P282" s="138">
        <f>O282*H282</f>
        <v>0</v>
      </c>
      <c r="Q282" s="138">
        <v>0</v>
      </c>
      <c r="R282" s="138">
        <f>Q282*H282</f>
        <v>0</v>
      </c>
      <c r="S282" s="138">
        <v>0</v>
      </c>
      <c r="T282" s="139">
        <f>S282*H282</f>
        <v>0</v>
      </c>
      <c r="AR282" s="140" t="s">
        <v>154</v>
      </c>
      <c r="AT282" s="140" t="s">
        <v>121</v>
      </c>
      <c r="AU282" s="140" t="s">
        <v>81</v>
      </c>
      <c r="AY282" s="16" t="s">
        <v>120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6" t="s">
        <v>79</v>
      </c>
      <c r="BK282" s="141">
        <f>ROUND(I282*H282,2)</f>
        <v>0</v>
      </c>
      <c r="BL282" s="16" t="s">
        <v>154</v>
      </c>
      <c r="BM282" s="140" t="s">
        <v>512</v>
      </c>
    </row>
    <row r="283" spans="2:65" s="11" customFormat="1" ht="22.9" customHeight="1">
      <c r="B283" s="117"/>
      <c r="D283" s="118" t="s">
        <v>70</v>
      </c>
      <c r="E283" s="126" t="s">
        <v>513</v>
      </c>
      <c r="F283" s="126" t="s">
        <v>514</v>
      </c>
      <c r="J283" s="127">
        <f>BK283</f>
        <v>0</v>
      </c>
      <c r="L283" s="117"/>
      <c r="M283" s="121"/>
      <c r="P283" s="122">
        <f>SUM(P284:P288)</f>
        <v>7.7279999999999998</v>
      </c>
      <c r="R283" s="122">
        <f>SUM(R284:R288)</f>
        <v>8.2530000000000006E-2</v>
      </c>
      <c r="T283" s="123">
        <f>SUM(T284:T288)</f>
        <v>0</v>
      </c>
      <c r="AR283" s="118" t="s">
        <v>81</v>
      </c>
      <c r="AT283" s="124" t="s">
        <v>70</v>
      </c>
      <c r="AU283" s="124" t="s">
        <v>79</v>
      </c>
      <c r="AY283" s="118" t="s">
        <v>120</v>
      </c>
      <c r="BK283" s="125">
        <f>SUM(BK284:BK288)</f>
        <v>0</v>
      </c>
    </row>
    <row r="284" spans="2:65" s="1" customFormat="1" ht="21.75" customHeight="1">
      <c r="B284" s="128"/>
      <c r="C284" s="129" t="s">
        <v>319</v>
      </c>
      <c r="D284" s="129" t="s">
        <v>121</v>
      </c>
      <c r="E284" s="130" t="s">
        <v>515</v>
      </c>
      <c r="F284" s="131" t="s">
        <v>516</v>
      </c>
      <c r="G284" s="132" t="s">
        <v>360</v>
      </c>
      <c r="H284" s="133">
        <v>21</v>
      </c>
      <c r="I284" s="134"/>
      <c r="J284" s="134">
        <f>ROUND(I284*H284,2)</f>
        <v>0</v>
      </c>
      <c r="K284" s="135"/>
      <c r="L284" s="28"/>
      <c r="M284" s="136" t="s">
        <v>1</v>
      </c>
      <c r="N284" s="137" t="s">
        <v>36</v>
      </c>
      <c r="O284" s="138">
        <v>0.36799999999999999</v>
      </c>
      <c r="P284" s="138">
        <f>O284*H284</f>
        <v>7.7279999999999998</v>
      </c>
      <c r="Q284" s="138">
        <v>3.9300000000000003E-3</v>
      </c>
      <c r="R284" s="138">
        <f>Q284*H284</f>
        <v>8.2530000000000006E-2</v>
      </c>
      <c r="S284" s="138">
        <v>0</v>
      </c>
      <c r="T284" s="139">
        <f>S284*H284</f>
        <v>0</v>
      </c>
      <c r="AR284" s="140" t="s">
        <v>154</v>
      </c>
      <c r="AT284" s="140" t="s">
        <v>121</v>
      </c>
      <c r="AU284" s="140" t="s">
        <v>81</v>
      </c>
      <c r="AY284" s="16" t="s">
        <v>120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6" t="s">
        <v>79</v>
      </c>
      <c r="BK284" s="141">
        <f>ROUND(I284*H284,2)</f>
        <v>0</v>
      </c>
      <c r="BL284" s="16" t="s">
        <v>154</v>
      </c>
      <c r="BM284" s="140" t="s">
        <v>517</v>
      </c>
    </row>
    <row r="285" spans="2:65" s="12" customFormat="1">
      <c r="B285" s="142"/>
      <c r="D285" s="143" t="s">
        <v>123</v>
      </c>
      <c r="E285" s="144" t="s">
        <v>1</v>
      </c>
      <c r="F285" s="145" t="s">
        <v>518</v>
      </c>
      <c r="H285" s="144" t="s">
        <v>1</v>
      </c>
      <c r="L285" s="142"/>
      <c r="M285" s="146"/>
      <c r="T285" s="147"/>
      <c r="AT285" s="144" t="s">
        <v>123</v>
      </c>
      <c r="AU285" s="144" t="s">
        <v>81</v>
      </c>
      <c r="AV285" s="12" t="s">
        <v>79</v>
      </c>
      <c r="AW285" s="12" t="s">
        <v>28</v>
      </c>
      <c r="AX285" s="12" t="s">
        <v>71</v>
      </c>
      <c r="AY285" s="144" t="s">
        <v>120</v>
      </c>
    </row>
    <row r="286" spans="2:65" s="13" customFormat="1">
      <c r="B286" s="148"/>
      <c r="D286" s="143" t="s">
        <v>123</v>
      </c>
      <c r="E286" s="149" t="s">
        <v>1</v>
      </c>
      <c r="F286" s="150" t="s">
        <v>7</v>
      </c>
      <c r="H286" s="151">
        <v>21</v>
      </c>
      <c r="L286" s="148"/>
      <c r="M286" s="152"/>
      <c r="T286" s="153"/>
      <c r="AT286" s="149" t="s">
        <v>123</v>
      </c>
      <c r="AU286" s="149" t="s">
        <v>81</v>
      </c>
      <c r="AV286" s="13" t="s">
        <v>81</v>
      </c>
      <c r="AW286" s="13" t="s">
        <v>28</v>
      </c>
      <c r="AX286" s="13" t="s">
        <v>71</v>
      </c>
      <c r="AY286" s="149" t="s">
        <v>120</v>
      </c>
    </row>
    <row r="287" spans="2:65" s="14" customFormat="1">
      <c r="B287" s="154"/>
      <c r="D287" s="143" t="s">
        <v>123</v>
      </c>
      <c r="E287" s="155" t="s">
        <v>1</v>
      </c>
      <c r="F287" s="156" t="s">
        <v>124</v>
      </c>
      <c r="H287" s="157">
        <v>21</v>
      </c>
      <c r="L287" s="154"/>
      <c r="M287" s="158"/>
      <c r="T287" s="159"/>
      <c r="AT287" s="155" t="s">
        <v>123</v>
      </c>
      <c r="AU287" s="155" t="s">
        <v>81</v>
      </c>
      <c r="AV287" s="14" t="s">
        <v>122</v>
      </c>
      <c r="AW287" s="14" t="s">
        <v>28</v>
      </c>
      <c r="AX287" s="14" t="s">
        <v>79</v>
      </c>
      <c r="AY287" s="155" t="s">
        <v>120</v>
      </c>
    </row>
    <row r="288" spans="2:65" s="1" customFormat="1" ht="24.2" customHeight="1">
      <c r="B288" s="128"/>
      <c r="C288" s="129" t="s">
        <v>320</v>
      </c>
      <c r="D288" s="129" t="s">
        <v>121</v>
      </c>
      <c r="E288" s="130" t="s">
        <v>519</v>
      </c>
      <c r="F288" s="131" t="s">
        <v>520</v>
      </c>
      <c r="G288" s="132" t="s">
        <v>248</v>
      </c>
      <c r="H288" s="133">
        <v>233.1</v>
      </c>
      <c r="I288" s="134"/>
      <c r="J288" s="134">
        <f>ROUND(I288*H288,2)</f>
        <v>0</v>
      </c>
      <c r="K288" s="135"/>
      <c r="L288" s="28"/>
      <c r="M288" s="170" t="s">
        <v>1</v>
      </c>
      <c r="N288" s="171" t="s">
        <v>36</v>
      </c>
      <c r="O288" s="172">
        <v>0</v>
      </c>
      <c r="P288" s="172">
        <f>O288*H288</f>
        <v>0</v>
      </c>
      <c r="Q288" s="172">
        <v>0</v>
      </c>
      <c r="R288" s="172">
        <f>Q288*H288</f>
        <v>0</v>
      </c>
      <c r="S288" s="172">
        <v>0</v>
      </c>
      <c r="T288" s="173">
        <f>S288*H288</f>
        <v>0</v>
      </c>
      <c r="AR288" s="140" t="s">
        <v>154</v>
      </c>
      <c r="AT288" s="140" t="s">
        <v>121</v>
      </c>
      <c r="AU288" s="140" t="s">
        <v>81</v>
      </c>
      <c r="AY288" s="16" t="s">
        <v>120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6" t="s">
        <v>79</v>
      </c>
      <c r="BK288" s="141">
        <f>ROUND(I288*H288,2)</f>
        <v>0</v>
      </c>
      <c r="BL288" s="16" t="s">
        <v>154</v>
      </c>
      <c r="BM288" s="140" t="s">
        <v>521</v>
      </c>
    </row>
    <row r="289" spans="2:12" s="1" customFormat="1" ht="6.95" customHeight="1">
      <c r="B289" s="40"/>
      <c r="C289" s="41"/>
      <c r="D289" s="41"/>
      <c r="E289" s="41"/>
      <c r="F289" s="41"/>
      <c r="G289" s="41"/>
      <c r="H289" s="41"/>
      <c r="I289" s="41"/>
      <c r="J289" s="41"/>
      <c r="K289" s="41"/>
      <c r="L289" s="28"/>
    </row>
  </sheetData>
  <autoFilter ref="C120:K288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DF38-DC3A-413C-9E7C-71D7B4486C3C}">
  <dimension ref="A1:BD42"/>
  <sheetViews>
    <sheetView topLeftCell="A10" zoomScaleNormal="100" workbookViewId="0">
      <selection activeCell="AZ46" sqref="AZ46"/>
    </sheetView>
  </sheetViews>
  <sheetFormatPr defaultRowHeight="15"/>
  <cols>
    <col min="1" max="1" width="6.33203125" style="198" customWidth="1"/>
    <col min="2" max="2" width="14.33203125" style="199" customWidth="1"/>
    <col min="3" max="3" width="57" style="200" customWidth="1"/>
    <col min="4" max="4" width="4.5" style="199" customWidth="1"/>
    <col min="5" max="49" width="4.5" style="199" hidden="1" customWidth="1"/>
    <col min="50" max="50" width="8.5" style="201" customWidth="1"/>
    <col min="51" max="51" width="10.1640625" style="201" customWidth="1"/>
    <col min="52" max="52" width="10.83203125" style="201" customWidth="1"/>
    <col min="53" max="53" width="12.5" style="201" customWidth="1"/>
    <col min="54" max="54" width="11.33203125" style="202" customWidth="1"/>
    <col min="55" max="55" width="5.5" style="199" customWidth="1"/>
    <col min="56" max="56" width="14" style="174" customWidth="1"/>
    <col min="57" max="256" width="9.33203125" style="174"/>
    <col min="257" max="257" width="6.33203125" style="174" customWidth="1"/>
    <col min="258" max="258" width="14.33203125" style="174" customWidth="1"/>
    <col min="259" max="259" width="57" style="174" customWidth="1"/>
    <col min="260" max="260" width="4.5" style="174" customWidth="1"/>
    <col min="261" max="305" width="0" style="174" hidden="1" customWidth="1"/>
    <col min="306" max="306" width="8.5" style="174" customWidth="1"/>
    <col min="307" max="307" width="10.1640625" style="174" customWidth="1"/>
    <col min="308" max="309" width="10.83203125" style="174" customWidth="1"/>
    <col min="310" max="310" width="11.33203125" style="174" customWidth="1"/>
    <col min="311" max="311" width="5.5" style="174" customWidth="1"/>
    <col min="312" max="312" width="14" style="174" customWidth="1"/>
    <col min="313" max="512" width="9.33203125" style="174"/>
    <col min="513" max="513" width="6.33203125" style="174" customWidth="1"/>
    <col min="514" max="514" width="14.33203125" style="174" customWidth="1"/>
    <col min="515" max="515" width="57" style="174" customWidth="1"/>
    <col min="516" max="516" width="4.5" style="174" customWidth="1"/>
    <col min="517" max="561" width="0" style="174" hidden="1" customWidth="1"/>
    <col min="562" max="562" width="8.5" style="174" customWidth="1"/>
    <col min="563" max="563" width="10.1640625" style="174" customWidth="1"/>
    <col min="564" max="565" width="10.83203125" style="174" customWidth="1"/>
    <col min="566" max="566" width="11.33203125" style="174" customWidth="1"/>
    <col min="567" max="567" width="5.5" style="174" customWidth="1"/>
    <col min="568" max="568" width="14" style="174" customWidth="1"/>
    <col min="569" max="768" width="9.33203125" style="174"/>
    <col min="769" max="769" width="6.33203125" style="174" customWidth="1"/>
    <col min="770" max="770" width="14.33203125" style="174" customWidth="1"/>
    <col min="771" max="771" width="57" style="174" customWidth="1"/>
    <col min="772" max="772" width="4.5" style="174" customWidth="1"/>
    <col min="773" max="817" width="0" style="174" hidden="1" customWidth="1"/>
    <col min="818" max="818" width="8.5" style="174" customWidth="1"/>
    <col min="819" max="819" width="10.1640625" style="174" customWidth="1"/>
    <col min="820" max="821" width="10.83203125" style="174" customWidth="1"/>
    <col min="822" max="822" width="11.33203125" style="174" customWidth="1"/>
    <col min="823" max="823" width="5.5" style="174" customWidth="1"/>
    <col min="824" max="824" width="14" style="174" customWidth="1"/>
    <col min="825" max="1024" width="9.33203125" style="174"/>
    <col min="1025" max="1025" width="6.33203125" style="174" customWidth="1"/>
    <col min="1026" max="1026" width="14.33203125" style="174" customWidth="1"/>
    <col min="1027" max="1027" width="57" style="174" customWidth="1"/>
    <col min="1028" max="1028" width="4.5" style="174" customWidth="1"/>
    <col min="1029" max="1073" width="0" style="174" hidden="1" customWidth="1"/>
    <col min="1074" max="1074" width="8.5" style="174" customWidth="1"/>
    <col min="1075" max="1075" width="10.1640625" style="174" customWidth="1"/>
    <col min="1076" max="1077" width="10.83203125" style="174" customWidth="1"/>
    <col min="1078" max="1078" width="11.33203125" style="174" customWidth="1"/>
    <col min="1079" max="1079" width="5.5" style="174" customWidth="1"/>
    <col min="1080" max="1080" width="14" style="174" customWidth="1"/>
    <col min="1081" max="1280" width="9.33203125" style="174"/>
    <col min="1281" max="1281" width="6.33203125" style="174" customWidth="1"/>
    <col min="1282" max="1282" width="14.33203125" style="174" customWidth="1"/>
    <col min="1283" max="1283" width="57" style="174" customWidth="1"/>
    <col min="1284" max="1284" width="4.5" style="174" customWidth="1"/>
    <col min="1285" max="1329" width="0" style="174" hidden="1" customWidth="1"/>
    <col min="1330" max="1330" width="8.5" style="174" customWidth="1"/>
    <col min="1331" max="1331" width="10.1640625" style="174" customWidth="1"/>
    <col min="1332" max="1333" width="10.83203125" style="174" customWidth="1"/>
    <col min="1334" max="1334" width="11.33203125" style="174" customWidth="1"/>
    <col min="1335" max="1335" width="5.5" style="174" customWidth="1"/>
    <col min="1336" max="1336" width="14" style="174" customWidth="1"/>
    <col min="1337" max="1536" width="9.33203125" style="174"/>
    <col min="1537" max="1537" width="6.33203125" style="174" customWidth="1"/>
    <col min="1538" max="1538" width="14.33203125" style="174" customWidth="1"/>
    <col min="1539" max="1539" width="57" style="174" customWidth="1"/>
    <col min="1540" max="1540" width="4.5" style="174" customWidth="1"/>
    <col min="1541" max="1585" width="0" style="174" hidden="1" customWidth="1"/>
    <col min="1586" max="1586" width="8.5" style="174" customWidth="1"/>
    <col min="1587" max="1587" width="10.1640625" style="174" customWidth="1"/>
    <col min="1588" max="1589" width="10.83203125" style="174" customWidth="1"/>
    <col min="1590" max="1590" width="11.33203125" style="174" customWidth="1"/>
    <col min="1591" max="1591" width="5.5" style="174" customWidth="1"/>
    <col min="1592" max="1592" width="14" style="174" customWidth="1"/>
    <col min="1593" max="1792" width="9.33203125" style="174"/>
    <col min="1793" max="1793" width="6.33203125" style="174" customWidth="1"/>
    <col min="1794" max="1794" width="14.33203125" style="174" customWidth="1"/>
    <col min="1795" max="1795" width="57" style="174" customWidth="1"/>
    <col min="1796" max="1796" width="4.5" style="174" customWidth="1"/>
    <col min="1797" max="1841" width="0" style="174" hidden="1" customWidth="1"/>
    <col min="1842" max="1842" width="8.5" style="174" customWidth="1"/>
    <col min="1843" max="1843" width="10.1640625" style="174" customWidth="1"/>
    <col min="1844" max="1845" width="10.83203125" style="174" customWidth="1"/>
    <col min="1846" max="1846" width="11.33203125" style="174" customWidth="1"/>
    <col min="1847" max="1847" width="5.5" style="174" customWidth="1"/>
    <col min="1848" max="1848" width="14" style="174" customWidth="1"/>
    <col min="1849" max="2048" width="9.33203125" style="174"/>
    <col min="2049" max="2049" width="6.33203125" style="174" customWidth="1"/>
    <col min="2050" max="2050" width="14.33203125" style="174" customWidth="1"/>
    <col min="2051" max="2051" width="57" style="174" customWidth="1"/>
    <col min="2052" max="2052" width="4.5" style="174" customWidth="1"/>
    <col min="2053" max="2097" width="0" style="174" hidden="1" customWidth="1"/>
    <col min="2098" max="2098" width="8.5" style="174" customWidth="1"/>
    <col min="2099" max="2099" width="10.1640625" style="174" customWidth="1"/>
    <col min="2100" max="2101" width="10.83203125" style="174" customWidth="1"/>
    <col min="2102" max="2102" width="11.33203125" style="174" customWidth="1"/>
    <col min="2103" max="2103" width="5.5" style="174" customWidth="1"/>
    <col min="2104" max="2104" width="14" style="174" customWidth="1"/>
    <col min="2105" max="2304" width="9.33203125" style="174"/>
    <col min="2305" max="2305" width="6.33203125" style="174" customWidth="1"/>
    <col min="2306" max="2306" width="14.33203125" style="174" customWidth="1"/>
    <col min="2307" max="2307" width="57" style="174" customWidth="1"/>
    <col min="2308" max="2308" width="4.5" style="174" customWidth="1"/>
    <col min="2309" max="2353" width="0" style="174" hidden="1" customWidth="1"/>
    <col min="2354" max="2354" width="8.5" style="174" customWidth="1"/>
    <col min="2355" max="2355" width="10.1640625" style="174" customWidth="1"/>
    <col min="2356" max="2357" width="10.83203125" style="174" customWidth="1"/>
    <col min="2358" max="2358" width="11.33203125" style="174" customWidth="1"/>
    <col min="2359" max="2359" width="5.5" style="174" customWidth="1"/>
    <col min="2360" max="2360" width="14" style="174" customWidth="1"/>
    <col min="2361" max="2560" width="9.33203125" style="174"/>
    <col min="2561" max="2561" width="6.33203125" style="174" customWidth="1"/>
    <col min="2562" max="2562" width="14.33203125" style="174" customWidth="1"/>
    <col min="2563" max="2563" width="57" style="174" customWidth="1"/>
    <col min="2564" max="2564" width="4.5" style="174" customWidth="1"/>
    <col min="2565" max="2609" width="0" style="174" hidden="1" customWidth="1"/>
    <col min="2610" max="2610" width="8.5" style="174" customWidth="1"/>
    <col min="2611" max="2611" width="10.1640625" style="174" customWidth="1"/>
    <col min="2612" max="2613" width="10.83203125" style="174" customWidth="1"/>
    <col min="2614" max="2614" width="11.33203125" style="174" customWidth="1"/>
    <col min="2615" max="2615" width="5.5" style="174" customWidth="1"/>
    <col min="2616" max="2616" width="14" style="174" customWidth="1"/>
    <col min="2617" max="2816" width="9.33203125" style="174"/>
    <col min="2817" max="2817" width="6.33203125" style="174" customWidth="1"/>
    <col min="2818" max="2818" width="14.33203125" style="174" customWidth="1"/>
    <col min="2819" max="2819" width="57" style="174" customWidth="1"/>
    <col min="2820" max="2820" width="4.5" style="174" customWidth="1"/>
    <col min="2821" max="2865" width="0" style="174" hidden="1" customWidth="1"/>
    <col min="2866" max="2866" width="8.5" style="174" customWidth="1"/>
    <col min="2867" max="2867" width="10.1640625" style="174" customWidth="1"/>
    <col min="2868" max="2869" width="10.83203125" style="174" customWidth="1"/>
    <col min="2870" max="2870" width="11.33203125" style="174" customWidth="1"/>
    <col min="2871" max="2871" width="5.5" style="174" customWidth="1"/>
    <col min="2872" max="2872" width="14" style="174" customWidth="1"/>
    <col min="2873" max="3072" width="9.33203125" style="174"/>
    <col min="3073" max="3073" width="6.33203125" style="174" customWidth="1"/>
    <col min="3074" max="3074" width="14.33203125" style="174" customWidth="1"/>
    <col min="3075" max="3075" width="57" style="174" customWidth="1"/>
    <col min="3076" max="3076" width="4.5" style="174" customWidth="1"/>
    <col min="3077" max="3121" width="0" style="174" hidden="1" customWidth="1"/>
    <col min="3122" max="3122" width="8.5" style="174" customWidth="1"/>
    <col min="3123" max="3123" width="10.1640625" style="174" customWidth="1"/>
    <col min="3124" max="3125" width="10.83203125" style="174" customWidth="1"/>
    <col min="3126" max="3126" width="11.33203125" style="174" customWidth="1"/>
    <col min="3127" max="3127" width="5.5" style="174" customWidth="1"/>
    <col min="3128" max="3128" width="14" style="174" customWidth="1"/>
    <col min="3129" max="3328" width="9.33203125" style="174"/>
    <col min="3329" max="3329" width="6.33203125" style="174" customWidth="1"/>
    <col min="3330" max="3330" width="14.33203125" style="174" customWidth="1"/>
    <col min="3331" max="3331" width="57" style="174" customWidth="1"/>
    <col min="3332" max="3332" width="4.5" style="174" customWidth="1"/>
    <col min="3333" max="3377" width="0" style="174" hidden="1" customWidth="1"/>
    <col min="3378" max="3378" width="8.5" style="174" customWidth="1"/>
    <col min="3379" max="3379" width="10.1640625" style="174" customWidth="1"/>
    <col min="3380" max="3381" width="10.83203125" style="174" customWidth="1"/>
    <col min="3382" max="3382" width="11.33203125" style="174" customWidth="1"/>
    <col min="3383" max="3383" width="5.5" style="174" customWidth="1"/>
    <col min="3384" max="3384" width="14" style="174" customWidth="1"/>
    <col min="3385" max="3584" width="9.33203125" style="174"/>
    <col min="3585" max="3585" width="6.33203125" style="174" customWidth="1"/>
    <col min="3586" max="3586" width="14.33203125" style="174" customWidth="1"/>
    <col min="3587" max="3587" width="57" style="174" customWidth="1"/>
    <col min="3588" max="3588" width="4.5" style="174" customWidth="1"/>
    <col min="3589" max="3633" width="0" style="174" hidden="1" customWidth="1"/>
    <col min="3634" max="3634" width="8.5" style="174" customWidth="1"/>
    <col min="3635" max="3635" width="10.1640625" style="174" customWidth="1"/>
    <col min="3636" max="3637" width="10.83203125" style="174" customWidth="1"/>
    <col min="3638" max="3638" width="11.33203125" style="174" customWidth="1"/>
    <col min="3639" max="3639" width="5.5" style="174" customWidth="1"/>
    <col min="3640" max="3640" width="14" style="174" customWidth="1"/>
    <col min="3641" max="3840" width="9.33203125" style="174"/>
    <col min="3841" max="3841" width="6.33203125" style="174" customWidth="1"/>
    <col min="3842" max="3842" width="14.33203125" style="174" customWidth="1"/>
    <col min="3843" max="3843" width="57" style="174" customWidth="1"/>
    <col min="3844" max="3844" width="4.5" style="174" customWidth="1"/>
    <col min="3845" max="3889" width="0" style="174" hidden="1" customWidth="1"/>
    <col min="3890" max="3890" width="8.5" style="174" customWidth="1"/>
    <col min="3891" max="3891" width="10.1640625" style="174" customWidth="1"/>
    <col min="3892" max="3893" width="10.83203125" style="174" customWidth="1"/>
    <col min="3894" max="3894" width="11.33203125" style="174" customWidth="1"/>
    <col min="3895" max="3895" width="5.5" style="174" customWidth="1"/>
    <col min="3896" max="3896" width="14" style="174" customWidth="1"/>
    <col min="3897" max="4096" width="9.33203125" style="174"/>
    <col min="4097" max="4097" width="6.33203125" style="174" customWidth="1"/>
    <col min="4098" max="4098" width="14.33203125" style="174" customWidth="1"/>
    <col min="4099" max="4099" width="57" style="174" customWidth="1"/>
    <col min="4100" max="4100" width="4.5" style="174" customWidth="1"/>
    <col min="4101" max="4145" width="0" style="174" hidden="1" customWidth="1"/>
    <col min="4146" max="4146" width="8.5" style="174" customWidth="1"/>
    <col min="4147" max="4147" width="10.1640625" style="174" customWidth="1"/>
    <col min="4148" max="4149" width="10.83203125" style="174" customWidth="1"/>
    <col min="4150" max="4150" width="11.33203125" style="174" customWidth="1"/>
    <col min="4151" max="4151" width="5.5" style="174" customWidth="1"/>
    <col min="4152" max="4152" width="14" style="174" customWidth="1"/>
    <col min="4153" max="4352" width="9.33203125" style="174"/>
    <col min="4353" max="4353" width="6.33203125" style="174" customWidth="1"/>
    <col min="4354" max="4354" width="14.33203125" style="174" customWidth="1"/>
    <col min="4355" max="4355" width="57" style="174" customWidth="1"/>
    <col min="4356" max="4356" width="4.5" style="174" customWidth="1"/>
    <col min="4357" max="4401" width="0" style="174" hidden="1" customWidth="1"/>
    <col min="4402" max="4402" width="8.5" style="174" customWidth="1"/>
    <col min="4403" max="4403" width="10.1640625" style="174" customWidth="1"/>
    <col min="4404" max="4405" width="10.83203125" style="174" customWidth="1"/>
    <col min="4406" max="4406" width="11.33203125" style="174" customWidth="1"/>
    <col min="4407" max="4407" width="5.5" style="174" customWidth="1"/>
    <col min="4408" max="4408" width="14" style="174" customWidth="1"/>
    <col min="4409" max="4608" width="9.33203125" style="174"/>
    <col min="4609" max="4609" width="6.33203125" style="174" customWidth="1"/>
    <col min="4610" max="4610" width="14.33203125" style="174" customWidth="1"/>
    <col min="4611" max="4611" width="57" style="174" customWidth="1"/>
    <col min="4612" max="4612" width="4.5" style="174" customWidth="1"/>
    <col min="4613" max="4657" width="0" style="174" hidden="1" customWidth="1"/>
    <col min="4658" max="4658" width="8.5" style="174" customWidth="1"/>
    <col min="4659" max="4659" width="10.1640625" style="174" customWidth="1"/>
    <col min="4660" max="4661" width="10.83203125" style="174" customWidth="1"/>
    <col min="4662" max="4662" width="11.33203125" style="174" customWidth="1"/>
    <col min="4663" max="4663" width="5.5" style="174" customWidth="1"/>
    <col min="4664" max="4664" width="14" style="174" customWidth="1"/>
    <col min="4665" max="4864" width="9.33203125" style="174"/>
    <col min="4865" max="4865" width="6.33203125" style="174" customWidth="1"/>
    <col min="4866" max="4866" width="14.33203125" style="174" customWidth="1"/>
    <col min="4867" max="4867" width="57" style="174" customWidth="1"/>
    <col min="4868" max="4868" width="4.5" style="174" customWidth="1"/>
    <col min="4869" max="4913" width="0" style="174" hidden="1" customWidth="1"/>
    <col min="4914" max="4914" width="8.5" style="174" customWidth="1"/>
    <col min="4915" max="4915" width="10.1640625" style="174" customWidth="1"/>
    <col min="4916" max="4917" width="10.83203125" style="174" customWidth="1"/>
    <col min="4918" max="4918" width="11.33203125" style="174" customWidth="1"/>
    <col min="4919" max="4919" width="5.5" style="174" customWidth="1"/>
    <col min="4920" max="4920" width="14" style="174" customWidth="1"/>
    <col min="4921" max="5120" width="9.33203125" style="174"/>
    <col min="5121" max="5121" width="6.33203125" style="174" customWidth="1"/>
    <col min="5122" max="5122" width="14.33203125" style="174" customWidth="1"/>
    <col min="5123" max="5123" width="57" style="174" customWidth="1"/>
    <col min="5124" max="5124" width="4.5" style="174" customWidth="1"/>
    <col min="5125" max="5169" width="0" style="174" hidden="1" customWidth="1"/>
    <col min="5170" max="5170" width="8.5" style="174" customWidth="1"/>
    <col min="5171" max="5171" width="10.1640625" style="174" customWidth="1"/>
    <col min="5172" max="5173" width="10.83203125" style="174" customWidth="1"/>
    <col min="5174" max="5174" width="11.33203125" style="174" customWidth="1"/>
    <col min="5175" max="5175" width="5.5" style="174" customWidth="1"/>
    <col min="5176" max="5176" width="14" style="174" customWidth="1"/>
    <col min="5177" max="5376" width="9.33203125" style="174"/>
    <col min="5377" max="5377" width="6.33203125" style="174" customWidth="1"/>
    <col min="5378" max="5378" width="14.33203125" style="174" customWidth="1"/>
    <col min="5379" max="5379" width="57" style="174" customWidth="1"/>
    <col min="5380" max="5380" width="4.5" style="174" customWidth="1"/>
    <col min="5381" max="5425" width="0" style="174" hidden="1" customWidth="1"/>
    <col min="5426" max="5426" width="8.5" style="174" customWidth="1"/>
    <col min="5427" max="5427" width="10.1640625" style="174" customWidth="1"/>
    <col min="5428" max="5429" width="10.83203125" style="174" customWidth="1"/>
    <col min="5430" max="5430" width="11.33203125" style="174" customWidth="1"/>
    <col min="5431" max="5431" width="5.5" style="174" customWidth="1"/>
    <col min="5432" max="5432" width="14" style="174" customWidth="1"/>
    <col min="5433" max="5632" width="9.33203125" style="174"/>
    <col min="5633" max="5633" width="6.33203125" style="174" customWidth="1"/>
    <col min="5634" max="5634" width="14.33203125" style="174" customWidth="1"/>
    <col min="5635" max="5635" width="57" style="174" customWidth="1"/>
    <col min="5636" max="5636" width="4.5" style="174" customWidth="1"/>
    <col min="5637" max="5681" width="0" style="174" hidden="1" customWidth="1"/>
    <col min="5682" max="5682" width="8.5" style="174" customWidth="1"/>
    <col min="5683" max="5683" width="10.1640625" style="174" customWidth="1"/>
    <col min="5684" max="5685" width="10.83203125" style="174" customWidth="1"/>
    <col min="5686" max="5686" width="11.33203125" style="174" customWidth="1"/>
    <col min="5687" max="5687" width="5.5" style="174" customWidth="1"/>
    <col min="5688" max="5688" width="14" style="174" customWidth="1"/>
    <col min="5689" max="5888" width="9.33203125" style="174"/>
    <col min="5889" max="5889" width="6.33203125" style="174" customWidth="1"/>
    <col min="5890" max="5890" width="14.33203125" style="174" customWidth="1"/>
    <col min="5891" max="5891" width="57" style="174" customWidth="1"/>
    <col min="5892" max="5892" width="4.5" style="174" customWidth="1"/>
    <col min="5893" max="5937" width="0" style="174" hidden="1" customWidth="1"/>
    <col min="5938" max="5938" width="8.5" style="174" customWidth="1"/>
    <col min="5939" max="5939" width="10.1640625" style="174" customWidth="1"/>
    <col min="5940" max="5941" width="10.83203125" style="174" customWidth="1"/>
    <col min="5942" max="5942" width="11.33203125" style="174" customWidth="1"/>
    <col min="5943" max="5943" width="5.5" style="174" customWidth="1"/>
    <col min="5944" max="5944" width="14" style="174" customWidth="1"/>
    <col min="5945" max="6144" width="9.33203125" style="174"/>
    <col min="6145" max="6145" width="6.33203125" style="174" customWidth="1"/>
    <col min="6146" max="6146" width="14.33203125" style="174" customWidth="1"/>
    <col min="6147" max="6147" width="57" style="174" customWidth="1"/>
    <col min="6148" max="6148" width="4.5" style="174" customWidth="1"/>
    <col min="6149" max="6193" width="0" style="174" hidden="1" customWidth="1"/>
    <col min="6194" max="6194" width="8.5" style="174" customWidth="1"/>
    <col min="6195" max="6195" width="10.1640625" style="174" customWidth="1"/>
    <col min="6196" max="6197" width="10.83203125" style="174" customWidth="1"/>
    <col min="6198" max="6198" width="11.33203125" style="174" customWidth="1"/>
    <col min="6199" max="6199" width="5.5" style="174" customWidth="1"/>
    <col min="6200" max="6200" width="14" style="174" customWidth="1"/>
    <col min="6201" max="6400" width="9.33203125" style="174"/>
    <col min="6401" max="6401" width="6.33203125" style="174" customWidth="1"/>
    <col min="6402" max="6402" width="14.33203125" style="174" customWidth="1"/>
    <col min="6403" max="6403" width="57" style="174" customWidth="1"/>
    <col min="6404" max="6404" width="4.5" style="174" customWidth="1"/>
    <col min="6405" max="6449" width="0" style="174" hidden="1" customWidth="1"/>
    <col min="6450" max="6450" width="8.5" style="174" customWidth="1"/>
    <col min="6451" max="6451" width="10.1640625" style="174" customWidth="1"/>
    <col min="6452" max="6453" width="10.83203125" style="174" customWidth="1"/>
    <col min="6454" max="6454" width="11.33203125" style="174" customWidth="1"/>
    <col min="6455" max="6455" width="5.5" style="174" customWidth="1"/>
    <col min="6456" max="6456" width="14" style="174" customWidth="1"/>
    <col min="6457" max="6656" width="9.33203125" style="174"/>
    <col min="6657" max="6657" width="6.33203125" style="174" customWidth="1"/>
    <col min="6658" max="6658" width="14.33203125" style="174" customWidth="1"/>
    <col min="6659" max="6659" width="57" style="174" customWidth="1"/>
    <col min="6660" max="6660" width="4.5" style="174" customWidth="1"/>
    <col min="6661" max="6705" width="0" style="174" hidden="1" customWidth="1"/>
    <col min="6706" max="6706" width="8.5" style="174" customWidth="1"/>
    <col min="6707" max="6707" width="10.1640625" style="174" customWidth="1"/>
    <col min="6708" max="6709" width="10.83203125" style="174" customWidth="1"/>
    <col min="6710" max="6710" width="11.33203125" style="174" customWidth="1"/>
    <col min="6711" max="6711" width="5.5" style="174" customWidth="1"/>
    <col min="6712" max="6712" width="14" style="174" customWidth="1"/>
    <col min="6713" max="6912" width="9.33203125" style="174"/>
    <col min="6913" max="6913" width="6.33203125" style="174" customWidth="1"/>
    <col min="6914" max="6914" width="14.33203125" style="174" customWidth="1"/>
    <col min="6915" max="6915" width="57" style="174" customWidth="1"/>
    <col min="6916" max="6916" width="4.5" style="174" customWidth="1"/>
    <col min="6917" max="6961" width="0" style="174" hidden="1" customWidth="1"/>
    <col min="6962" max="6962" width="8.5" style="174" customWidth="1"/>
    <col min="6963" max="6963" width="10.1640625" style="174" customWidth="1"/>
    <col min="6964" max="6965" width="10.83203125" style="174" customWidth="1"/>
    <col min="6966" max="6966" width="11.33203125" style="174" customWidth="1"/>
    <col min="6967" max="6967" width="5.5" style="174" customWidth="1"/>
    <col min="6968" max="6968" width="14" style="174" customWidth="1"/>
    <col min="6969" max="7168" width="9.33203125" style="174"/>
    <col min="7169" max="7169" width="6.33203125" style="174" customWidth="1"/>
    <col min="7170" max="7170" width="14.33203125" style="174" customWidth="1"/>
    <col min="7171" max="7171" width="57" style="174" customWidth="1"/>
    <col min="7172" max="7172" width="4.5" style="174" customWidth="1"/>
    <col min="7173" max="7217" width="0" style="174" hidden="1" customWidth="1"/>
    <col min="7218" max="7218" width="8.5" style="174" customWidth="1"/>
    <col min="7219" max="7219" width="10.1640625" style="174" customWidth="1"/>
    <col min="7220" max="7221" width="10.83203125" style="174" customWidth="1"/>
    <col min="7222" max="7222" width="11.33203125" style="174" customWidth="1"/>
    <col min="7223" max="7223" width="5.5" style="174" customWidth="1"/>
    <col min="7224" max="7224" width="14" style="174" customWidth="1"/>
    <col min="7225" max="7424" width="9.33203125" style="174"/>
    <col min="7425" max="7425" width="6.33203125" style="174" customWidth="1"/>
    <col min="7426" max="7426" width="14.33203125" style="174" customWidth="1"/>
    <col min="7427" max="7427" width="57" style="174" customWidth="1"/>
    <col min="7428" max="7428" width="4.5" style="174" customWidth="1"/>
    <col min="7429" max="7473" width="0" style="174" hidden="1" customWidth="1"/>
    <col min="7474" max="7474" width="8.5" style="174" customWidth="1"/>
    <col min="7475" max="7475" width="10.1640625" style="174" customWidth="1"/>
    <col min="7476" max="7477" width="10.83203125" style="174" customWidth="1"/>
    <col min="7478" max="7478" width="11.33203125" style="174" customWidth="1"/>
    <col min="7479" max="7479" width="5.5" style="174" customWidth="1"/>
    <col min="7480" max="7480" width="14" style="174" customWidth="1"/>
    <col min="7481" max="7680" width="9.33203125" style="174"/>
    <col min="7681" max="7681" width="6.33203125" style="174" customWidth="1"/>
    <col min="7682" max="7682" width="14.33203125" style="174" customWidth="1"/>
    <col min="7683" max="7683" width="57" style="174" customWidth="1"/>
    <col min="7684" max="7684" width="4.5" style="174" customWidth="1"/>
    <col min="7685" max="7729" width="0" style="174" hidden="1" customWidth="1"/>
    <col min="7730" max="7730" width="8.5" style="174" customWidth="1"/>
    <col min="7731" max="7731" width="10.1640625" style="174" customWidth="1"/>
    <col min="7732" max="7733" width="10.83203125" style="174" customWidth="1"/>
    <col min="7734" max="7734" width="11.33203125" style="174" customWidth="1"/>
    <col min="7735" max="7735" width="5.5" style="174" customWidth="1"/>
    <col min="7736" max="7736" width="14" style="174" customWidth="1"/>
    <col min="7737" max="7936" width="9.33203125" style="174"/>
    <col min="7937" max="7937" width="6.33203125" style="174" customWidth="1"/>
    <col min="7938" max="7938" width="14.33203125" style="174" customWidth="1"/>
    <col min="7939" max="7939" width="57" style="174" customWidth="1"/>
    <col min="7940" max="7940" width="4.5" style="174" customWidth="1"/>
    <col min="7941" max="7985" width="0" style="174" hidden="1" customWidth="1"/>
    <col min="7986" max="7986" width="8.5" style="174" customWidth="1"/>
    <col min="7987" max="7987" width="10.1640625" style="174" customWidth="1"/>
    <col min="7988" max="7989" width="10.83203125" style="174" customWidth="1"/>
    <col min="7990" max="7990" width="11.33203125" style="174" customWidth="1"/>
    <col min="7991" max="7991" width="5.5" style="174" customWidth="1"/>
    <col min="7992" max="7992" width="14" style="174" customWidth="1"/>
    <col min="7993" max="8192" width="9.33203125" style="174"/>
    <col min="8193" max="8193" width="6.33203125" style="174" customWidth="1"/>
    <col min="8194" max="8194" width="14.33203125" style="174" customWidth="1"/>
    <col min="8195" max="8195" width="57" style="174" customWidth="1"/>
    <col min="8196" max="8196" width="4.5" style="174" customWidth="1"/>
    <col min="8197" max="8241" width="0" style="174" hidden="1" customWidth="1"/>
    <col min="8242" max="8242" width="8.5" style="174" customWidth="1"/>
    <col min="8243" max="8243" width="10.1640625" style="174" customWidth="1"/>
    <col min="8244" max="8245" width="10.83203125" style="174" customWidth="1"/>
    <col min="8246" max="8246" width="11.33203125" style="174" customWidth="1"/>
    <col min="8247" max="8247" width="5.5" style="174" customWidth="1"/>
    <col min="8248" max="8248" width="14" style="174" customWidth="1"/>
    <col min="8249" max="8448" width="9.33203125" style="174"/>
    <col min="8449" max="8449" width="6.33203125" style="174" customWidth="1"/>
    <col min="8450" max="8450" width="14.33203125" style="174" customWidth="1"/>
    <col min="8451" max="8451" width="57" style="174" customWidth="1"/>
    <col min="8452" max="8452" width="4.5" style="174" customWidth="1"/>
    <col min="8453" max="8497" width="0" style="174" hidden="1" customWidth="1"/>
    <col min="8498" max="8498" width="8.5" style="174" customWidth="1"/>
    <col min="8499" max="8499" width="10.1640625" style="174" customWidth="1"/>
    <col min="8500" max="8501" width="10.83203125" style="174" customWidth="1"/>
    <col min="8502" max="8502" width="11.33203125" style="174" customWidth="1"/>
    <col min="8503" max="8503" width="5.5" style="174" customWidth="1"/>
    <col min="8504" max="8504" width="14" style="174" customWidth="1"/>
    <col min="8505" max="8704" width="9.33203125" style="174"/>
    <col min="8705" max="8705" width="6.33203125" style="174" customWidth="1"/>
    <col min="8706" max="8706" width="14.33203125" style="174" customWidth="1"/>
    <col min="8707" max="8707" width="57" style="174" customWidth="1"/>
    <col min="8708" max="8708" width="4.5" style="174" customWidth="1"/>
    <col min="8709" max="8753" width="0" style="174" hidden="1" customWidth="1"/>
    <col min="8754" max="8754" width="8.5" style="174" customWidth="1"/>
    <col min="8755" max="8755" width="10.1640625" style="174" customWidth="1"/>
    <col min="8756" max="8757" width="10.83203125" style="174" customWidth="1"/>
    <col min="8758" max="8758" width="11.33203125" style="174" customWidth="1"/>
    <col min="8759" max="8759" width="5.5" style="174" customWidth="1"/>
    <col min="8760" max="8760" width="14" style="174" customWidth="1"/>
    <col min="8761" max="8960" width="9.33203125" style="174"/>
    <col min="8961" max="8961" width="6.33203125" style="174" customWidth="1"/>
    <col min="8962" max="8962" width="14.33203125" style="174" customWidth="1"/>
    <col min="8963" max="8963" width="57" style="174" customWidth="1"/>
    <col min="8964" max="8964" width="4.5" style="174" customWidth="1"/>
    <col min="8965" max="9009" width="0" style="174" hidden="1" customWidth="1"/>
    <col min="9010" max="9010" width="8.5" style="174" customWidth="1"/>
    <col min="9011" max="9011" width="10.1640625" style="174" customWidth="1"/>
    <col min="9012" max="9013" width="10.83203125" style="174" customWidth="1"/>
    <col min="9014" max="9014" width="11.33203125" style="174" customWidth="1"/>
    <col min="9015" max="9015" width="5.5" style="174" customWidth="1"/>
    <col min="9016" max="9016" width="14" style="174" customWidth="1"/>
    <col min="9017" max="9216" width="9.33203125" style="174"/>
    <col min="9217" max="9217" width="6.33203125" style="174" customWidth="1"/>
    <col min="9218" max="9218" width="14.33203125" style="174" customWidth="1"/>
    <col min="9219" max="9219" width="57" style="174" customWidth="1"/>
    <col min="9220" max="9220" width="4.5" style="174" customWidth="1"/>
    <col min="9221" max="9265" width="0" style="174" hidden="1" customWidth="1"/>
    <col min="9266" max="9266" width="8.5" style="174" customWidth="1"/>
    <col min="9267" max="9267" width="10.1640625" style="174" customWidth="1"/>
    <col min="9268" max="9269" width="10.83203125" style="174" customWidth="1"/>
    <col min="9270" max="9270" width="11.33203125" style="174" customWidth="1"/>
    <col min="9271" max="9271" width="5.5" style="174" customWidth="1"/>
    <col min="9272" max="9272" width="14" style="174" customWidth="1"/>
    <col min="9273" max="9472" width="9.33203125" style="174"/>
    <col min="9473" max="9473" width="6.33203125" style="174" customWidth="1"/>
    <col min="9474" max="9474" width="14.33203125" style="174" customWidth="1"/>
    <col min="9475" max="9475" width="57" style="174" customWidth="1"/>
    <col min="9476" max="9476" width="4.5" style="174" customWidth="1"/>
    <col min="9477" max="9521" width="0" style="174" hidden="1" customWidth="1"/>
    <col min="9522" max="9522" width="8.5" style="174" customWidth="1"/>
    <col min="9523" max="9523" width="10.1640625" style="174" customWidth="1"/>
    <col min="9524" max="9525" width="10.83203125" style="174" customWidth="1"/>
    <col min="9526" max="9526" width="11.33203125" style="174" customWidth="1"/>
    <col min="9527" max="9527" width="5.5" style="174" customWidth="1"/>
    <col min="9528" max="9528" width="14" style="174" customWidth="1"/>
    <col min="9529" max="9728" width="9.33203125" style="174"/>
    <col min="9729" max="9729" width="6.33203125" style="174" customWidth="1"/>
    <col min="9730" max="9730" width="14.33203125" style="174" customWidth="1"/>
    <col min="9731" max="9731" width="57" style="174" customWidth="1"/>
    <col min="9732" max="9732" width="4.5" style="174" customWidth="1"/>
    <col min="9733" max="9777" width="0" style="174" hidden="1" customWidth="1"/>
    <col min="9778" max="9778" width="8.5" style="174" customWidth="1"/>
    <col min="9779" max="9779" width="10.1640625" style="174" customWidth="1"/>
    <col min="9780" max="9781" width="10.83203125" style="174" customWidth="1"/>
    <col min="9782" max="9782" width="11.33203125" style="174" customWidth="1"/>
    <col min="9783" max="9783" width="5.5" style="174" customWidth="1"/>
    <col min="9784" max="9784" width="14" style="174" customWidth="1"/>
    <col min="9785" max="9984" width="9.33203125" style="174"/>
    <col min="9985" max="9985" width="6.33203125" style="174" customWidth="1"/>
    <col min="9986" max="9986" width="14.33203125" style="174" customWidth="1"/>
    <col min="9987" max="9987" width="57" style="174" customWidth="1"/>
    <col min="9988" max="9988" width="4.5" style="174" customWidth="1"/>
    <col min="9989" max="10033" width="0" style="174" hidden="1" customWidth="1"/>
    <col min="10034" max="10034" width="8.5" style="174" customWidth="1"/>
    <col min="10035" max="10035" width="10.1640625" style="174" customWidth="1"/>
    <col min="10036" max="10037" width="10.83203125" style="174" customWidth="1"/>
    <col min="10038" max="10038" width="11.33203125" style="174" customWidth="1"/>
    <col min="10039" max="10039" width="5.5" style="174" customWidth="1"/>
    <col min="10040" max="10040" width="14" style="174" customWidth="1"/>
    <col min="10041" max="10240" width="9.33203125" style="174"/>
    <col min="10241" max="10241" width="6.33203125" style="174" customWidth="1"/>
    <col min="10242" max="10242" width="14.33203125" style="174" customWidth="1"/>
    <col min="10243" max="10243" width="57" style="174" customWidth="1"/>
    <col min="10244" max="10244" width="4.5" style="174" customWidth="1"/>
    <col min="10245" max="10289" width="0" style="174" hidden="1" customWidth="1"/>
    <col min="10290" max="10290" width="8.5" style="174" customWidth="1"/>
    <col min="10291" max="10291" width="10.1640625" style="174" customWidth="1"/>
    <col min="10292" max="10293" width="10.83203125" style="174" customWidth="1"/>
    <col min="10294" max="10294" width="11.33203125" style="174" customWidth="1"/>
    <col min="10295" max="10295" width="5.5" style="174" customWidth="1"/>
    <col min="10296" max="10296" width="14" style="174" customWidth="1"/>
    <col min="10297" max="10496" width="9.33203125" style="174"/>
    <col min="10497" max="10497" width="6.33203125" style="174" customWidth="1"/>
    <col min="10498" max="10498" width="14.33203125" style="174" customWidth="1"/>
    <col min="10499" max="10499" width="57" style="174" customWidth="1"/>
    <col min="10500" max="10500" width="4.5" style="174" customWidth="1"/>
    <col min="10501" max="10545" width="0" style="174" hidden="1" customWidth="1"/>
    <col min="10546" max="10546" width="8.5" style="174" customWidth="1"/>
    <col min="10547" max="10547" width="10.1640625" style="174" customWidth="1"/>
    <col min="10548" max="10549" width="10.83203125" style="174" customWidth="1"/>
    <col min="10550" max="10550" width="11.33203125" style="174" customWidth="1"/>
    <col min="10551" max="10551" width="5.5" style="174" customWidth="1"/>
    <col min="10552" max="10552" width="14" style="174" customWidth="1"/>
    <col min="10553" max="10752" width="9.33203125" style="174"/>
    <col min="10753" max="10753" width="6.33203125" style="174" customWidth="1"/>
    <col min="10754" max="10754" width="14.33203125" style="174" customWidth="1"/>
    <col min="10755" max="10755" width="57" style="174" customWidth="1"/>
    <col min="10756" max="10756" width="4.5" style="174" customWidth="1"/>
    <col min="10757" max="10801" width="0" style="174" hidden="1" customWidth="1"/>
    <col min="10802" max="10802" width="8.5" style="174" customWidth="1"/>
    <col min="10803" max="10803" width="10.1640625" style="174" customWidth="1"/>
    <col min="10804" max="10805" width="10.83203125" style="174" customWidth="1"/>
    <col min="10806" max="10806" width="11.33203125" style="174" customWidth="1"/>
    <col min="10807" max="10807" width="5.5" style="174" customWidth="1"/>
    <col min="10808" max="10808" width="14" style="174" customWidth="1"/>
    <col min="10809" max="11008" width="9.33203125" style="174"/>
    <col min="11009" max="11009" width="6.33203125" style="174" customWidth="1"/>
    <col min="11010" max="11010" width="14.33203125" style="174" customWidth="1"/>
    <col min="11011" max="11011" width="57" style="174" customWidth="1"/>
    <col min="11012" max="11012" width="4.5" style="174" customWidth="1"/>
    <col min="11013" max="11057" width="0" style="174" hidden="1" customWidth="1"/>
    <col min="11058" max="11058" width="8.5" style="174" customWidth="1"/>
    <col min="11059" max="11059" width="10.1640625" style="174" customWidth="1"/>
    <col min="11060" max="11061" width="10.83203125" style="174" customWidth="1"/>
    <col min="11062" max="11062" width="11.33203125" style="174" customWidth="1"/>
    <col min="11063" max="11063" width="5.5" style="174" customWidth="1"/>
    <col min="11064" max="11064" width="14" style="174" customWidth="1"/>
    <col min="11065" max="11264" width="9.33203125" style="174"/>
    <col min="11265" max="11265" width="6.33203125" style="174" customWidth="1"/>
    <col min="11266" max="11266" width="14.33203125" style="174" customWidth="1"/>
    <col min="11267" max="11267" width="57" style="174" customWidth="1"/>
    <col min="11268" max="11268" width="4.5" style="174" customWidth="1"/>
    <col min="11269" max="11313" width="0" style="174" hidden="1" customWidth="1"/>
    <col min="11314" max="11314" width="8.5" style="174" customWidth="1"/>
    <col min="11315" max="11315" width="10.1640625" style="174" customWidth="1"/>
    <col min="11316" max="11317" width="10.83203125" style="174" customWidth="1"/>
    <col min="11318" max="11318" width="11.33203125" style="174" customWidth="1"/>
    <col min="11319" max="11319" width="5.5" style="174" customWidth="1"/>
    <col min="11320" max="11320" width="14" style="174" customWidth="1"/>
    <col min="11321" max="11520" width="9.33203125" style="174"/>
    <col min="11521" max="11521" width="6.33203125" style="174" customWidth="1"/>
    <col min="11522" max="11522" width="14.33203125" style="174" customWidth="1"/>
    <col min="11523" max="11523" width="57" style="174" customWidth="1"/>
    <col min="11524" max="11524" width="4.5" style="174" customWidth="1"/>
    <col min="11525" max="11569" width="0" style="174" hidden="1" customWidth="1"/>
    <col min="11570" max="11570" width="8.5" style="174" customWidth="1"/>
    <col min="11571" max="11571" width="10.1640625" style="174" customWidth="1"/>
    <col min="11572" max="11573" width="10.83203125" style="174" customWidth="1"/>
    <col min="11574" max="11574" width="11.33203125" style="174" customWidth="1"/>
    <col min="11575" max="11575" width="5.5" style="174" customWidth="1"/>
    <col min="11576" max="11576" width="14" style="174" customWidth="1"/>
    <col min="11577" max="11776" width="9.33203125" style="174"/>
    <col min="11777" max="11777" width="6.33203125" style="174" customWidth="1"/>
    <col min="11778" max="11778" width="14.33203125" style="174" customWidth="1"/>
    <col min="11779" max="11779" width="57" style="174" customWidth="1"/>
    <col min="11780" max="11780" width="4.5" style="174" customWidth="1"/>
    <col min="11781" max="11825" width="0" style="174" hidden="1" customWidth="1"/>
    <col min="11826" max="11826" width="8.5" style="174" customWidth="1"/>
    <col min="11827" max="11827" width="10.1640625" style="174" customWidth="1"/>
    <col min="11828" max="11829" width="10.83203125" style="174" customWidth="1"/>
    <col min="11830" max="11830" width="11.33203125" style="174" customWidth="1"/>
    <col min="11831" max="11831" width="5.5" style="174" customWidth="1"/>
    <col min="11832" max="11832" width="14" style="174" customWidth="1"/>
    <col min="11833" max="12032" width="9.33203125" style="174"/>
    <col min="12033" max="12033" width="6.33203125" style="174" customWidth="1"/>
    <col min="12034" max="12034" width="14.33203125" style="174" customWidth="1"/>
    <col min="12035" max="12035" width="57" style="174" customWidth="1"/>
    <col min="12036" max="12036" width="4.5" style="174" customWidth="1"/>
    <col min="12037" max="12081" width="0" style="174" hidden="1" customWidth="1"/>
    <col min="12082" max="12082" width="8.5" style="174" customWidth="1"/>
    <col min="12083" max="12083" width="10.1640625" style="174" customWidth="1"/>
    <col min="12084" max="12085" width="10.83203125" style="174" customWidth="1"/>
    <col min="12086" max="12086" width="11.33203125" style="174" customWidth="1"/>
    <col min="12087" max="12087" width="5.5" style="174" customWidth="1"/>
    <col min="12088" max="12088" width="14" style="174" customWidth="1"/>
    <col min="12089" max="12288" width="9.33203125" style="174"/>
    <col min="12289" max="12289" width="6.33203125" style="174" customWidth="1"/>
    <col min="12290" max="12290" width="14.33203125" style="174" customWidth="1"/>
    <col min="12291" max="12291" width="57" style="174" customWidth="1"/>
    <col min="12292" max="12292" width="4.5" style="174" customWidth="1"/>
    <col min="12293" max="12337" width="0" style="174" hidden="1" customWidth="1"/>
    <col min="12338" max="12338" width="8.5" style="174" customWidth="1"/>
    <col min="12339" max="12339" width="10.1640625" style="174" customWidth="1"/>
    <col min="12340" max="12341" width="10.83203125" style="174" customWidth="1"/>
    <col min="12342" max="12342" width="11.33203125" style="174" customWidth="1"/>
    <col min="12343" max="12343" width="5.5" style="174" customWidth="1"/>
    <col min="12344" max="12344" width="14" style="174" customWidth="1"/>
    <col min="12345" max="12544" width="9.33203125" style="174"/>
    <col min="12545" max="12545" width="6.33203125" style="174" customWidth="1"/>
    <col min="12546" max="12546" width="14.33203125" style="174" customWidth="1"/>
    <col min="12547" max="12547" width="57" style="174" customWidth="1"/>
    <col min="12548" max="12548" width="4.5" style="174" customWidth="1"/>
    <col min="12549" max="12593" width="0" style="174" hidden="1" customWidth="1"/>
    <col min="12594" max="12594" width="8.5" style="174" customWidth="1"/>
    <col min="12595" max="12595" width="10.1640625" style="174" customWidth="1"/>
    <col min="12596" max="12597" width="10.83203125" style="174" customWidth="1"/>
    <col min="12598" max="12598" width="11.33203125" style="174" customWidth="1"/>
    <col min="12599" max="12599" width="5.5" style="174" customWidth="1"/>
    <col min="12600" max="12600" width="14" style="174" customWidth="1"/>
    <col min="12601" max="12800" width="9.33203125" style="174"/>
    <col min="12801" max="12801" width="6.33203125" style="174" customWidth="1"/>
    <col min="12802" max="12802" width="14.33203125" style="174" customWidth="1"/>
    <col min="12803" max="12803" width="57" style="174" customWidth="1"/>
    <col min="12804" max="12804" width="4.5" style="174" customWidth="1"/>
    <col min="12805" max="12849" width="0" style="174" hidden="1" customWidth="1"/>
    <col min="12850" max="12850" width="8.5" style="174" customWidth="1"/>
    <col min="12851" max="12851" width="10.1640625" style="174" customWidth="1"/>
    <col min="12852" max="12853" width="10.83203125" style="174" customWidth="1"/>
    <col min="12854" max="12854" width="11.33203125" style="174" customWidth="1"/>
    <col min="12855" max="12855" width="5.5" style="174" customWidth="1"/>
    <col min="12856" max="12856" width="14" style="174" customWidth="1"/>
    <col min="12857" max="13056" width="9.33203125" style="174"/>
    <col min="13057" max="13057" width="6.33203125" style="174" customWidth="1"/>
    <col min="13058" max="13058" width="14.33203125" style="174" customWidth="1"/>
    <col min="13059" max="13059" width="57" style="174" customWidth="1"/>
    <col min="13060" max="13060" width="4.5" style="174" customWidth="1"/>
    <col min="13061" max="13105" width="0" style="174" hidden="1" customWidth="1"/>
    <col min="13106" max="13106" width="8.5" style="174" customWidth="1"/>
    <col min="13107" max="13107" width="10.1640625" style="174" customWidth="1"/>
    <col min="13108" max="13109" width="10.83203125" style="174" customWidth="1"/>
    <col min="13110" max="13110" width="11.33203125" style="174" customWidth="1"/>
    <col min="13111" max="13111" width="5.5" style="174" customWidth="1"/>
    <col min="13112" max="13112" width="14" style="174" customWidth="1"/>
    <col min="13113" max="13312" width="9.33203125" style="174"/>
    <col min="13313" max="13313" width="6.33203125" style="174" customWidth="1"/>
    <col min="13314" max="13314" width="14.33203125" style="174" customWidth="1"/>
    <col min="13315" max="13315" width="57" style="174" customWidth="1"/>
    <col min="13316" max="13316" width="4.5" style="174" customWidth="1"/>
    <col min="13317" max="13361" width="0" style="174" hidden="1" customWidth="1"/>
    <col min="13362" max="13362" width="8.5" style="174" customWidth="1"/>
    <col min="13363" max="13363" width="10.1640625" style="174" customWidth="1"/>
    <col min="13364" max="13365" width="10.83203125" style="174" customWidth="1"/>
    <col min="13366" max="13366" width="11.33203125" style="174" customWidth="1"/>
    <col min="13367" max="13367" width="5.5" style="174" customWidth="1"/>
    <col min="13368" max="13368" width="14" style="174" customWidth="1"/>
    <col min="13369" max="13568" width="9.33203125" style="174"/>
    <col min="13569" max="13569" width="6.33203125" style="174" customWidth="1"/>
    <col min="13570" max="13570" width="14.33203125" style="174" customWidth="1"/>
    <col min="13571" max="13571" width="57" style="174" customWidth="1"/>
    <col min="13572" max="13572" width="4.5" style="174" customWidth="1"/>
    <col min="13573" max="13617" width="0" style="174" hidden="1" customWidth="1"/>
    <col min="13618" max="13618" width="8.5" style="174" customWidth="1"/>
    <col min="13619" max="13619" width="10.1640625" style="174" customWidth="1"/>
    <col min="13620" max="13621" width="10.83203125" style="174" customWidth="1"/>
    <col min="13622" max="13622" width="11.33203125" style="174" customWidth="1"/>
    <col min="13623" max="13623" width="5.5" style="174" customWidth="1"/>
    <col min="13624" max="13624" width="14" style="174" customWidth="1"/>
    <col min="13625" max="13824" width="9.33203125" style="174"/>
    <col min="13825" max="13825" width="6.33203125" style="174" customWidth="1"/>
    <col min="13826" max="13826" width="14.33203125" style="174" customWidth="1"/>
    <col min="13827" max="13827" width="57" style="174" customWidth="1"/>
    <col min="13828" max="13828" width="4.5" style="174" customWidth="1"/>
    <col min="13829" max="13873" width="0" style="174" hidden="1" customWidth="1"/>
    <col min="13874" max="13874" width="8.5" style="174" customWidth="1"/>
    <col min="13875" max="13875" width="10.1640625" style="174" customWidth="1"/>
    <col min="13876" max="13877" width="10.83203125" style="174" customWidth="1"/>
    <col min="13878" max="13878" width="11.33203125" style="174" customWidth="1"/>
    <col min="13879" max="13879" width="5.5" style="174" customWidth="1"/>
    <col min="13880" max="13880" width="14" style="174" customWidth="1"/>
    <col min="13881" max="14080" width="9.33203125" style="174"/>
    <col min="14081" max="14081" width="6.33203125" style="174" customWidth="1"/>
    <col min="14082" max="14082" width="14.33203125" style="174" customWidth="1"/>
    <col min="14083" max="14083" width="57" style="174" customWidth="1"/>
    <col min="14084" max="14084" width="4.5" style="174" customWidth="1"/>
    <col min="14085" max="14129" width="0" style="174" hidden="1" customWidth="1"/>
    <col min="14130" max="14130" width="8.5" style="174" customWidth="1"/>
    <col min="14131" max="14131" width="10.1640625" style="174" customWidth="1"/>
    <col min="14132" max="14133" width="10.83203125" style="174" customWidth="1"/>
    <col min="14134" max="14134" width="11.33203125" style="174" customWidth="1"/>
    <col min="14135" max="14135" width="5.5" style="174" customWidth="1"/>
    <col min="14136" max="14136" width="14" style="174" customWidth="1"/>
    <col min="14137" max="14336" width="9.33203125" style="174"/>
    <col min="14337" max="14337" width="6.33203125" style="174" customWidth="1"/>
    <col min="14338" max="14338" width="14.33203125" style="174" customWidth="1"/>
    <col min="14339" max="14339" width="57" style="174" customWidth="1"/>
    <col min="14340" max="14340" width="4.5" style="174" customWidth="1"/>
    <col min="14341" max="14385" width="0" style="174" hidden="1" customWidth="1"/>
    <col min="14386" max="14386" width="8.5" style="174" customWidth="1"/>
    <col min="14387" max="14387" width="10.1640625" style="174" customWidth="1"/>
    <col min="14388" max="14389" width="10.83203125" style="174" customWidth="1"/>
    <col min="14390" max="14390" width="11.33203125" style="174" customWidth="1"/>
    <col min="14391" max="14391" width="5.5" style="174" customWidth="1"/>
    <col min="14392" max="14392" width="14" style="174" customWidth="1"/>
    <col min="14393" max="14592" width="9.33203125" style="174"/>
    <col min="14593" max="14593" width="6.33203125" style="174" customWidth="1"/>
    <col min="14594" max="14594" width="14.33203125" style="174" customWidth="1"/>
    <col min="14595" max="14595" width="57" style="174" customWidth="1"/>
    <col min="14596" max="14596" width="4.5" style="174" customWidth="1"/>
    <col min="14597" max="14641" width="0" style="174" hidden="1" customWidth="1"/>
    <col min="14642" max="14642" width="8.5" style="174" customWidth="1"/>
    <col min="14643" max="14643" width="10.1640625" style="174" customWidth="1"/>
    <col min="14644" max="14645" width="10.83203125" style="174" customWidth="1"/>
    <col min="14646" max="14646" width="11.33203125" style="174" customWidth="1"/>
    <col min="14647" max="14647" width="5.5" style="174" customWidth="1"/>
    <col min="14648" max="14648" width="14" style="174" customWidth="1"/>
    <col min="14649" max="14848" width="9.33203125" style="174"/>
    <col min="14849" max="14849" width="6.33203125" style="174" customWidth="1"/>
    <col min="14850" max="14850" width="14.33203125" style="174" customWidth="1"/>
    <col min="14851" max="14851" width="57" style="174" customWidth="1"/>
    <col min="14852" max="14852" width="4.5" style="174" customWidth="1"/>
    <col min="14853" max="14897" width="0" style="174" hidden="1" customWidth="1"/>
    <col min="14898" max="14898" width="8.5" style="174" customWidth="1"/>
    <col min="14899" max="14899" width="10.1640625" style="174" customWidth="1"/>
    <col min="14900" max="14901" width="10.83203125" style="174" customWidth="1"/>
    <col min="14902" max="14902" width="11.33203125" style="174" customWidth="1"/>
    <col min="14903" max="14903" width="5.5" style="174" customWidth="1"/>
    <col min="14904" max="14904" width="14" style="174" customWidth="1"/>
    <col min="14905" max="15104" width="9.33203125" style="174"/>
    <col min="15105" max="15105" width="6.33203125" style="174" customWidth="1"/>
    <col min="15106" max="15106" width="14.33203125" style="174" customWidth="1"/>
    <col min="15107" max="15107" width="57" style="174" customWidth="1"/>
    <col min="15108" max="15108" width="4.5" style="174" customWidth="1"/>
    <col min="15109" max="15153" width="0" style="174" hidden="1" customWidth="1"/>
    <col min="15154" max="15154" width="8.5" style="174" customWidth="1"/>
    <col min="15155" max="15155" width="10.1640625" style="174" customWidth="1"/>
    <col min="15156" max="15157" width="10.83203125" style="174" customWidth="1"/>
    <col min="15158" max="15158" width="11.33203125" style="174" customWidth="1"/>
    <col min="15159" max="15159" width="5.5" style="174" customWidth="1"/>
    <col min="15160" max="15160" width="14" style="174" customWidth="1"/>
    <col min="15161" max="15360" width="9.33203125" style="174"/>
    <col min="15361" max="15361" width="6.33203125" style="174" customWidth="1"/>
    <col min="15362" max="15362" width="14.33203125" style="174" customWidth="1"/>
    <col min="15363" max="15363" width="57" style="174" customWidth="1"/>
    <col min="15364" max="15364" width="4.5" style="174" customWidth="1"/>
    <col min="15365" max="15409" width="0" style="174" hidden="1" customWidth="1"/>
    <col min="15410" max="15410" width="8.5" style="174" customWidth="1"/>
    <col min="15411" max="15411" width="10.1640625" style="174" customWidth="1"/>
    <col min="15412" max="15413" width="10.83203125" style="174" customWidth="1"/>
    <col min="15414" max="15414" width="11.33203125" style="174" customWidth="1"/>
    <col min="15415" max="15415" width="5.5" style="174" customWidth="1"/>
    <col min="15416" max="15416" width="14" style="174" customWidth="1"/>
    <col min="15417" max="15616" width="9.33203125" style="174"/>
    <col min="15617" max="15617" width="6.33203125" style="174" customWidth="1"/>
    <col min="15618" max="15618" width="14.33203125" style="174" customWidth="1"/>
    <col min="15619" max="15619" width="57" style="174" customWidth="1"/>
    <col min="15620" max="15620" width="4.5" style="174" customWidth="1"/>
    <col min="15621" max="15665" width="0" style="174" hidden="1" customWidth="1"/>
    <col min="15666" max="15666" width="8.5" style="174" customWidth="1"/>
    <col min="15667" max="15667" width="10.1640625" style="174" customWidth="1"/>
    <col min="15668" max="15669" width="10.83203125" style="174" customWidth="1"/>
    <col min="15670" max="15670" width="11.33203125" style="174" customWidth="1"/>
    <col min="15671" max="15671" width="5.5" style="174" customWidth="1"/>
    <col min="15672" max="15672" width="14" style="174" customWidth="1"/>
    <col min="15673" max="15872" width="9.33203125" style="174"/>
    <col min="15873" max="15873" width="6.33203125" style="174" customWidth="1"/>
    <col min="15874" max="15874" width="14.33203125" style="174" customWidth="1"/>
    <col min="15875" max="15875" width="57" style="174" customWidth="1"/>
    <col min="15876" max="15876" width="4.5" style="174" customWidth="1"/>
    <col min="15877" max="15921" width="0" style="174" hidden="1" customWidth="1"/>
    <col min="15922" max="15922" width="8.5" style="174" customWidth="1"/>
    <col min="15923" max="15923" width="10.1640625" style="174" customWidth="1"/>
    <col min="15924" max="15925" width="10.83203125" style="174" customWidth="1"/>
    <col min="15926" max="15926" width="11.33203125" style="174" customWidth="1"/>
    <col min="15927" max="15927" width="5.5" style="174" customWidth="1"/>
    <col min="15928" max="15928" width="14" style="174" customWidth="1"/>
    <col min="15929" max="16128" width="9.33203125" style="174"/>
    <col min="16129" max="16129" width="6.33203125" style="174" customWidth="1"/>
    <col min="16130" max="16130" width="14.33203125" style="174" customWidth="1"/>
    <col min="16131" max="16131" width="57" style="174" customWidth="1"/>
    <col min="16132" max="16132" width="4.5" style="174" customWidth="1"/>
    <col min="16133" max="16177" width="0" style="174" hidden="1" customWidth="1"/>
    <col min="16178" max="16178" width="8.5" style="174" customWidth="1"/>
    <col min="16179" max="16179" width="10.1640625" style="174" customWidth="1"/>
    <col min="16180" max="16181" width="10.83203125" style="174" customWidth="1"/>
    <col min="16182" max="16182" width="11.33203125" style="174" customWidth="1"/>
    <col min="16183" max="16183" width="5.5" style="174" customWidth="1"/>
    <col min="16184" max="16184" width="14" style="174" customWidth="1"/>
    <col min="16185" max="16384" width="9.33203125" style="174"/>
  </cols>
  <sheetData>
    <row r="1" spans="1:56" ht="20.25">
      <c r="A1" s="256" t="s">
        <v>522</v>
      </c>
      <c r="B1" s="256"/>
      <c r="C1" s="256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</row>
    <row r="2" spans="1:56" s="175" customFormat="1" ht="20.25">
      <c r="A2" s="256" t="s">
        <v>523</v>
      </c>
      <c r="B2" s="256"/>
      <c r="C2" s="256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</row>
    <row r="3" spans="1:56" s="175" customFormat="1" ht="12">
      <c r="A3" s="176"/>
      <c r="B3" s="177"/>
      <c r="C3" s="17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9"/>
      <c r="AY3" s="179"/>
      <c r="AZ3" s="180"/>
      <c r="BA3" s="179"/>
      <c r="BC3" s="177"/>
    </row>
    <row r="4" spans="1:56" ht="18.75">
      <c r="A4" s="258" t="s">
        <v>524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</row>
    <row r="5" spans="1:56" s="184" customFormat="1" ht="18.600000000000001" customHeight="1">
      <c r="A5" s="255" t="s">
        <v>525</v>
      </c>
      <c r="B5" s="253" t="s">
        <v>526</v>
      </c>
      <c r="C5" s="181" t="s">
        <v>527</v>
      </c>
      <c r="D5" s="253" t="s">
        <v>528</v>
      </c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3"/>
      <c r="R5" s="183"/>
      <c r="S5" s="183"/>
      <c r="T5" s="183"/>
      <c r="U5" s="183"/>
      <c r="V5" s="183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3"/>
      <c r="AS5" s="183"/>
      <c r="AT5" s="183"/>
      <c r="AU5" s="183"/>
      <c r="AV5" s="183"/>
      <c r="AW5" s="183"/>
      <c r="AX5" s="251" t="s">
        <v>108</v>
      </c>
      <c r="AY5" s="251" t="s">
        <v>529</v>
      </c>
      <c r="AZ5" s="251" t="s">
        <v>530</v>
      </c>
      <c r="BA5" s="251" t="s">
        <v>531</v>
      </c>
      <c r="BB5" s="251" t="s">
        <v>532</v>
      </c>
      <c r="BC5" s="253"/>
      <c r="BD5" s="254"/>
    </row>
    <row r="6" spans="1:56" s="186" customFormat="1" ht="39.4" customHeight="1">
      <c r="A6" s="252"/>
      <c r="B6" s="252"/>
      <c r="C6" s="181" t="s">
        <v>533</v>
      </c>
      <c r="D6" s="252"/>
      <c r="E6" s="185">
        <v>25</v>
      </c>
      <c r="F6" s="185">
        <v>26</v>
      </c>
      <c r="G6" s="185">
        <v>27</v>
      </c>
      <c r="H6" s="185">
        <v>28</v>
      </c>
      <c r="I6" s="185">
        <v>29</v>
      </c>
      <c r="J6" s="185">
        <v>30</v>
      </c>
      <c r="K6" s="185">
        <v>31</v>
      </c>
      <c r="L6" s="185">
        <v>32</v>
      </c>
      <c r="M6" s="185">
        <v>33</v>
      </c>
      <c r="N6" s="185">
        <v>34</v>
      </c>
      <c r="O6" s="185">
        <v>35</v>
      </c>
      <c r="P6" s="185">
        <v>36</v>
      </c>
      <c r="Q6" s="185">
        <v>37</v>
      </c>
      <c r="R6" s="185">
        <v>38</v>
      </c>
      <c r="S6" s="185">
        <v>39</v>
      </c>
      <c r="T6" s="185">
        <v>40</v>
      </c>
      <c r="U6" s="185">
        <v>41</v>
      </c>
      <c r="V6" s="185">
        <v>42</v>
      </c>
      <c r="W6" s="185">
        <v>43</v>
      </c>
      <c r="X6" s="185">
        <v>44</v>
      </c>
      <c r="Y6" s="185">
        <v>45</v>
      </c>
      <c r="Z6" s="185">
        <v>46</v>
      </c>
      <c r="AA6" s="185">
        <v>47</v>
      </c>
      <c r="AB6" s="185">
        <v>48</v>
      </c>
      <c r="AC6" s="185">
        <v>49</v>
      </c>
      <c r="AD6" s="185">
        <v>50</v>
      </c>
      <c r="AE6" s="185">
        <v>51</v>
      </c>
      <c r="AF6" s="185">
        <v>52</v>
      </c>
      <c r="AG6" s="185">
        <v>53</v>
      </c>
      <c r="AH6" s="185">
        <v>54</v>
      </c>
      <c r="AI6" s="185">
        <v>55</v>
      </c>
      <c r="AJ6" s="185">
        <v>56</v>
      </c>
      <c r="AK6" s="185">
        <v>57</v>
      </c>
      <c r="AL6" s="185">
        <v>58</v>
      </c>
      <c r="AM6" s="185">
        <v>59</v>
      </c>
      <c r="AN6" s="185">
        <v>60</v>
      </c>
      <c r="AO6" s="185">
        <v>61</v>
      </c>
      <c r="AP6" s="185">
        <v>62</v>
      </c>
      <c r="AQ6" s="185">
        <v>63</v>
      </c>
      <c r="AR6" s="185">
        <v>64</v>
      </c>
      <c r="AS6" s="185">
        <v>65</v>
      </c>
      <c r="AT6" s="185">
        <v>66</v>
      </c>
      <c r="AU6" s="185">
        <v>67</v>
      </c>
      <c r="AV6" s="185">
        <v>68</v>
      </c>
      <c r="AW6" s="185">
        <v>69</v>
      </c>
      <c r="AX6" s="252"/>
      <c r="AY6" s="252"/>
      <c r="AZ6" s="252"/>
      <c r="BA6" s="252"/>
      <c r="BB6" s="252"/>
      <c r="BC6" s="252"/>
      <c r="BD6" s="252"/>
    </row>
    <row r="7" spans="1:56" s="175" customFormat="1" ht="12">
      <c r="A7" s="187">
        <v>16</v>
      </c>
      <c r="B7" s="188" t="s">
        <v>534</v>
      </c>
      <c r="C7" s="189" t="s">
        <v>535</v>
      </c>
      <c r="D7" s="188" t="s">
        <v>536</v>
      </c>
      <c r="E7" s="190">
        <v>0</v>
      </c>
      <c r="F7" s="190">
        <v>0</v>
      </c>
      <c r="G7" s="190">
        <v>0</v>
      </c>
      <c r="H7" s="190">
        <v>0</v>
      </c>
      <c r="I7" s="190">
        <v>0</v>
      </c>
      <c r="J7" s="190">
        <v>0</v>
      </c>
      <c r="K7" s="190">
        <v>0</v>
      </c>
      <c r="L7" s="190">
        <v>0</v>
      </c>
      <c r="M7" s="190">
        <v>0</v>
      </c>
      <c r="N7" s="190">
        <v>0</v>
      </c>
      <c r="O7" s="190">
        <v>0</v>
      </c>
      <c r="P7" s="190">
        <v>0</v>
      </c>
      <c r="Q7" s="190">
        <v>0</v>
      </c>
      <c r="R7" s="190">
        <v>0</v>
      </c>
      <c r="S7" s="190">
        <v>0</v>
      </c>
      <c r="T7" s="190">
        <v>0</v>
      </c>
      <c r="U7" s="190">
        <v>0</v>
      </c>
      <c r="V7" s="190">
        <v>0</v>
      </c>
      <c r="W7" s="190">
        <v>0</v>
      </c>
      <c r="X7" s="190">
        <v>0</v>
      </c>
      <c r="Y7" s="190">
        <v>0</v>
      </c>
      <c r="Z7" s="190">
        <v>0</v>
      </c>
      <c r="AA7" s="190">
        <v>0</v>
      </c>
      <c r="AB7" s="190">
        <v>0</v>
      </c>
      <c r="AC7" s="190">
        <v>0</v>
      </c>
      <c r="AD7" s="190">
        <v>0</v>
      </c>
      <c r="AE7" s="190">
        <v>0</v>
      </c>
      <c r="AF7" s="190">
        <v>0</v>
      </c>
      <c r="AG7" s="190">
        <v>0</v>
      </c>
      <c r="AH7" s="190">
        <v>0</v>
      </c>
      <c r="AI7" s="190">
        <v>0</v>
      </c>
      <c r="AJ7" s="190">
        <v>0</v>
      </c>
      <c r="AK7" s="190">
        <v>0</v>
      </c>
      <c r="AL7" s="190">
        <v>0</v>
      </c>
      <c r="AM7" s="190">
        <v>0</v>
      </c>
      <c r="AN7" s="190">
        <v>0</v>
      </c>
      <c r="AO7" s="190">
        <v>0</v>
      </c>
      <c r="AP7" s="190">
        <v>0</v>
      </c>
      <c r="AQ7" s="190">
        <v>0</v>
      </c>
      <c r="AR7" s="190">
        <v>0</v>
      </c>
      <c r="AS7" s="190">
        <v>0</v>
      </c>
      <c r="AT7" s="190">
        <v>0</v>
      </c>
      <c r="AU7" s="190">
        <v>0</v>
      </c>
      <c r="AV7" s="190">
        <v>0</v>
      </c>
      <c r="AW7" s="190">
        <v>0</v>
      </c>
      <c r="AX7" s="191">
        <v>3</v>
      </c>
      <c r="AY7" s="191"/>
      <c r="AZ7" s="191"/>
      <c r="BA7" s="191">
        <f>AY7+AZ7</f>
        <v>0</v>
      </c>
      <c r="BB7" s="192">
        <f>AX7*BA7</f>
        <v>0</v>
      </c>
      <c r="BC7" s="188"/>
      <c r="BD7" s="192"/>
    </row>
    <row r="8" spans="1:56" s="175" customFormat="1" ht="12">
      <c r="A8" s="187">
        <v>18</v>
      </c>
      <c r="B8" s="188" t="s">
        <v>537</v>
      </c>
      <c r="C8" s="189" t="s">
        <v>538</v>
      </c>
      <c r="D8" s="188" t="s">
        <v>536</v>
      </c>
      <c r="E8" s="190">
        <v>0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0</v>
      </c>
      <c r="L8" s="190">
        <v>0</v>
      </c>
      <c r="M8" s="190">
        <v>0</v>
      </c>
      <c r="N8" s="190">
        <v>0</v>
      </c>
      <c r="O8" s="190">
        <v>0</v>
      </c>
      <c r="P8" s="190">
        <v>0</v>
      </c>
      <c r="Q8" s="190">
        <v>0</v>
      </c>
      <c r="R8" s="190">
        <v>0</v>
      </c>
      <c r="S8" s="190">
        <v>0</v>
      </c>
      <c r="T8" s="190">
        <v>0</v>
      </c>
      <c r="U8" s="190">
        <v>0</v>
      </c>
      <c r="V8" s="190">
        <v>0</v>
      </c>
      <c r="W8" s="190">
        <v>0</v>
      </c>
      <c r="X8" s="190">
        <v>0</v>
      </c>
      <c r="Y8" s="190">
        <v>0</v>
      </c>
      <c r="Z8" s="190">
        <v>0</v>
      </c>
      <c r="AA8" s="190">
        <v>0</v>
      </c>
      <c r="AB8" s="190">
        <v>0</v>
      </c>
      <c r="AC8" s="190">
        <v>0</v>
      </c>
      <c r="AD8" s="190">
        <v>0</v>
      </c>
      <c r="AE8" s="190">
        <v>0</v>
      </c>
      <c r="AF8" s="190">
        <v>0</v>
      </c>
      <c r="AG8" s="190">
        <v>0</v>
      </c>
      <c r="AH8" s="190">
        <v>0</v>
      </c>
      <c r="AI8" s="190">
        <v>0</v>
      </c>
      <c r="AJ8" s="190">
        <v>0</v>
      </c>
      <c r="AK8" s="190">
        <v>0</v>
      </c>
      <c r="AL8" s="190">
        <v>0</v>
      </c>
      <c r="AM8" s="190">
        <v>0</v>
      </c>
      <c r="AN8" s="190">
        <v>0</v>
      </c>
      <c r="AO8" s="190">
        <v>0</v>
      </c>
      <c r="AP8" s="190">
        <v>0</v>
      </c>
      <c r="AQ8" s="190">
        <v>0</v>
      </c>
      <c r="AR8" s="190">
        <v>0</v>
      </c>
      <c r="AS8" s="190">
        <v>0</v>
      </c>
      <c r="AT8" s="190">
        <v>0</v>
      </c>
      <c r="AU8" s="190">
        <v>0</v>
      </c>
      <c r="AV8" s="190">
        <v>0</v>
      </c>
      <c r="AW8" s="190">
        <v>0</v>
      </c>
      <c r="AX8" s="191">
        <v>3</v>
      </c>
      <c r="AY8" s="191"/>
      <c r="AZ8" s="191"/>
      <c r="BA8" s="191">
        <f t="shared" ref="BA8:BA20" si="0">AY8+AZ8</f>
        <v>0</v>
      </c>
      <c r="BB8" s="192">
        <f t="shared" ref="BB8:BB20" si="1">AX8*BA8</f>
        <v>0</v>
      </c>
      <c r="BC8" s="188"/>
      <c r="BD8" s="192"/>
    </row>
    <row r="9" spans="1:56" s="175" customFormat="1" ht="12">
      <c r="A9" s="187">
        <v>22</v>
      </c>
      <c r="B9" s="188" t="s">
        <v>539</v>
      </c>
      <c r="C9" s="189" t="s">
        <v>540</v>
      </c>
      <c r="D9" s="188" t="s">
        <v>536</v>
      </c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91">
        <v>5</v>
      </c>
      <c r="AY9" s="191"/>
      <c r="AZ9" s="191"/>
      <c r="BA9" s="191">
        <f t="shared" si="0"/>
        <v>0</v>
      </c>
      <c r="BB9" s="192">
        <f t="shared" si="1"/>
        <v>0</v>
      </c>
      <c r="BC9" s="188"/>
      <c r="BD9" s="192"/>
    </row>
    <row r="10" spans="1:56" s="175" customFormat="1" ht="12">
      <c r="A10" s="187">
        <v>23</v>
      </c>
      <c r="B10" s="188" t="s">
        <v>541</v>
      </c>
      <c r="C10" s="189" t="s">
        <v>542</v>
      </c>
      <c r="D10" s="188" t="s">
        <v>536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190">
        <v>0</v>
      </c>
      <c r="M10" s="190">
        <v>0</v>
      </c>
      <c r="N10" s="190">
        <v>0</v>
      </c>
      <c r="O10" s="190">
        <v>0</v>
      </c>
      <c r="P10" s="190">
        <v>0</v>
      </c>
      <c r="Q10" s="190">
        <v>0</v>
      </c>
      <c r="R10" s="190">
        <v>0</v>
      </c>
      <c r="S10" s="190">
        <v>0</v>
      </c>
      <c r="T10" s="190">
        <v>0</v>
      </c>
      <c r="U10" s="190">
        <v>0</v>
      </c>
      <c r="V10" s="190">
        <v>0</v>
      </c>
      <c r="W10" s="190">
        <v>0</v>
      </c>
      <c r="X10" s="190">
        <v>0</v>
      </c>
      <c r="Y10" s="190">
        <v>0</v>
      </c>
      <c r="Z10" s="190">
        <v>0</v>
      </c>
      <c r="AA10" s="190">
        <v>0</v>
      </c>
      <c r="AB10" s="190">
        <v>0</v>
      </c>
      <c r="AC10" s="190">
        <v>0</v>
      </c>
      <c r="AD10" s="190">
        <v>0</v>
      </c>
      <c r="AE10" s="190">
        <v>0</v>
      </c>
      <c r="AF10" s="190">
        <v>0</v>
      </c>
      <c r="AG10" s="190">
        <v>0</v>
      </c>
      <c r="AH10" s="190">
        <v>0</v>
      </c>
      <c r="AI10" s="190">
        <v>0</v>
      </c>
      <c r="AJ10" s="190">
        <v>0</v>
      </c>
      <c r="AK10" s="190">
        <v>0</v>
      </c>
      <c r="AL10" s="190">
        <v>0</v>
      </c>
      <c r="AM10" s="190">
        <v>0</v>
      </c>
      <c r="AN10" s="190">
        <v>0</v>
      </c>
      <c r="AO10" s="190">
        <v>0</v>
      </c>
      <c r="AP10" s="190">
        <v>0</v>
      </c>
      <c r="AQ10" s="190">
        <v>0</v>
      </c>
      <c r="AR10" s="190">
        <v>0</v>
      </c>
      <c r="AS10" s="190">
        <v>0</v>
      </c>
      <c r="AT10" s="190">
        <v>0</v>
      </c>
      <c r="AU10" s="190">
        <v>0</v>
      </c>
      <c r="AV10" s="190">
        <v>0</v>
      </c>
      <c r="AW10" s="190">
        <v>0</v>
      </c>
      <c r="AX10" s="191">
        <v>10</v>
      </c>
      <c r="AY10" s="191"/>
      <c r="AZ10" s="191"/>
      <c r="BA10" s="191">
        <f t="shared" si="0"/>
        <v>0</v>
      </c>
      <c r="BB10" s="192">
        <f t="shared" si="1"/>
        <v>0</v>
      </c>
      <c r="BC10" s="188"/>
      <c r="BD10" s="192"/>
    </row>
    <row r="11" spans="1:56" s="175" customFormat="1" ht="12">
      <c r="A11" s="187">
        <v>32</v>
      </c>
      <c r="B11" s="188" t="s">
        <v>543</v>
      </c>
      <c r="C11" s="189" t="s">
        <v>544</v>
      </c>
      <c r="D11" s="188" t="s">
        <v>360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91">
        <v>138</v>
      </c>
      <c r="AY11" s="191"/>
      <c r="AZ11" s="191"/>
      <c r="BA11" s="191">
        <f t="shared" si="0"/>
        <v>0</v>
      </c>
      <c r="BB11" s="192">
        <f t="shared" si="1"/>
        <v>0</v>
      </c>
      <c r="BC11" s="188"/>
      <c r="BD11" s="192"/>
    </row>
    <row r="12" spans="1:56" s="175" customFormat="1" ht="12">
      <c r="A12" s="187">
        <v>33</v>
      </c>
      <c r="B12" s="188" t="s">
        <v>545</v>
      </c>
      <c r="C12" s="189" t="s">
        <v>546</v>
      </c>
      <c r="D12" s="188" t="s">
        <v>360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91">
        <v>34.5</v>
      </c>
      <c r="AY12" s="191"/>
      <c r="AZ12" s="191"/>
      <c r="BA12" s="191">
        <f t="shared" si="0"/>
        <v>0</v>
      </c>
      <c r="BB12" s="192">
        <f t="shared" si="1"/>
        <v>0</v>
      </c>
      <c r="BC12" s="188"/>
      <c r="BD12" s="192"/>
    </row>
    <row r="13" spans="1:56" s="175" customFormat="1" ht="12">
      <c r="A13" s="187">
        <v>68</v>
      </c>
      <c r="B13" s="188" t="s">
        <v>547</v>
      </c>
      <c r="C13" s="189" t="s">
        <v>548</v>
      </c>
      <c r="D13" s="188" t="s">
        <v>536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91">
        <v>1</v>
      </c>
      <c r="AY13" s="191"/>
      <c r="AZ13" s="191"/>
      <c r="BA13" s="191">
        <f t="shared" si="0"/>
        <v>0</v>
      </c>
      <c r="BB13" s="192">
        <f t="shared" si="1"/>
        <v>0</v>
      </c>
      <c r="BC13" s="188"/>
      <c r="BD13" s="192"/>
    </row>
    <row r="14" spans="1:56" s="175" customFormat="1" ht="12">
      <c r="A14" s="187">
        <v>69</v>
      </c>
      <c r="B14" s="188" t="s">
        <v>549</v>
      </c>
      <c r="C14" s="189" t="s">
        <v>550</v>
      </c>
      <c r="D14" s="188" t="s">
        <v>536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91">
        <v>2</v>
      </c>
      <c r="AY14" s="191"/>
      <c r="AZ14" s="191"/>
      <c r="BA14" s="191">
        <f t="shared" si="0"/>
        <v>0</v>
      </c>
      <c r="BB14" s="192">
        <f t="shared" si="1"/>
        <v>0</v>
      </c>
      <c r="BC14" s="188"/>
      <c r="BD14" s="192"/>
    </row>
    <row r="15" spans="1:56" s="175" customFormat="1" ht="12">
      <c r="A15" s="187">
        <v>76</v>
      </c>
      <c r="B15" s="188" t="s">
        <v>551</v>
      </c>
      <c r="C15" s="189" t="s">
        <v>552</v>
      </c>
      <c r="D15" s="188" t="s">
        <v>536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91">
        <v>6</v>
      </c>
      <c r="AY15" s="191"/>
      <c r="AZ15" s="191"/>
      <c r="BA15" s="191">
        <f t="shared" si="0"/>
        <v>0</v>
      </c>
      <c r="BB15" s="192">
        <f t="shared" si="1"/>
        <v>0</v>
      </c>
      <c r="BC15" s="188"/>
      <c r="BD15" s="192"/>
    </row>
    <row r="16" spans="1:56" s="175" customFormat="1" ht="12">
      <c r="A16" s="187">
        <v>116</v>
      </c>
      <c r="B16" s="188" t="s">
        <v>553</v>
      </c>
      <c r="C16" s="189" t="s">
        <v>554</v>
      </c>
      <c r="D16" s="188" t="s">
        <v>360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91">
        <v>17.25</v>
      </c>
      <c r="AY16" s="191"/>
      <c r="AZ16" s="191"/>
      <c r="BA16" s="191">
        <f t="shared" si="0"/>
        <v>0</v>
      </c>
      <c r="BB16" s="192">
        <f t="shared" si="1"/>
        <v>0</v>
      </c>
      <c r="BC16" s="188"/>
      <c r="BD16" s="192"/>
    </row>
    <row r="17" spans="1:56" s="175" customFormat="1" ht="12">
      <c r="A17" s="187">
        <v>118</v>
      </c>
      <c r="B17" s="188" t="s">
        <v>553</v>
      </c>
      <c r="C17" s="189" t="s">
        <v>555</v>
      </c>
      <c r="D17" s="188" t="s">
        <v>360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91">
        <v>69</v>
      </c>
      <c r="AY17" s="191"/>
      <c r="AZ17" s="191"/>
      <c r="BA17" s="191">
        <f t="shared" si="0"/>
        <v>0</v>
      </c>
      <c r="BB17" s="192">
        <f t="shared" si="1"/>
        <v>0</v>
      </c>
      <c r="BC17" s="188"/>
      <c r="BD17" s="192"/>
    </row>
    <row r="18" spans="1:56" s="175" customFormat="1" ht="12">
      <c r="A18" s="187">
        <v>127</v>
      </c>
      <c r="B18" s="188" t="s">
        <v>556</v>
      </c>
      <c r="C18" s="189" t="s">
        <v>557</v>
      </c>
      <c r="D18" s="188" t="s">
        <v>360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91">
        <v>69</v>
      </c>
      <c r="AY18" s="191"/>
      <c r="AZ18" s="191"/>
      <c r="BA18" s="191">
        <f t="shared" si="0"/>
        <v>0</v>
      </c>
      <c r="BB18" s="192">
        <f t="shared" si="1"/>
        <v>0</v>
      </c>
      <c r="BC18" s="188"/>
      <c r="BD18" s="192"/>
    </row>
    <row r="19" spans="1:56" s="175" customFormat="1" ht="12">
      <c r="A19" s="187">
        <v>170</v>
      </c>
      <c r="B19" s="188" t="s">
        <v>558</v>
      </c>
      <c r="C19" s="189" t="s">
        <v>559</v>
      </c>
      <c r="D19" s="188" t="s">
        <v>360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91">
        <v>17.25</v>
      </c>
      <c r="AY19" s="191"/>
      <c r="AZ19" s="191"/>
      <c r="BA19" s="191">
        <f t="shared" si="0"/>
        <v>0</v>
      </c>
      <c r="BB19" s="192">
        <f t="shared" si="1"/>
        <v>0</v>
      </c>
      <c r="BC19" s="188"/>
      <c r="BD19" s="192"/>
    </row>
    <row r="20" spans="1:56" s="175" customFormat="1" ht="12">
      <c r="A20" s="187">
        <v>171</v>
      </c>
      <c r="B20" s="188" t="s">
        <v>560</v>
      </c>
      <c r="C20" s="189" t="s">
        <v>561</v>
      </c>
      <c r="D20" s="188" t="s">
        <v>360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91">
        <v>34.5</v>
      </c>
      <c r="AY20" s="191"/>
      <c r="AZ20" s="191"/>
      <c r="BA20" s="191">
        <f t="shared" si="0"/>
        <v>0</v>
      </c>
      <c r="BB20" s="192">
        <f t="shared" si="1"/>
        <v>0</v>
      </c>
      <c r="BC20" s="188"/>
      <c r="BD20" s="192"/>
    </row>
    <row r="21" spans="1:56" s="175" customFormat="1" ht="12">
      <c r="A21" s="187">
        <v>196</v>
      </c>
      <c r="B21" s="188"/>
      <c r="C21" s="189" t="s">
        <v>562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91"/>
      <c r="AY21" s="191"/>
      <c r="AZ21" s="191"/>
      <c r="BA21" s="191"/>
      <c r="BB21" s="192"/>
      <c r="BC21" s="188"/>
      <c r="BD21" s="192"/>
    </row>
    <row r="22" spans="1:56" s="175" customFormat="1" ht="12">
      <c r="A22" s="187">
        <v>197</v>
      </c>
      <c r="B22" s="188"/>
      <c r="C22" s="189" t="s">
        <v>563</v>
      </c>
      <c r="D22" s="188" t="s">
        <v>248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91">
        <v>6</v>
      </c>
      <c r="AY22" s="191"/>
      <c r="AZ22" s="191"/>
      <c r="BA22" s="191"/>
      <c r="BB22" s="197"/>
      <c r="BC22" s="188"/>
      <c r="BD22" s="192"/>
    </row>
    <row r="23" spans="1:56" s="175" customFormat="1" ht="12">
      <c r="A23" s="187">
        <v>198</v>
      </c>
      <c r="B23" s="188"/>
      <c r="C23" s="189" t="s">
        <v>564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91"/>
      <c r="AY23" s="191"/>
      <c r="AZ23" s="191"/>
      <c r="BA23" s="191"/>
      <c r="BB23" s="192"/>
      <c r="BC23" s="188"/>
      <c r="BD23" s="192"/>
    </row>
    <row r="24" spans="1:56" s="175" customFormat="1" ht="12">
      <c r="A24" s="187">
        <v>199</v>
      </c>
      <c r="B24" s="188"/>
      <c r="C24" s="189" t="s">
        <v>565</v>
      </c>
      <c r="D24" s="188" t="s">
        <v>248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91">
        <v>6</v>
      </c>
      <c r="AY24" s="191"/>
      <c r="AZ24" s="191"/>
      <c r="BA24" s="191"/>
      <c r="BB24" s="197"/>
      <c r="BC24" s="188"/>
      <c r="BD24" s="192"/>
    </row>
    <row r="25" spans="1:56" s="175" customFormat="1" ht="12">
      <c r="A25" s="187">
        <v>200</v>
      </c>
      <c r="B25" s="188"/>
      <c r="C25" s="189" t="s">
        <v>566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91"/>
      <c r="AY25" s="191"/>
      <c r="AZ25" s="191"/>
      <c r="BA25" s="191"/>
      <c r="BB25" s="205">
        <f>SUM(BB7:BB20)</f>
        <v>0</v>
      </c>
      <c r="BC25" s="188"/>
      <c r="BD25" s="192"/>
    </row>
    <row r="26" spans="1:56" s="175" customFormat="1" ht="12">
      <c r="A26" s="176"/>
      <c r="B26" s="177"/>
      <c r="C26" s="178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9"/>
      <c r="AY26" s="179"/>
      <c r="AZ26" s="179"/>
      <c r="BA26" s="179"/>
      <c r="BB26" s="193"/>
      <c r="BC26" s="177"/>
      <c r="BD26" s="193"/>
    </row>
    <row r="27" spans="1:56" s="175" customFormat="1" ht="12">
      <c r="A27" s="176"/>
      <c r="B27" s="177"/>
      <c r="C27" s="178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9"/>
      <c r="AY27" s="179"/>
      <c r="AZ27" s="179"/>
      <c r="BA27" s="179"/>
      <c r="BB27" s="193"/>
      <c r="BC27" s="177"/>
      <c r="BD27" s="193"/>
    </row>
    <row r="28" spans="1:56" s="175" customFormat="1" ht="12">
      <c r="A28" s="176"/>
      <c r="B28" s="177"/>
      <c r="C28" s="178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9"/>
      <c r="AY28" s="179"/>
      <c r="AZ28" s="179"/>
      <c r="BA28" s="179"/>
      <c r="BB28" s="193"/>
      <c r="BC28" s="177"/>
      <c r="BD28" s="193"/>
    </row>
    <row r="29" spans="1:56" s="175" customFormat="1" ht="12">
      <c r="A29" s="176"/>
      <c r="B29" s="177"/>
      <c r="C29" s="178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9"/>
      <c r="AY29" s="179"/>
      <c r="AZ29" s="179"/>
      <c r="BA29" s="179"/>
      <c r="BB29" s="193"/>
      <c r="BC29" s="177"/>
      <c r="BD29" s="193"/>
    </row>
    <row r="30" spans="1:56" s="184" customFormat="1" ht="18.600000000000001" customHeight="1">
      <c r="A30" s="255" t="s">
        <v>525</v>
      </c>
      <c r="B30" s="253" t="s">
        <v>526</v>
      </c>
      <c r="C30" s="181" t="s">
        <v>567</v>
      </c>
      <c r="D30" s="253" t="s">
        <v>528</v>
      </c>
      <c r="E30" s="182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2">
        <v>0</v>
      </c>
      <c r="AG30" s="182">
        <v>0</v>
      </c>
      <c r="AH30" s="182">
        <v>0</v>
      </c>
      <c r="AI30" s="182">
        <v>0</v>
      </c>
      <c r="AJ30" s="182">
        <v>0</v>
      </c>
      <c r="AK30" s="182">
        <v>0</v>
      </c>
      <c r="AL30" s="182">
        <v>0</v>
      </c>
      <c r="AM30" s="182">
        <v>0</v>
      </c>
      <c r="AN30" s="182">
        <v>0</v>
      </c>
      <c r="AO30" s="182">
        <v>0</v>
      </c>
      <c r="AP30" s="182">
        <v>0</v>
      </c>
      <c r="AQ30" s="182">
        <v>0</v>
      </c>
      <c r="AR30" s="182">
        <v>0</v>
      </c>
      <c r="AS30" s="182">
        <v>0</v>
      </c>
      <c r="AT30" s="182">
        <v>0</v>
      </c>
      <c r="AU30" s="182">
        <v>0</v>
      </c>
      <c r="AV30" s="182">
        <v>0</v>
      </c>
      <c r="AW30" s="182">
        <v>0</v>
      </c>
      <c r="AX30" s="251" t="s">
        <v>108</v>
      </c>
      <c r="AY30" s="251" t="s">
        <v>529</v>
      </c>
      <c r="AZ30" s="251" t="s">
        <v>530</v>
      </c>
      <c r="BA30" s="251" t="s">
        <v>531</v>
      </c>
      <c r="BB30" s="251" t="s">
        <v>532</v>
      </c>
      <c r="BC30" s="253"/>
      <c r="BD30" s="254"/>
    </row>
    <row r="31" spans="1:56" s="186" customFormat="1" ht="39.4" customHeight="1">
      <c r="A31" s="252"/>
      <c r="B31" s="252"/>
      <c r="C31" s="181" t="s">
        <v>568</v>
      </c>
      <c r="D31" s="252"/>
      <c r="E31" s="185" t="e">
        <v>#REF!</v>
      </c>
      <c r="F31" s="185" t="e">
        <v>#REF!</v>
      </c>
      <c r="G31" s="185" t="e">
        <v>#REF!</v>
      </c>
      <c r="H31" s="185" t="e">
        <v>#REF!</v>
      </c>
      <c r="I31" s="185" t="e">
        <v>#REF!</v>
      </c>
      <c r="J31" s="185" t="e">
        <v>#REF!</v>
      </c>
      <c r="K31" s="185" t="e">
        <v>#REF!</v>
      </c>
      <c r="L31" s="185" t="e">
        <v>#REF!</v>
      </c>
      <c r="M31" s="185" t="e">
        <v>#REF!</v>
      </c>
      <c r="N31" s="185" t="e">
        <v>#REF!</v>
      </c>
      <c r="O31" s="185" t="e">
        <v>#REF!</v>
      </c>
      <c r="P31" s="185" t="e">
        <v>#REF!</v>
      </c>
      <c r="Q31" s="185" t="e">
        <v>#REF!</v>
      </c>
      <c r="R31" s="185" t="e">
        <v>#REF!</v>
      </c>
      <c r="S31" s="185" t="e">
        <v>#REF!</v>
      </c>
      <c r="T31" s="185" t="e">
        <v>#REF!</v>
      </c>
      <c r="U31" s="185" t="e">
        <v>#REF!</v>
      </c>
      <c r="V31" s="185" t="e">
        <v>#REF!</v>
      </c>
      <c r="W31" s="185" t="e">
        <v>#REF!</v>
      </c>
      <c r="X31" s="185" t="e">
        <v>#REF!</v>
      </c>
      <c r="Y31" s="185" t="e">
        <v>#REF!</v>
      </c>
      <c r="Z31" s="185" t="e">
        <v>#REF!</v>
      </c>
      <c r="AA31" s="185" t="e">
        <v>#REF!</v>
      </c>
      <c r="AB31" s="185" t="e">
        <v>#REF!</v>
      </c>
      <c r="AC31" s="185" t="e">
        <v>#REF!</v>
      </c>
      <c r="AD31" s="185" t="e">
        <v>#REF!</v>
      </c>
      <c r="AE31" s="185" t="e">
        <v>#REF!</v>
      </c>
      <c r="AF31" s="185" t="e">
        <v>#REF!</v>
      </c>
      <c r="AG31" s="185" t="e">
        <v>#REF!</v>
      </c>
      <c r="AH31" s="185" t="e">
        <v>#REF!</v>
      </c>
      <c r="AI31" s="185" t="e">
        <v>#REF!</v>
      </c>
      <c r="AJ31" s="185" t="e">
        <v>#REF!</v>
      </c>
      <c r="AK31" s="185" t="e">
        <v>#REF!</v>
      </c>
      <c r="AL31" s="185" t="e">
        <v>#REF!</v>
      </c>
      <c r="AM31" s="185" t="e">
        <v>#REF!</v>
      </c>
      <c r="AN31" s="185" t="e">
        <v>#REF!</v>
      </c>
      <c r="AO31" s="185" t="e">
        <v>#REF!</v>
      </c>
      <c r="AP31" s="185" t="e">
        <v>#REF!</v>
      </c>
      <c r="AQ31" s="185" t="e">
        <v>#REF!</v>
      </c>
      <c r="AR31" s="185" t="e">
        <v>#REF!</v>
      </c>
      <c r="AS31" s="185" t="e">
        <v>#REF!</v>
      </c>
      <c r="AT31" s="185" t="e">
        <v>#REF!</v>
      </c>
      <c r="AU31" s="185" t="e">
        <v>#REF!</v>
      </c>
      <c r="AV31" s="185" t="e">
        <v>#REF!</v>
      </c>
      <c r="AW31" s="185" t="e">
        <v>#REF!</v>
      </c>
      <c r="AX31" s="252"/>
      <c r="AY31" s="252"/>
      <c r="AZ31" s="252"/>
      <c r="BA31" s="252"/>
      <c r="BB31" s="252"/>
      <c r="BC31" s="252"/>
      <c r="BD31" s="252"/>
    </row>
    <row r="32" spans="1:56" s="175" customFormat="1" ht="12">
      <c r="A32" s="187">
        <v>210</v>
      </c>
      <c r="B32" s="194">
        <v>210200006</v>
      </c>
      <c r="C32" s="195" t="s">
        <v>569</v>
      </c>
      <c r="D32" s="188" t="s">
        <v>536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91">
        <v>4</v>
      </c>
      <c r="AY32" s="191"/>
      <c r="AZ32" s="191"/>
      <c r="BA32" s="191">
        <f>AY32+AZ32</f>
        <v>0</v>
      </c>
      <c r="BB32" s="192">
        <f>AX32*BA32</f>
        <v>0</v>
      </c>
      <c r="BC32" s="188"/>
      <c r="BD32" s="192"/>
    </row>
    <row r="33" spans="1:56" s="175" customFormat="1" ht="24">
      <c r="A33" s="187">
        <v>238</v>
      </c>
      <c r="B33" s="188">
        <v>210201021</v>
      </c>
      <c r="C33" s="189" t="s">
        <v>570</v>
      </c>
      <c r="D33" s="188" t="s">
        <v>536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91">
        <v>15</v>
      </c>
      <c r="AY33" s="191"/>
      <c r="AZ33" s="191"/>
      <c r="BA33" s="191">
        <f>AY33+AZ33</f>
        <v>0</v>
      </c>
      <c r="BB33" s="192">
        <f>AX33*BA33</f>
        <v>0</v>
      </c>
      <c r="BC33" s="188"/>
      <c r="BD33" s="192"/>
    </row>
    <row r="34" spans="1:56" s="175" customFormat="1" ht="24">
      <c r="A34" s="187">
        <v>243</v>
      </c>
      <c r="B34" s="188">
        <v>210202025</v>
      </c>
      <c r="C34" s="189" t="s">
        <v>571</v>
      </c>
      <c r="D34" s="188" t="s">
        <v>536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91">
        <v>10</v>
      </c>
      <c r="AY34" s="191"/>
      <c r="AZ34" s="191"/>
      <c r="BA34" s="191">
        <f>AY34+AZ34</f>
        <v>0</v>
      </c>
      <c r="BB34" s="192">
        <f>AX34*BA34</f>
        <v>0</v>
      </c>
      <c r="BC34" s="188"/>
      <c r="BD34" s="192"/>
    </row>
    <row r="35" spans="1:56" s="175" customFormat="1" ht="12">
      <c r="A35" s="187">
        <v>249</v>
      </c>
      <c r="B35" s="188"/>
      <c r="C35" s="189" t="s">
        <v>562</v>
      </c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91"/>
      <c r="AY35" s="191"/>
      <c r="AZ35" s="191"/>
      <c r="BA35" s="190"/>
      <c r="BB35" s="196"/>
      <c r="BC35" s="188"/>
      <c r="BD35" s="192"/>
    </row>
    <row r="36" spans="1:56" s="175" customFormat="1" ht="12">
      <c r="A36" s="187">
        <v>250</v>
      </c>
      <c r="B36" s="188"/>
      <c r="C36" s="189" t="s">
        <v>563</v>
      </c>
      <c r="D36" s="188" t="s">
        <v>248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91">
        <v>6</v>
      </c>
      <c r="AY36" s="191"/>
      <c r="AZ36" s="191"/>
      <c r="BA36" s="191"/>
      <c r="BB36" s="197"/>
      <c r="BC36" s="188"/>
      <c r="BD36" s="192"/>
    </row>
    <row r="37" spans="1:56" s="175" customFormat="1" ht="12">
      <c r="A37" s="187">
        <v>251</v>
      </c>
      <c r="B37" s="188"/>
      <c r="C37" s="189" t="s">
        <v>564</v>
      </c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91"/>
      <c r="AY37" s="191"/>
      <c r="AZ37" s="191"/>
      <c r="BA37" s="191"/>
      <c r="BB37" s="197"/>
      <c r="BC37" s="188"/>
      <c r="BD37" s="192"/>
    </row>
    <row r="38" spans="1:56" s="175" customFormat="1" ht="12">
      <c r="A38" s="187">
        <v>252</v>
      </c>
      <c r="B38" s="188"/>
      <c r="C38" s="189" t="s">
        <v>565</v>
      </c>
      <c r="D38" s="188" t="s">
        <v>248</v>
      </c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91">
        <v>6</v>
      </c>
      <c r="AY38" s="191"/>
      <c r="AZ38" s="191"/>
      <c r="BA38" s="191"/>
      <c r="BB38" s="197"/>
      <c r="BC38" s="188"/>
      <c r="BD38" s="192"/>
    </row>
    <row r="39" spans="1:56" s="175" customFormat="1" ht="12">
      <c r="A39" s="187">
        <v>253</v>
      </c>
      <c r="B39" s="188"/>
      <c r="C39" s="189" t="s">
        <v>572</v>
      </c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91"/>
      <c r="AY39" s="191"/>
      <c r="AZ39" s="191"/>
      <c r="BA39" s="190"/>
      <c r="BB39" s="205">
        <f>SUM(BB32:BB38)</f>
        <v>0</v>
      </c>
      <c r="BC39" s="188"/>
      <c r="BD39" s="192"/>
    </row>
    <row r="40" spans="1:56" s="175" customFormat="1" ht="12">
      <c r="A40" s="176"/>
      <c r="B40" s="177"/>
      <c r="C40" s="178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9"/>
      <c r="AY40" s="179"/>
      <c r="AZ40" s="179"/>
      <c r="BA40" s="179"/>
      <c r="BB40" s="193"/>
      <c r="BC40" s="177"/>
      <c r="BD40" s="193"/>
    </row>
    <row r="41" spans="1:56" s="175" customFormat="1" ht="12">
      <c r="A41" s="176"/>
      <c r="B41" s="177"/>
      <c r="C41" s="178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9"/>
      <c r="AY41" s="179"/>
      <c r="AZ41" s="179"/>
      <c r="BA41" s="179"/>
      <c r="BB41" s="193"/>
      <c r="BC41" s="177"/>
      <c r="BD41" s="193"/>
    </row>
    <row r="42" spans="1:56" s="175" customFormat="1" ht="12">
      <c r="A42" s="176"/>
      <c r="B42" s="177"/>
      <c r="C42" s="178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9"/>
      <c r="AY42" s="179"/>
      <c r="AZ42" s="179"/>
      <c r="BA42" s="179"/>
      <c r="BB42" s="193"/>
      <c r="BC42" s="177"/>
      <c r="BD42" s="193"/>
    </row>
  </sheetData>
  <mergeCells count="23">
    <mergeCell ref="A1:BD1"/>
    <mergeCell ref="A2:BD2"/>
    <mergeCell ref="A4:BD4"/>
    <mergeCell ref="A5:A6"/>
    <mergeCell ref="B5:B6"/>
    <mergeCell ref="D5:D6"/>
    <mergeCell ref="AX5:AX6"/>
    <mergeCell ref="AY5:AY6"/>
    <mergeCell ref="AZ5:AZ6"/>
    <mergeCell ref="BA5:BA6"/>
    <mergeCell ref="BB5:BB6"/>
    <mergeCell ref="BC5:BC6"/>
    <mergeCell ref="BD5:BD6"/>
    <mergeCell ref="A30:A31"/>
    <mergeCell ref="B30:B31"/>
    <mergeCell ref="D30:D31"/>
    <mergeCell ref="AX30:AX31"/>
    <mergeCell ref="AY30:AY31"/>
    <mergeCell ref="AZ30:AZ31"/>
    <mergeCell ref="BA30:BA31"/>
    <mergeCell ref="BB30:BB31"/>
    <mergeCell ref="BC30:BC31"/>
    <mergeCell ref="BD30:BD31"/>
  </mergeCells>
  <pageMargins left="0.39370078740157483" right="0.39370078740157483" top="1.3779527559055118" bottom="0.78740157480314965" header="0.51181102362204722" footer="0.51181102362204722"/>
  <pageSetup paperSize="650" orientation="landscape" horizontalDpi="4294967293" verticalDpi="4294967293" r:id="rId1"/>
  <headerFooter alignWithMargins="0">
    <oddHeader>&amp;CStránka &amp;P/&amp;N
&amp;A</oddHeader>
    <oddFooter>&amp;L&amp;"Times New Roman,Obyčejné"&amp;8Praha, 12.2021&amp;R&amp;"Times New Roman,Obyčejné"&amp;8Vypracoval: Ivan Petrtýl - MOEP 2124-DSP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382E-BE1E-4E72-AAAE-9FB235950B02}">
  <dimension ref="A1:BD60"/>
  <sheetViews>
    <sheetView topLeftCell="A52" zoomScaleNormal="100" workbookViewId="0">
      <selection activeCell="AY33" sqref="AY33:AZ46"/>
    </sheetView>
  </sheetViews>
  <sheetFormatPr defaultRowHeight="15"/>
  <cols>
    <col min="1" max="1" width="6.33203125" style="198" customWidth="1"/>
    <col min="2" max="2" width="14.33203125" style="199" customWidth="1"/>
    <col min="3" max="3" width="57" style="200" customWidth="1"/>
    <col min="4" max="4" width="4.5" style="199" customWidth="1"/>
    <col min="5" max="49" width="4.5" style="199" hidden="1" customWidth="1"/>
    <col min="50" max="50" width="8.5" style="201" customWidth="1"/>
    <col min="51" max="51" width="10.1640625" style="201" customWidth="1"/>
    <col min="52" max="53" width="10.83203125" style="201" customWidth="1"/>
    <col min="54" max="54" width="11.33203125" style="202" customWidth="1"/>
    <col min="55" max="55" width="5.5" style="199" customWidth="1"/>
    <col min="56" max="56" width="14" style="174" customWidth="1"/>
    <col min="57" max="59" width="9.33203125" style="174"/>
    <col min="60" max="60" width="9.6640625" style="174" bestFit="1" customWidth="1"/>
    <col min="61" max="256" width="9.33203125" style="174"/>
    <col min="257" max="257" width="6.33203125" style="174" customWidth="1"/>
    <col min="258" max="258" width="14.33203125" style="174" customWidth="1"/>
    <col min="259" max="259" width="57" style="174" customWidth="1"/>
    <col min="260" max="260" width="4.5" style="174" customWidth="1"/>
    <col min="261" max="305" width="0" style="174" hidden="1" customWidth="1"/>
    <col min="306" max="306" width="8.5" style="174" customWidth="1"/>
    <col min="307" max="307" width="10.1640625" style="174" customWidth="1"/>
    <col min="308" max="309" width="10.83203125" style="174" customWidth="1"/>
    <col min="310" max="310" width="11.33203125" style="174" customWidth="1"/>
    <col min="311" max="311" width="5.5" style="174" customWidth="1"/>
    <col min="312" max="312" width="14" style="174" customWidth="1"/>
    <col min="313" max="512" width="9.33203125" style="174"/>
    <col min="513" max="513" width="6.33203125" style="174" customWidth="1"/>
    <col min="514" max="514" width="14.33203125" style="174" customWidth="1"/>
    <col min="515" max="515" width="57" style="174" customWidth="1"/>
    <col min="516" max="516" width="4.5" style="174" customWidth="1"/>
    <col min="517" max="561" width="0" style="174" hidden="1" customWidth="1"/>
    <col min="562" max="562" width="8.5" style="174" customWidth="1"/>
    <col min="563" max="563" width="10.1640625" style="174" customWidth="1"/>
    <col min="564" max="565" width="10.83203125" style="174" customWidth="1"/>
    <col min="566" max="566" width="11.33203125" style="174" customWidth="1"/>
    <col min="567" max="567" width="5.5" style="174" customWidth="1"/>
    <col min="568" max="568" width="14" style="174" customWidth="1"/>
    <col min="569" max="768" width="9.33203125" style="174"/>
    <col min="769" max="769" width="6.33203125" style="174" customWidth="1"/>
    <col min="770" max="770" width="14.33203125" style="174" customWidth="1"/>
    <col min="771" max="771" width="57" style="174" customWidth="1"/>
    <col min="772" max="772" width="4.5" style="174" customWidth="1"/>
    <col min="773" max="817" width="0" style="174" hidden="1" customWidth="1"/>
    <col min="818" max="818" width="8.5" style="174" customWidth="1"/>
    <col min="819" max="819" width="10.1640625" style="174" customWidth="1"/>
    <col min="820" max="821" width="10.83203125" style="174" customWidth="1"/>
    <col min="822" max="822" width="11.33203125" style="174" customWidth="1"/>
    <col min="823" max="823" width="5.5" style="174" customWidth="1"/>
    <col min="824" max="824" width="14" style="174" customWidth="1"/>
    <col min="825" max="1024" width="9.33203125" style="174"/>
    <col min="1025" max="1025" width="6.33203125" style="174" customWidth="1"/>
    <col min="1026" max="1026" width="14.33203125" style="174" customWidth="1"/>
    <col min="1027" max="1027" width="57" style="174" customWidth="1"/>
    <col min="1028" max="1028" width="4.5" style="174" customWidth="1"/>
    <col min="1029" max="1073" width="0" style="174" hidden="1" customWidth="1"/>
    <col min="1074" max="1074" width="8.5" style="174" customWidth="1"/>
    <col min="1075" max="1075" width="10.1640625" style="174" customWidth="1"/>
    <col min="1076" max="1077" width="10.83203125" style="174" customWidth="1"/>
    <col min="1078" max="1078" width="11.33203125" style="174" customWidth="1"/>
    <col min="1079" max="1079" width="5.5" style="174" customWidth="1"/>
    <col min="1080" max="1080" width="14" style="174" customWidth="1"/>
    <col min="1081" max="1280" width="9.33203125" style="174"/>
    <col min="1281" max="1281" width="6.33203125" style="174" customWidth="1"/>
    <col min="1282" max="1282" width="14.33203125" style="174" customWidth="1"/>
    <col min="1283" max="1283" width="57" style="174" customWidth="1"/>
    <col min="1284" max="1284" width="4.5" style="174" customWidth="1"/>
    <col min="1285" max="1329" width="0" style="174" hidden="1" customWidth="1"/>
    <col min="1330" max="1330" width="8.5" style="174" customWidth="1"/>
    <col min="1331" max="1331" width="10.1640625" style="174" customWidth="1"/>
    <col min="1332" max="1333" width="10.83203125" style="174" customWidth="1"/>
    <col min="1334" max="1334" width="11.33203125" style="174" customWidth="1"/>
    <col min="1335" max="1335" width="5.5" style="174" customWidth="1"/>
    <col min="1336" max="1336" width="14" style="174" customWidth="1"/>
    <col min="1337" max="1536" width="9.33203125" style="174"/>
    <col min="1537" max="1537" width="6.33203125" style="174" customWidth="1"/>
    <col min="1538" max="1538" width="14.33203125" style="174" customWidth="1"/>
    <col min="1539" max="1539" width="57" style="174" customWidth="1"/>
    <col min="1540" max="1540" width="4.5" style="174" customWidth="1"/>
    <col min="1541" max="1585" width="0" style="174" hidden="1" customWidth="1"/>
    <col min="1586" max="1586" width="8.5" style="174" customWidth="1"/>
    <col min="1587" max="1587" width="10.1640625" style="174" customWidth="1"/>
    <col min="1588" max="1589" width="10.83203125" style="174" customWidth="1"/>
    <col min="1590" max="1590" width="11.33203125" style="174" customWidth="1"/>
    <col min="1591" max="1591" width="5.5" style="174" customWidth="1"/>
    <col min="1592" max="1592" width="14" style="174" customWidth="1"/>
    <col min="1593" max="1792" width="9.33203125" style="174"/>
    <col min="1793" max="1793" width="6.33203125" style="174" customWidth="1"/>
    <col min="1794" max="1794" width="14.33203125" style="174" customWidth="1"/>
    <col min="1795" max="1795" width="57" style="174" customWidth="1"/>
    <col min="1796" max="1796" width="4.5" style="174" customWidth="1"/>
    <col min="1797" max="1841" width="0" style="174" hidden="1" customWidth="1"/>
    <col min="1842" max="1842" width="8.5" style="174" customWidth="1"/>
    <col min="1843" max="1843" width="10.1640625" style="174" customWidth="1"/>
    <col min="1844" max="1845" width="10.83203125" style="174" customWidth="1"/>
    <col min="1846" max="1846" width="11.33203125" style="174" customWidth="1"/>
    <col min="1847" max="1847" width="5.5" style="174" customWidth="1"/>
    <col min="1848" max="1848" width="14" style="174" customWidth="1"/>
    <col min="1849" max="2048" width="9.33203125" style="174"/>
    <col min="2049" max="2049" width="6.33203125" style="174" customWidth="1"/>
    <col min="2050" max="2050" width="14.33203125" style="174" customWidth="1"/>
    <col min="2051" max="2051" width="57" style="174" customWidth="1"/>
    <col min="2052" max="2052" width="4.5" style="174" customWidth="1"/>
    <col min="2053" max="2097" width="0" style="174" hidden="1" customWidth="1"/>
    <col min="2098" max="2098" width="8.5" style="174" customWidth="1"/>
    <col min="2099" max="2099" width="10.1640625" style="174" customWidth="1"/>
    <col min="2100" max="2101" width="10.83203125" style="174" customWidth="1"/>
    <col min="2102" max="2102" width="11.33203125" style="174" customWidth="1"/>
    <col min="2103" max="2103" width="5.5" style="174" customWidth="1"/>
    <col min="2104" max="2104" width="14" style="174" customWidth="1"/>
    <col min="2105" max="2304" width="9.33203125" style="174"/>
    <col min="2305" max="2305" width="6.33203125" style="174" customWidth="1"/>
    <col min="2306" max="2306" width="14.33203125" style="174" customWidth="1"/>
    <col min="2307" max="2307" width="57" style="174" customWidth="1"/>
    <col min="2308" max="2308" width="4.5" style="174" customWidth="1"/>
    <col min="2309" max="2353" width="0" style="174" hidden="1" customWidth="1"/>
    <col min="2354" max="2354" width="8.5" style="174" customWidth="1"/>
    <col min="2355" max="2355" width="10.1640625" style="174" customWidth="1"/>
    <col min="2356" max="2357" width="10.83203125" style="174" customWidth="1"/>
    <col min="2358" max="2358" width="11.33203125" style="174" customWidth="1"/>
    <col min="2359" max="2359" width="5.5" style="174" customWidth="1"/>
    <col min="2360" max="2360" width="14" style="174" customWidth="1"/>
    <col min="2361" max="2560" width="9.33203125" style="174"/>
    <col min="2561" max="2561" width="6.33203125" style="174" customWidth="1"/>
    <col min="2562" max="2562" width="14.33203125" style="174" customWidth="1"/>
    <col min="2563" max="2563" width="57" style="174" customWidth="1"/>
    <col min="2564" max="2564" width="4.5" style="174" customWidth="1"/>
    <col min="2565" max="2609" width="0" style="174" hidden="1" customWidth="1"/>
    <col min="2610" max="2610" width="8.5" style="174" customWidth="1"/>
    <col min="2611" max="2611" width="10.1640625" style="174" customWidth="1"/>
    <col min="2612" max="2613" width="10.83203125" style="174" customWidth="1"/>
    <col min="2614" max="2614" width="11.33203125" style="174" customWidth="1"/>
    <col min="2615" max="2615" width="5.5" style="174" customWidth="1"/>
    <col min="2616" max="2616" width="14" style="174" customWidth="1"/>
    <col min="2617" max="2816" width="9.33203125" style="174"/>
    <col min="2817" max="2817" width="6.33203125" style="174" customWidth="1"/>
    <col min="2818" max="2818" width="14.33203125" style="174" customWidth="1"/>
    <col min="2819" max="2819" width="57" style="174" customWidth="1"/>
    <col min="2820" max="2820" width="4.5" style="174" customWidth="1"/>
    <col min="2821" max="2865" width="0" style="174" hidden="1" customWidth="1"/>
    <col min="2866" max="2866" width="8.5" style="174" customWidth="1"/>
    <col min="2867" max="2867" width="10.1640625" style="174" customWidth="1"/>
    <col min="2868" max="2869" width="10.83203125" style="174" customWidth="1"/>
    <col min="2870" max="2870" width="11.33203125" style="174" customWidth="1"/>
    <col min="2871" max="2871" width="5.5" style="174" customWidth="1"/>
    <col min="2872" max="2872" width="14" style="174" customWidth="1"/>
    <col min="2873" max="3072" width="9.33203125" style="174"/>
    <col min="3073" max="3073" width="6.33203125" style="174" customWidth="1"/>
    <col min="3074" max="3074" width="14.33203125" style="174" customWidth="1"/>
    <col min="3075" max="3075" width="57" style="174" customWidth="1"/>
    <col min="3076" max="3076" width="4.5" style="174" customWidth="1"/>
    <col min="3077" max="3121" width="0" style="174" hidden="1" customWidth="1"/>
    <col min="3122" max="3122" width="8.5" style="174" customWidth="1"/>
    <col min="3123" max="3123" width="10.1640625" style="174" customWidth="1"/>
    <col min="3124" max="3125" width="10.83203125" style="174" customWidth="1"/>
    <col min="3126" max="3126" width="11.33203125" style="174" customWidth="1"/>
    <col min="3127" max="3127" width="5.5" style="174" customWidth="1"/>
    <col min="3128" max="3128" width="14" style="174" customWidth="1"/>
    <col min="3129" max="3328" width="9.33203125" style="174"/>
    <col min="3329" max="3329" width="6.33203125" style="174" customWidth="1"/>
    <col min="3330" max="3330" width="14.33203125" style="174" customWidth="1"/>
    <col min="3331" max="3331" width="57" style="174" customWidth="1"/>
    <col min="3332" max="3332" width="4.5" style="174" customWidth="1"/>
    <col min="3333" max="3377" width="0" style="174" hidden="1" customWidth="1"/>
    <col min="3378" max="3378" width="8.5" style="174" customWidth="1"/>
    <col min="3379" max="3379" width="10.1640625" style="174" customWidth="1"/>
    <col min="3380" max="3381" width="10.83203125" style="174" customWidth="1"/>
    <col min="3382" max="3382" width="11.33203125" style="174" customWidth="1"/>
    <col min="3383" max="3383" width="5.5" style="174" customWidth="1"/>
    <col min="3384" max="3384" width="14" style="174" customWidth="1"/>
    <col min="3385" max="3584" width="9.33203125" style="174"/>
    <col min="3585" max="3585" width="6.33203125" style="174" customWidth="1"/>
    <col min="3586" max="3586" width="14.33203125" style="174" customWidth="1"/>
    <col min="3587" max="3587" width="57" style="174" customWidth="1"/>
    <col min="3588" max="3588" width="4.5" style="174" customWidth="1"/>
    <col min="3589" max="3633" width="0" style="174" hidden="1" customWidth="1"/>
    <col min="3634" max="3634" width="8.5" style="174" customWidth="1"/>
    <col min="3635" max="3635" width="10.1640625" style="174" customWidth="1"/>
    <col min="3636" max="3637" width="10.83203125" style="174" customWidth="1"/>
    <col min="3638" max="3638" width="11.33203125" style="174" customWidth="1"/>
    <col min="3639" max="3639" width="5.5" style="174" customWidth="1"/>
    <col min="3640" max="3640" width="14" style="174" customWidth="1"/>
    <col min="3641" max="3840" width="9.33203125" style="174"/>
    <col min="3841" max="3841" width="6.33203125" style="174" customWidth="1"/>
    <col min="3842" max="3842" width="14.33203125" style="174" customWidth="1"/>
    <col min="3843" max="3843" width="57" style="174" customWidth="1"/>
    <col min="3844" max="3844" width="4.5" style="174" customWidth="1"/>
    <col min="3845" max="3889" width="0" style="174" hidden="1" customWidth="1"/>
    <col min="3890" max="3890" width="8.5" style="174" customWidth="1"/>
    <col min="3891" max="3891" width="10.1640625" style="174" customWidth="1"/>
    <col min="3892" max="3893" width="10.83203125" style="174" customWidth="1"/>
    <col min="3894" max="3894" width="11.33203125" style="174" customWidth="1"/>
    <col min="3895" max="3895" width="5.5" style="174" customWidth="1"/>
    <col min="3896" max="3896" width="14" style="174" customWidth="1"/>
    <col min="3897" max="4096" width="9.33203125" style="174"/>
    <col min="4097" max="4097" width="6.33203125" style="174" customWidth="1"/>
    <col min="4098" max="4098" width="14.33203125" style="174" customWidth="1"/>
    <col min="4099" max="4099" width="57" style="174" customWidth="1"/>
    <col min="4100" max="4100" width="4.5" style="174" customWidth="1"/>
    <col min="4101" max="4145" width="0" style="174" hidden="1" customWidth="1"/>
    <col min="4146" max="4146" width="8.5" style="174" customWidth="1"/>
    <col min="4147" max="4147" width="10.1640625" style="174" customWidth="1"/>
    <col min="4148" max="4149" width="10.83203125" style="174" customWidth="1"/>
    <col min="4150" max="4150" width="11.33203125" style="174" customWidth="1"/>
    <col min="4151" max="4151" width="5.5" style="174" customWidth="1"/>
    <col min="4152" max="4152" width="14" style="174" customWidth="1"/>
    <col min="4153" max="4352" width="9.33203125" style="174"/>
    <col min="4353" max="4353" width="6.33203125" style="174" customWidth="1"/>
    <col min="4354" max="4354" width="14.33203125" style="174" customWidth="1"/>
    <col min="4355" max="4355" width="57" style="174" customWidth="1"/>
    <col min="4356" max="4356" width="4.5" style="174" customWidth="1"/>
    <col min="4357" max="4401" width="0" style="174" hidden="1" customWidth="1"/>
    <col min="4402" max="4402" width="8.5" style="174" customWidth="1"/>
    <col min="4403" max="4403" width="10.1640625" style="174" customWidth="1"/>
    <col min="4404" max="4405" width="10.83203125" style="174" customWidth="1"/>
    <col min="4406" max="4406" width="11.33203125" style="174" customWidth="1"/>
    <col min="4407" max="4407" width="5.5" style="174" customWidth="1"/>
    <col min="4408" max="4408" width="14" style="174" customWidth="1"/>
    <col min="4409" max="4608" width="9.33203125" style="174"/>
    <col min="4609" max="4609" width="6.33203125" style="174" customWidth="1"/>
    <col min="4610" max="4610" width="14.33203125" style="174" customWidth="1"/>
    <col min="4611" max="4611" width="57" style="174" customWidth="1"/>
    <col min="4612" max="4612" width="4.5" style="174" customWidth="1"/>
    <col min="4613" max="4657" width="0" style="174" hidden="1" customWidth="1"/>
    <col min="4658" max="4658" width="8.5" style="174" customWidth="1"/>
    <col min="4659" max="4659" width="10.1640625" style="174" customWidth="1"/>
    <col min="4660" max="4661" width="10.83203125" style="174" customWidth="1"/>
    <col min="4662" max="4662" width="11.33203125" style="174" customWidth="1"/>
    <col min="4663" max="4663" width="5.5" style="174" customWidth="1"/>
    <col min="4664" max="4664" width="14" style="174" customWidth="1"/>
    <col min="4665" max="4864" width="9.33203125" style="174"/>
    <col min="4865" max="4865" width="6.33203125" style="174" customWidth="1"/>
    <col min="4866" max="4866" width="14.33203125" style="174" customWidth="1"/>
    <col min="4867" max="4867" width="57" style="174" customWidth="1"/>
    <col min="4868" max="4868" width="4.5" style="174" customWidth="1"/>
    <col min="4869" max="4913" width="0" style="174" hidden="1" customWidth="1"/>
    <col min="4914" max="4914" width="8.5" style="174" customWidth="1"/>
    <col min="4915" max="4915" width="10.1640625" style="174" customWidth="1"/>
    <col min="4916" max="4917" width="10.83203125" style="174" customWidth="1"/>
    <col min="4918" max="4918" width="11.33203125" style="174" customWidth="1"/>
    <col min="4919" max="4919" width="5.5" style="174" customWidth="1"/>
    <col min="4920" max="4920" width="14" style="174" customWidth="1"/>
    <col min="4921" max="5120" width="9.33203125" style="174"/>
    <col min="5121" max="5121" width="6.33203125" style="174" customWidth="1"/>
    <col min="5122" max="5122" width="14.33203125" style="174" customWidth="1"/>
    <col min="5123" max="5123" width="57" style="174" customWidth="1"/>
    <col min="5124" max="5124" width="4.5" style="174" customWidth="1"/>
    <col min="5125" max="5169" width="0" style="174" hidden="1" customWidth="1"/>
    <col min="5170" max="5170" width="8.5" style="174" customWidth="1"/>
    <col min="5171" max="5171" width="10.1640625" style="174" customWidth="1"/>
    <col min="5172" max="5173" width="10.83203125" style="174" customWidth="1"/>
    <col min="5174" max="5174" width="11.33203125" style="174" customWidth="1"/>
    <col min="5175" max="5175" width="5.5" style="174" customWidth="1"/>
    <col min="5176" max="5176" width="14" style="174" customWidth="1"/>
    <col min="5177" max="5376" width="9.33203125" style="174"/>
    <col min="5377" max="5377" width="6.33203125" style="174" customWidth="1"/>
    <col min="5378" max="5378" width="14.33203125" style="174" customWidth="1"/>
    <col min="5379" max="5379" width="57" style="174" customWidth="1"/>
    <col min="5380" max="5380" width="4.5" style="174" customWidth="1"/>
    <col min="5381" max="5425" width="0" style="174" hidden="1" customWidth="1"/>
    <col min="5426" max="5426" width="8.5" style="174" customWidth="1"/>
    <col min="5427" max="5427" width="10.1640625" style="174" customWidth="1"/>
    <col min="5428" max="5429" width="10.83203125" style="174" customWidth="1"/>
    <col min="5430" max="5430" width="11.33203125" style="174" customWidth="1"/>
    <col min="5431" max="5431" width="5.5" style="174" customWidth="1"/>
    <col min="5432" max="5432" width="14" style="174" customWidth="1"/>
    <col min="5433" max="5632" width="9.33203125" style="174"/>
    <col min="5633" max="5633" width="6.33203125" style="174" customWidth="1"/>
    <col min="5634" max="5634" width="14.33203125" style="174" customWidth="1"/>
    <col min="5635" max="5635" width="57" style="174" customWidth="1"/>
    <col min="5636" max="5636" width="4.5" style="174" customWidth="1"/>
    <col min="5637" max="5681" width="0" style="174" hidden="1" customWidth="1"/>
    <col min="5682" max="5682" width="8.5" style="174" customWidth="1"/>
    <col min="5683" max="5683" width="10.1640625" style="174" customWidth="1"/>
    <col min="5684" max="5685" width="10.83203125" style="174" customWidth="1"/>
    <col min="5686" max="5686" width="11.33203125" style="174" customWidth="1"/>
    <col min="5687" max="5687" width="5.5" style="174" customWidth="1"/>
    <col min="5688" max="5688" width="14" style="174" customWidth="1"/>
    <col min="5689" max="5888" width="9.33203125" style="174"/>
    <col min="5889" max="5889" width="6.33203125" style="174" customWidth="1"/>
    <col min="5890" max="5890" width="14.33203125" style="174" customWidth="1"/>
    <col min="5891" max="5891" width="57" style="174" customWidth="1"/>
    <col min="5892" max="5892" width="4.5" style="174" customWidth="1"/>
    <col min="5893" max="5937" width="0" style="174" hidden="1" customWidth="1"/>
    <col min="5938" max="5938" width="8.5" style="174" customWidth="1"/>
    <col min="5939" max="5939" width="10.1640625" style="174" customWidth="1"/>
    <col min="5940" max="5941" width="10.83203125" style="174" customWidth="1"/>
    <col min="5942" max="5942" width="11.33203125" style="174" customWidth="1"/>
    <col min="5943" max="5943" width="5.5" style="174" customWidth="1"/>
    <col min="5944" max="5944" width="14" style="174" customWidth="1"/>
    <col min="5945" max="6144" width="9.33203125" style="174"/>
    <col min="6145" max="6145" width="6.33203125" style="174" customWidth="1"/>
    <col min="6146" max="6146" width="14.33203125" style="174" customWidth="1"/>
    <col min="6147" max="6147" width="57" style="174" customWidth="1"/>
    <col min="6148" max="6148" width="4.5" style="174" customWidth="1"/>
    <col min="6149" max="6193" width="0" style="174" hidden="1" customWidth="1"/>
    <col min="6194" max="6194" width="8.5" style="174" customWidth="1"/>
    <col min="6195" max="6195" width="10.1640625" style="174" customWidth="1"/>
    <col min="6196" max="6197" width="10.83203125" style="174" customWidth="1"/>
    <col min="6198" max="6198" width="11.33203125" style="174" customWidth="1"/>
    <col min="6199" max="6199" width="5.5" style="174" customWidth="1"/>
    <col min="6200" max="6200" width="14" style="174" customWidth="1"/>
    <col min="6201" max="6400" width="9.33203125" style="174"/>
    <col min="6401" max="6401" width="6.33203125" style="174" customWidth="1"/>
    <col min="6402" max="6402" width="14.33203125" style="174" customWidth="1"/>
    <col min="6403" max="6403" width="57" style="174" customWidth="1"/>
    <col min="6404" max="6404" width="4.5" style="174" customWidth="1"/>
    <col min="6405" max="6449" width="0" style="174" hidden="1" customWidth="1"/>
    <col min="6450" max="6450" width="8.5" style="174" customWidth="1"/>
    <col min="6451" max="6451" width="10.1640625" style="174" customWidth="1"/>
    <col min="6452" max="6453" width="10.83203125" style="174" customWidth="1"/>
    <col min="6454" max="6454" width="11.33203125" style="174" customWidth="1"/>
    <col min="6455" max="6455" width="5.5" style="174" customWidth="1"/>
    <col min="6456" max="6456" width="14" style="174" customWidth="1"/>
    <col min="6457" max="6656" width="9.33203125" style="174"/>
    <col min="6657" max="6657" width="6.33203125" style="174" customWidth="1"/>
    <col min="6658" max="6658" width="14.33203125" style="174" customWidth="1"/>
    <col min="6659" max="6659" width="57" style="174" customWidth="1"/>
    <col min="6660" max="6660" width="4.5" style="174" customWidth="1"/>
    <col min="6661" max="6705" width="0" style="174" hidden="1" customWidth="1"/>
    <col min="6706" max="6706" width="8.5" style="174" customWidth="1"/>
    <col min="6707" max="6707" width="10.1640625" style="174" customWidth="1"/>
    <col min="6708" max="6709" width="10.83203125" style="174" customWidth="1"/>
    <col min="6710" max="6710" width="11.33203125" style="174" customWidth="1"/>
    <col min="6711" max="6711" width="5.5" style="174" customWidth="1"/>
    <col min="6712" max="6712" width="14" style="174" customWidth="1"/>
    <col min="6713" max="6912" width="9.33203125" style="174"/>
    <col min="6913" max="6913" width="6.33203125" style="174" customWidth="1"/>
    <col min="6914" max="6914" width="14.33203125" style="174" customWidth="1"/>
    <col min="6915" max="6915" width="57" style="174" customWidth="1"/>
    <col min="6916" max="6916" width="4.5" style="174" customWidth="1"/>
    <col min="6917" max="6961" width="0" style="174" hidden="1" customWidth="1"/>
    <col min="6962" max="6962" width="8.5" style="174" customWidth="1"/>
    <col min="6963" max="6963" width="10.1640625" style="174" customWidth="1"/>
    <col min="6964" max="6965" width="10.83203125" style="174" customWidth="1"/>
    <col min="6966" max="6966" width="11.33203125" style="174" customWidth="1"/>
    <col min="6967" max="6967" width="5.5" style="174" customWidth="1"/>
    <col min="6968" max="6968" width="14" style="174" customWidth="1"/>
    <col min="6969" max="7168" width="9.33203125" style="174"/>
    <col min="7169" max="7169" width="6.33203125" style="174" customWidth="1"/>
    <col min="7170" max="7170" width="14.33203125" style="174" customWidth="1"/>
    <col min="7171" max="7171" width="57" style="174" customWidth="1"/>
    <col min="7172" max="7172" width="4.5" style="174" customWidth="1"/>
    <col min="7173" max="7217" width="0" style="174" hidden="1" customWidth="1"/>
    <col min="7218" max="7218" width="8.5" style="174" customWidth="1"/>
    <col min="7219" max="7219" width="10.1640625" style="174" customWidth="1"/>
    <col min="7220" max="7221" width="10.83203125" style="174" customWidth="1"/>
    <col min="7222" max="7222" width="11.33203125" style="174" customWidth="1"/>
    <col min="7223" max="7223" width="5.5" style="174" customWidth="1"/>
    <col min="7224" max="7224" width="14" style="174" customWidth="1"/>
    <col min="7225" max="7424" width="9.33203125" style="174"/>
    <col min="7425" max="7425" width="6.33203125" style="174" customWidth="1"/>
    <col min="7426" max="7426" width="14.33203125" style="174" customWidth="1"/>
    <col min="7427" max="7427" width="57" style="174" customWidth="1"/>
    <col min="7428" max="7428" width="4.5" style="174" customWidth="1"/>
    <col min="7429" max="7473" width="0" style="174" hidden="1" customWidth="1"/>
    <col min="7474" max="7474" width="8.5" style="174" customWidth="1"/>
    <col min="7475" max="7475" width="10.1640625" style="174" customWidth="1"/>
    <col min="7476" max="7477" width="10.83203125" style="174" customWidth="1"/>
    <col min="7478" max="7478" width="11.33203125" style="174" customWidth="1"/>
    <col min="7479" max="7479" width="5.5" style="174" customWidth="1"/>
    <col min="7480" max="7480" width="14" style="174" customWidth="1"/>
    <col min="7481" max="7680" width="9.33203125" style="174"/>
    <col min="7681" max="7681" width="6.33203125" style="174" customWidth="1"/>
    <col min="7682" max="7682" width="14.33203125" style="174" customWidth="1"/>
    <col min="7683" max="7683" width="57" style="174" customWidth="1"/>
    <col min="7684" max="7684" width="4.5" style="174" customWidth="1"/>
    <col min="7685" max="7729" width="0" style="174" hidden="1" customWidth="1"/>
    <col min="7730" max="7730" width="8.5" style="174" customWidth="1"/>
    <col min="7731" max="7731" width="10.1640625" style="174" customWidth="1"/>
    <col min="7732" max="7733" width="10.83203125" style="174" customWidth="1"/>
    <col min="7734" max="7734" width="11.33203125" style="174" customWidth="1"/>
    <col min="7735" max="7735" width="5.5" style="174" customWidth="1"/>
    <col min="7736" max="7736" width="14" style="174" customWidth="1"/>
    <col min="7737" max="7936" width="9.33203125" style="174"/>
    <col min="7937" max="7937" width="6.33203125" style="174" customWidth="1"/>
    <col min="7938" max="7938" width="14.33203125" style="174" customWidth="1"/>
    <col min="7939" max="7939" width="57" style="174" customWidth="1"/>
    <col min="7940" max="7940" width="4.5" style="174" customWidth="1"/>
    <col min="7941" max="7985" width="0" style="174" hidden="1" customWidth="1"/>
    <col min="7986" max="7986" width="8.5" style="174" customWidth="1"/>
    <col min="7987" max="7987" width="10.1640625" style="174" customWidth="1"/>
    <col min="7988" max="7989" width="10.83203125" style="174" customWidth="1"/>
    <col min="7990" max="7990" width="11.33203125" style="174" customWidth="1"/>
    <col min="7991" max="7991" width="5.5" style="174" customWidth="1"/>
    <col min="7992" max="7992" width="14" style="174" customWidth="1"/>
    <col min="7993" max="8192" width="9.33203125" style="174"/>
    <col min="8193" max="8193" width="6.33203125" style="174" customWidth="1"/>
    <col min="8194" max="8194" width="14.33203125" style="174" customWidth="1"/>
    <col min="8195" max="8195" width="57" style="174" customWidth="1"/>
    <col min="8196" max="8196" width="4.5" style="174" customWidth="1"/>
    <col min="8197" max="8241" width="0" style="174" hidden="1" customWidth="1"/>
    <col min="8242" max="8242" width="8.5" style="174" customWidth="1"/>
    <col min="8243" max="8243" width="10.1640625" style="174" customWidth="1"/>
    <col min="8244" max="8245" width="10.83203125" style="174" customWidth="1"/>
    <col min="8246" max="8246" width="11.33203125" style="174" customWidth="1"/>
    <col min="8247" max="8247" width="5.5" style="174" customWidth="1"/>
    <col min="8248" max="8248" width="14" style="174" customWidth="1"/>
    <col min="8249" max="8448" width="9.33203125" style="174"/>
    <col min="8449" max="8449" width="6.33203125" style="174" customWidth="1"/>
    <col min="8450" max="8450" width="14.33203125" style="174" customWidth="1"/>
    <col min="8451" max="8451" width="57" style="174" customWidth="1"/>
    <col min="8452" max="8452" width="4.5" style="174" customWidth="1"/>
    <col min="8453" max="8497" width="0" style="174" hidden="1" customWidth="1"/>
    <col min="8498" max="8498" width="8.5" style="174" customWidth="1"/>
    <col min="8499" max="8499" width="10.1640625" style="174" customWidth="1"/>
    <col min="8500" max="8501" width="10.83203125" style="174" customWidth="1"/>
    <col min="8502" max="8502" width="11.33203125" style="174" customWidth="1"/>
    <col min="8503" max="8503" width="5.5" style="174" customWidth="1"/>
    <col min="8504" max="8504" width="14" style="174" customWidth="1"/>
    <col min="8505" max="8704" width="9.33203125" style="174"/>
    <col min="8705" max="8705" width="6.33203125" style="174" customWidth="1"/>
    <col min="8706" max="8706" width="14.33203125" style="174" customWidth="1"/>
    <col min="8707" max="8707" width="57" style="174" customWidth="1"/>
    <col min="8708" max="8708" width="4.5" style="174" customWidth="1"/>
    <col min="8709" max="8753" width="0" style="174" hidden="1" customWidth="1"/>
    <col min="8754" max="8754" width="8.5" style="174" customWidth="1"/>
    <col min="8755" max="8755" width="10.1640625" style="174" customWidth="1"/>
    <col min="8756" max="8757" width="10.83203125" style="174" customWidth="1"/>
    <col min="8758" max="8758" width="11.33203125" style="174" customWidth="1"/>
    <col min="8759" max="8759" width="5.5" style="174" customWidth="1"/>
    <col min="8760" max="8760" width="14" style="174" customWidth="1"/>
    <col min="8761" max="8960" width="9.33203125" style="174"/>
    <col min="8961" max="8961" width="6.33203125" style="174" customWidth="1"/>
    <col min="8962" max="8962" width="14.33203125" style="174" customWidth="1"/>
    <col min="8963" max="8963" width="57" style="174" customWidth="1"/>
    <col min="8964" max="8964" width="4.5" style="174" customWidth="1"/>
    <col min="8965" max="9009" width="0" style="174" hidden="1" customWidth="1"/>
    <col min="9010" max="9010" width="8.5" style="174" customWidth="1"/>
    <col min="9011" max="9011" width="10.1640625" style="174" customWidth="1"/>
    <col min="9012" max="9013" width="10.83203125" style="174" customWidth="1"/>
    <col min="9014" max="9014" width="11.33203125" style="174" customWidth="1"/>
    <col min="9015" max="9015" width="5.5" style="174" customWidth="1"/>
    <col min="9016" max="9016" width="14" style="174" customWidth="1"/>
    <col min="9017" max="9216" width="9.33203125" style="174"/>
    <col min="9217" max="9217" width="6.33203125" style="174" customWidth="1"/>
    <col min="9218" max="9218" width="14.33203125" style="174" customWidth="1"/>
    <col min="9219" max="9219" width="57" style="174" customWidth="1"/>
    <col min="9220" max="9220" width="4.5" style="174" customWidth="1"/>
    <col min="9221" max="9265" width="0" style="174" hidden="1" customWidth="1"/>
    <col min="9266" max="9266" width="8.5" style="174" customWidth="1"/>
    <col min="9267" max="9267" width="10.1640625" style="174" customWidth="1"/>
    <col min="9268" max="9269" width="10.83203125" style="174" customWidth="1"/>
    <col min="9270" max="9270" width="11.33203125" style="174" customWidth="1"/>
    <col min="9271" max="9271" width="5.5" style="174" customWidth="1"/>
    <col min="9272" max="9272" width="14" style="174" customWidth="1"/>
    <col min="9273" max="9472" width="9.33203125" style="174"/>
    <col min="9473" max="9473" width="6.33203125" style="174" customWidth="1"/>
    <col min="9474" max="9474" width="14.33203125" style="174" customWidth="1"/>
    <col min="9475" max="9475" width="57" style="174" customWidth="1"/>
    <col min="9476" max="9476" width="4.5" style="174" customWidth="1"/>
    <col min="9477" max="9521" width="0" style="174" hidden="1" customWidth="1"/>
    <col min="9522" max="9522" width="8.5" style="174" customWidth="1"/>
    <col min="9523" max="9523" width="10.1640625" style="174" customWidth="1"/>
    <col min="9524" max="9525" width="10.83203125" style="174" customWidth="1"/>
    <col min="9526" max="9526" width="11.33203125" style="174" customWidth="1"/>
    <col min="9527" max="9527" width="5.5" style="174" customWidth="1"/>
    <col min="9528" max="9528" width="14" style="174" customWidth="1"/>
    <col min="9529" max="9728" width="9.33203125" style="174"/>
    <col min="9729" max="9729" width="6.33203125" style="174" customWidth="1"/>
    <col min="9730" max="9730" width="14.33203125" style="174" customWidth="1"/>
    <col min="9731" max="9731" width="57" style="174" customWidth="1"/>
    <col min="9732" max="9732" width="4.5" style="174" customWidth="1"/>
    <col min="9733" max="9777" width="0" style="174" hidden="1" customWidth="1"/>
    <col min="9778" max="9778" width="8.5" style="174" customWidth="1"/>
    <col min="9779" max="9779" width="10.1640625" style="174" customWidth="1"/>
    <col min="9780" max="9781" width="10.83203125" style="174" customWidth="1"/>
    <col min="9782" max="9782" width="11.33203125" style="174" customWidth="1"/>
    <col min="9783" max="9783" width="5.5" style="174" customWidth="1"/>
    <col min="9784" max="9784" width="14" style="174" customWidth="1"/>
    <col min="9785" max="9984" width="9.33203125" style="174"/>
    <col min="9985" max="9985" width="6.33203125" style="174" customWidth="1"/>
    <col min="9986" max="9986" width="14.33203125" style="174" customWidth="1"/>
    <col min="9987" max="9987" width="57" style="174" customWidth="1"/>
    <col min="9988" max="9988" width="4.5" style="174" customWidth="1"/>
    <col min="9989" max="10033" width="0" style="174" hidden="1" customWidth="1"/>
    <col min="10034" max="10034" width="8.5" style="174" customWidth="1"/>
    <col min="10035" max="10035" width="10.1640625" style="174" customWidth="1"/>
    <col min="10036" max="10037" width="10.83203125" style="174" customWidth="1"/>
    <col min="10038" max="10038" width="11.33203125" style="174" customWidth="1"/>
    <col min="10039" max="10039" width="5.5" style="174" customWidth="1"/>
    <col min="10040" max="10040" width="14" style="174" customWidth="1"/>
    <col min="10041" max="10240" width="9.33203125" style="174"/>
    <col min="10241" max="10241" width="6.33203125" style="174" customWidth="1"/>
    <col min="10242" max="10242" width="14.33203125" style="174" customWidth="1"/>
    <col min="10243" max="10243" width="57" style="174" customWidth="1"/>
    <col min="10244" max="10244" width="4.5" style="174" customWidth="1"/>
    <col min="10245" max="10289" width="0" style="174" hidden="1" customWidth="1"/>
    <col min="10290" max="10290" width="8.5" style="174" customWidth="1"/>
    <col min="10291" max="10291" width="10.1640625" style="174" customWidth="1"/>
    <col min="10292" max="10293" width="10.83203125" style="174" customWidth="1"/>
    <col min="10294" max="10294" width="11.33203125" style="174" customWidth="1"/>
    <col min="10295" max="10295" width="5.5" style="174" customWidth="1"/>
    <col min="10296" max="10296" width="14" style="174" customWidth="1"/>
    <col min="10297" max="10496" width="9.33203125" style="174"/>
    <col min="10497" max="10497" width="6.33203125" style="174" customWidth="1"/>
    <col min="10498" max="10498" width="14.33203125" style="174" customWidth="1"/>
    <col min="10499" max="10499" width="57" style="174" customWidth="1"/>
    <col min="10500" max="10500" width="4.5" style="174" customWidth="1"/>
    <col min="10501" max="10545" width="0" style="174" hidden="1" customWidth="1"/>
    <col min="10546" max="10546" width="8.5" style="174" customWidth="1"/>
    <col min="10547" max="10547" width="10.1640625" style="174" customWidth="1"/>
    <col min="10548" max="10549" width="10.83203125" style="174" customWidth="1"/>
    <col min="10550" max="10550" width="11.33203125" style="174" customWidth="1"/>
    <col min="10551" max="10551" width="5.5" style="174" customWidth="1"/>
    <col min="10552" max="10552" width="14" style="174" customWidth="1"/>
    <col min="10553" max="10752" width="9.33203125" style="174"/>
    <col min="10753" max="10753" width="6.33203125" style="174" customWidth="1"/>
    <col min="10754" max="10754" width="14.33203125" style="174" customWidth="1"/>
    <col min="10755" max="10755" width="57" style="174" customWidth="1"/>
    <col min="10756" max="10756" width="4.5" style="174" customWidth="1"/>
    <col min="10757" max="10801" width="0" style="174" hidden="1" customWidth="1"/>
    <col min="10802" max="10802" width="8.5" style="174" customWidth="1"/>
    <col min="10803" max="10803" width="10.1640625" style="174" customWidth="1"/>
    <col min="10804" max="10805" width="10.83203125" style="174" customWidth="1"/>
    <col min="10806" max="10806" width="11.33203125" style="174" customWidth="1"/>
    <col min="10807" max="10807" width="5.5" style="174" customWidth="1"/>
    <col min="10808" max="10808" width="14" style="174" customWidth="1"/>
    <col min="10809" max="11008" width="9.33203125" style="174"/>
    <col min="11009" max="11009" width="6.33203125" style="174" customWidth="1"/>
    <col min="11010" max="11010" width="14.33203125" style="174" customWidth="1"/>
    <col min="11011" max="11011" width="57" style="174" customWidth="1"/>
    <col min="11012" max="11012" width="4.5" style="174" customWidth="1"/>
    <col min="11013" max="11057" width="0" style="174" hidden="1" customWidth="1"/>
    <col min="11058" max="11058" width="8.5" style="174" customWidth="1"/>
    <col min="11059" max="11059" width="10.1640625" style="174" customWidth="1"/>
    <col min="11060" max="11061" width="10.83203125" style="174" customWidth="1"/>
    <col min="11062" max="11062" width="11.33203125" style="174" customWidth="1"/>
    <col min="11063" max="11063" width="5.5" style="174" customWidth="1"/>
    <col min="11064" max="11064" width="14" style="174" customWidth="1"/>
    <col min="11065" max="11264" width="9.33203125" style="174"/>
    <col min="11265" max="11265" width="6.33203125" style="174" customWidth="1"/>
    <col min="11266" max="11266" width="14.33203125" style="174" customWidth="1"/>
    <col min="11267" max="11267" width="57" style="174" customWidth="1"/>
    <col min="11268" max="11268" width="4.5" style="174" customWidth="1"/>
    <col min="11269" max="11313" width="0" style="174" hidden="1" customWidth="1"/>
    <col min="11314" max="11314" width="8.5" style="174" customWidth="1"/>
    <col min="11315" max="11315" width="10.1640625" style="174" customWidth="1"/>
    <col min="11316" max="11317" width="10.83203125" style="174" customWidth="1"/>
    <col min="11318" max="11318" width="11.33203125" style="174" customWidth="1"/>
    <col min="11319" max="11319" width="5.5" style="174" customWidth="1"/>
    <col min="11320" max="11320" width="14" style="174" customWidth="1"/>
    <col min="11321" max="11520" width="9.33203125" style="174"/>
    <col min="11521" max="11521" width="6.33203125" style="174" customWidth="1"/>
    <col min="11522" max="11522" width="14.33203125" style="174" customWidth="1"/>
    <col min="11523" max="11523" width="57" style="174" customWidth="1"/>
    <col min="11524" max="11524" width="4.5" style="174" customWidth="1"/>
    <col min="11525" max="11569" width="0" style="174" hidden="1" customWidth="1"/>
    <col min="11570" max="11570" width="8.5" style="174" customWidth="1"/>
    <col min="11571" max="11571" width="10.1640625" style="174" customWidth="1"/>
    <col min="11572" max="11573" width="10.83203125" style="174" customWidth="1"/>
    <col min="11574" max="11574" width="11.33203125" style="174" customWidth="1"/>
    <col min="11575" max="11575" width="5.5" style="174" customWidth="1"/>
    <col min="11576" max="11576" width="14" style="174" customWidth="1"/>
    <col min="11577" max="11776" width="9.33203125" style="174"/>
    <col min="11777" max="11777" width="6.33203125" style="174" customWidth="1"/>
    <col min="11778" max="11778" width="14.33203125" style="174" customWidth="1"/>
    <col min="11779" max="11779" width="57" style="174" customWidth="1"/>
    <col min="11780" max="11780" width="4.5" style="174" customWidth="1"/>
    <col min="11781" max="11825" width="0" style="174" hidden="1" customWidth="1"/>
    <col min="11826" max="11826" width="8.5" style="174" customWidth="1"/>
    <col min="11827" max="11827" width="10.1640625" style="174" customWidth="1"/>
    <col min="11828" max="11829" width="10.83203125" style="174" customWidth="1"/>
    <col min="11830" max="11830" width="11.33203125" style="174" customWidth="1"/>
    <col min="11831" max="11831" width="5.5" style="174" customWidth="1"/>
    <col min="11832" max="11832" width="14" style="174" customWidth="1"/>
    <col min="11833" max="12032" width="9.33203125" style="174"/>
    <col min="12033" max="12033" width="6.33203125" style="174" customWidth="1"/>
    <col min="12034" max="12034" width="14.33203125" style="174" customWidth="1"/>
    <col min="12035" max="12035" width="57" style="174" customWidth="1"/>
    <col min="12036" max="12036" width="4.5" style="174" customWidth="1"/>
    <col min="12037" max="12081" width="0" style="174" hidden="1" customWidth="1"/>
    <col min="12082" max="12082" width="8.5" style="174" customWidth="1"/>
    <col min="12083" max="12083" width="10.1640625" style="174" customWidth="1"/>
    <col min="12084" max="12085" width="10.83203125" style="174" customWidth="1"/>
    <col min="12086" max="12086" width="11.33203125" style="174" customWidth="1"/>
    <col min="12087" max="12087" width="5.5" style="174" customWidth="1"/>
    <col min="12088" max="12088" width="14" style="174" customWidth="1"/>
    <col min="12089" max="12288" width="9.33203125" style="174"/>
    <col min="12289" max="12289" width="6.33203125" style="174" customWidth="1"/>
    <col min="12290" max="12290" width="14.33203125" style="174" customWidth="1"/>
    <col min="12291" max="12291" width="57" style="174" customWidth="1"/>
    <col min="12292" max="12292" width="4.5" style="174" customWidth="1"/>
    <col min="12293" max="12337" width="0" style="174" hidden="1" customWidth="1"/>
    <col min="12338" max="12338" width="8.5" style="174" customWidth="1"/>
    <col min="12339" max="12339" width="10.1640625" style="174" customWidth="1"/>
    <col min="12340" max="12341" width="10.83203125" style="174" customWidth="1"/>
    <col min="12342" max="12342" width="11.33203125" style="174" customWidth="1"/>
    <col min="12343" max="12343" width="5.5" style="174" customWidth="1"/>
    <col min="12344" max="12344" width="14" style="174" customWidth="1"/>
    <col min="12345" max="12544" width="9.33203125" style="174"/>
    <col min="12545" max="12545" width="6.33203125" style="174" customWidth="1"/>
    <col min="12546" max="12546" width="14.33203125" style="174" customWidth="1"/>
    <col min="12547" max="12547" width="57" style="174" customWidth="1"/>
    <col min="12548" max="12548" width="4.5" style="174" customWidth="1"/>
    <col min="12549" max="12593" width="0" style="174" hidden="1" customWidth="1"/>
    <col min="12594" max="12594" width="8.5" style="174" customWidth="1"/>
    <col min="12595" max="12595" width="10.1640625" style="174" customWidth="1"/>
    <col min="12596" max="12597" width="10.83203125" style="174" customWidth="1"/>
    <col min="12598" max="12598" width="11.33203125" style="174" customWidth="1"/>
    <col min="12599" max="12599" width="5.5" style="174" customWidth="1"/>
    <col min="12600" max="12600" width="14" style="174" customWidth="1"/>
    <col min="12601" max="12800" width="9.33203125" style="174"/>
    <col min="12801" max="12801" width="6.33203125" style="174" customWidth="1"/>
    <col min="12802" max="12802" width="14.33203125" style="174" customWidth="1"/>
    <col min="12803" max="12803" width="57" style="174" customWidth="1"/>
    <col min="12804" max="12804" width="4.5" style="174" customWidth="1"/>
    <col min="12805" max="12849" width="0" style="174" hidden="1" customWidth="1"/>
    <col min="12850" max="12850" width="8.5" style="174" customWidth="1"/>
    <col min="12851" max="12851" width="10.1640625" style="174" customWidth="1"/>
    <col min="12852" max="12853" width="10.83203125" style="174" customWidth="1"/>
    <col min="12854" max="12854" width="11.33203125" style="174" customWidth="1"/>
    <col min="12855" max="12855" width="5.5" style="174" customWidth="1"/>
    <col min="12856" max="12856" width="14" style="174" customWidth="1"/>
    <col min="12857" max="13056" width="9.33203125" style="174"/>
    <col min="13057" max="13057" width="6.33203125" style="174" customWidth="1"/>
    <col min="13058" max="13058" width="14.33203125" style="174" customWidth="1"/>
    <col min="13059" max="13059" width="57" style="174" customWidth="1"/>
    <col min="13060" max="13060" width="4.5" style="174" customWidth="1"/>
    <col min="13061" max="13105" width="0" style="174" hidden="1" customWidth="1"/>
    <col min="13106" max="13106" width="8.5" style="174" customWidth="1"/>
    <col min="13107" max="13107" width="10.1640625" style="174" customWidth="1"/>
    <col min="13108" max="13109" width="10.83203125" style="174" customWidth="1"/>
    <col min="13110" max="13110" width="11.33203125" style="174" customWidth="1"/>
    <col min="13111" max="13111" width="5.5" style="174" customWidth="1"/>
    <col min="13112" max="13112" width="14" style="174" customWidth="1"/>
    <col min="13113" max="13312" width="9.33203125" style="174"/>
    <col min="13313" max="13313" width="6.33203125" style="174" customWidth="1"/>
    <col min="13314" max="13314" width="14.33203125" style="174" customWidth="1"/>
    <col min="13315" max="13315" width="57" style="174" customWidth="1"/>
    <col min="13316" max="13316" width="4.5" style="174" customWidth="1"/>
    <col min="13317" max="13361" width="0" style="174" hidden="1" customWidth="1"/>
    <col min="13362" max="13362" width="8.5" style="174" customWidth="1"/>
    <col min="13363" max="13363" width="10.1640625" style="174" customWidth="1"/>
    <col min="13364" max="13365" width="10.83203125" style="174" customWidth="1"/>
    <col min="13366" max="13366" width="11.33203125" style="174" customWidth="1"/>
    <col min="13367" max="13367" width="5.5" style="174" customWidth="1"/>
    <col min="13368" max="13368" width="14" style="174" customWidth="1"/>
    <col min="13369" max="13568" width="9.33203125" style="174"/>
    <col min="13569" max="13569" width="6.33203125" style="174" customWidth="1"/>
    <col min="13570" max="13570" width="14.33203125" style="174" customWidth="1"/>
    <col min="13571" max="13571" width="57" style="174" customWidth="1"/>
    <col min="13572" max="13572" width="4.5" style="174" customWidth="1"/>
    <col min="13573" max="13617" width="0" style="174" hidden="1" customWidth="1"/>
    <col min="13618" max="13618" width="8.5" style="174" customWidth="1"/>
    <col min="13619" max="13619" width="10.1640625" style="174" customWidth="1"/>
    <col min="13620" max="13621" width="10.83203125" style="174" customWidth="1"/>
    <col min="13622" max="13622" width="11.33203125" style="174" customWidth="1"/>
    <col min="13623" max="13623" width="5.5" style="174" customWidth="1"/>
    <col min="13624" max="13624" width="14" style="174" customWidth="1"/>
    <col min="13625" max="13824" width="9.33203125" style="174"/>
    <col min="13825" max="13825" width="6.33203125" style="174" customWidth="1"/>
    <col min="13826" max="13826" width="14.33203125" style="174" customWidth="1"/>
    <col min="13827" max="13827" width="57" style="174" customWidth="1"/>
    <col min="13828" max="13828" width="4.5" style="174" customWidth="1"/>
    <col min="13829" max="13873" width="0" style="174" hidden="1" customWidth="1"/>
    <col min="13874" max="13874" width="8.5" style="174" customWidth="1"/>
    <col min="13875" max="13875" width="10.1640625" style="174" customWidth="1"/>
    <col min="13876" max="13877" width="10.83203125" style="174" customWidth="1"/>
    <col min="13878" max="13878" width="11.33203125" style="174" customWidth="1"/>
    <col min="13879" max="13879" width="5.5" style="174" customWidth="1"/>
    <col min="13880" max="13880" width="14" style="174" customWidth="1"/>
    <col min="13881" max="14080" width="9.33203125" style="174"/>
    <col min="14081" max="14081" width="6.33203125" style="174" customWidth="1"/>
    <col min="14082" max="14082" width="14.33203125" style="174" customWidth="1"/>
    <col min="14083" max="14083" width="57" style="174" customWidth="1"/>
    <col min="14084" max="14084" width="4.5" style="174" customWidth="1"/>
    <col min="14085" max="14129" width="0" style="174" hidden="1" customWidth="1"/>
    <col min="14130" max="14130" width="8.5" style="174" customWidth="1"/>
    <col min="14131" max="14131" width="10.1640625" style="174" customWidth="1"/>
    <col min="14132" max="14133" width="10.83203125" style="174" customWidth="1"/>
    <col min="14134" max="14134" width="11.33203125" style="174" customWidth="1"/>
    <col min="14135" max="14135" width="5.5" style="174" customWidth="1"/>
    <col min="14136" max="14136" width="14" style="174" customWidth="1"/>
    <col min="14137" max="14336" width="9.33203125" style="174"/>
    <col min="14337" max="14337" width="6.33203125" style="174" customWidth="1"/>
    <col min="14338" max="14338" width="14.33203125" style="174" customWidth="1"/>
    <col min="14339" max="14339" width="57" style="174" customWidth="1"/>
    <col min="14340" max="14340" width="4.5" style="174" customWidth="1"/>
    <col min="14341" max="14385" width="0" style="174" hidden="1" customWidth="1"/>
    <col min="14386" max="14386" width="8.5" style="174" customWidth="1"/>
    <col min="14387" max="14387" width="10.1640625" style="174" customWidth="1"/>
    <col min="14388" max="14389" width="10.83203125" style="174" customWidth="1"/>
    <col min="14390" max="14390" width="11.33203125" style="174" customWidth="1"/>
    <col min="14391" max="14391" width="5.5" style="174" customWidth="1"/>
    <col min="14392" max="14392" width="14" style="174" customWidth="1"/>
    <col min="14393" max="14592" width="9.33203125" style="174"/>
    <col min="14593" max="14593" width="6.33203125" style="174" customWidth="1"/>
    <col min="14594" max="14594" width="14.33203125" style="174" customWidth="1"/>
    <col min="14595" max="14595" width="57" style="174" customWidth="1"/>
    <col min="14596" max="14596" width="4.5" style="174" customWidth="1"/>
    <col min="14597" max="14641" width="0" style="174" hidden="1" customWidth="1"/>
    <col min="14642" max="14642" width="8.5" style="174" customWidth="1"/>
    <col min="14643" max="14643" width="10.1640625" style="174" customWidth="1"/>
    <col min="14644" max="14645" width="10.83203125" style="174" customWidth="1"/>
    <col min="14646" max="14646" width="11.33203125" style="174" customWidth="1"/>
    <col min="14647" max="14647" width="5.5" style="174" customWidth="1"/>
    <col min="14648" max="14648" width="14" style="174" customWidth="1"/>
    <col min="14649" max="14848" width="9.33203125" style="174"/>
    <col min="14849" max="14849" width="6.33203125" style="174" customWidth="1"/>
    <col min="14850" max="14850" width="14.33203125" style="174" customWidth="1"/>
    <col min="14851" max="14851" width="57" style="174" customWidth="1"/>
    <col min="14852" max="14852" width="4.5" style="174" customWidth="1"/>
    <col min="14853" max="14897" width="0" style="174" hidden="1" customWidth="1"/>
    <col min="14898" max="14898" width="8.5" style="174" customWidth="1"/>
    <col min="14899" max="14899" width="10.1640625" style="174" customWidth="1"/>
    <col min="14900" max="14901" width="10.83203125" style="174" customWidth="1"/>
    <col min="14902" max="14902" width="11.33203125" style="174" customWidth="1"/>
    <col min="14903" max="14903" width="5.5" style="174" customWidth="1"/>
    <col min="14904" max="14904" width="14" style="174" customWidth="1"/>
    <col min="14905" max="15104" width="9.33203125" style="174"/>
    <col min="15105" max="15105" width="6.33203125" style="174" customWidth="1"/>
    <col min="15106" max="15106" width="14.33203125" style="174" customWidth="1"/>
    <col min="15107" max="15107" width="57" style="174" customWidth="1"/>
    <col min="15108" max="15108" width="4.5" style="174" customWidth="1"/>
    <col min="15109" max="15153" width="0" style="174" hidden="1" customWidth="1"/>
    <col min="15154" max="15154" width="8.5" style="174" customWidth="1"/>
    <col min="15155" max="15155" width="10.1640625" style="174" customWidth="1"/>
    <col min="15156" max="15157" width="10.83203125" style="174" customWidth="1"/>
    <col min="15158" max="15158" width="11.33203125" style="174" customWidth="1"/>
    <col min="15159" max="15159" width="5.5" style="174" customWidth="1"/>
    <col min="15160" max="15160" width="14" style="174" customWidth="1"/>
    <col min="15161" max="15360" width="9.33203125" style="174"/>
    <col min="15361" max="15361" width="6.33203125" style="174" customWidth="1"/>
    <col min="15362" max="15362" width="14.33203125" style="174" customWidth="1"/>
    <col min="15363" max="15363" width="57" style="174" customWidth="1"/>
    <col min="15364" max="15364" width="4.5" style="174" customWidth="1"/>
    <col min="15365" max="15409" width="0" style="174" hidden="1" customWidth="1"/>
    <col min="15410" max="15410" width="8.5" style="174" customWidth="1"/>
    <col min="15411" max="15411" width="10.1640625" style="174" customWidth="1"/>
    <col min="15412" max="15413" width="10.83203125" style="174" customWidth="1"/>
    <col min="15414" max="15414" width="11.33203125" style="174" customWidth="1"/>
    <col min="15415" max="15415" width="5.5" style="174" customWidth="1"/>
    <col min="15416" max="15416" width="14" style="174" customWidth="1"/>
    <col min="15417" max="15616" width="9.33203125" style="174"/>
    <col min="15617" max="15617" width="6.33203125" style="174" customWidth="1"/>
    <col min="15618" max="15618" width="14.33203125" style="174" customWidth="1"/>
    <col min="15619" max="15619" width="57" style="174" customWidth="1"/>
    <col min="15620" max="15620" width="4.5" style="174" customWidth="1"/>
    <col min="15621" max="15665" width="0" style="174" hidden="1" customWidth="1"/>
    <col min="15666" max="15666" width="8.5" style="174" customWidth="1"/>
    <col min="15667" max="15667" width="10.1640625" style="174" customWidth="1"/>
    <col min="15668" max="15669" width="10.83203125" style="174" customWidth="1"/>
    <col min="15670" max="15670" width="11.33203125" style="174" customWidth="1"/>
    <col min="15671" max="15671" width="5.5" style="174" customWidth="1"/>
    <col min="15672" max="15672" width="14" style="174" customWidth="1"/>
    <col min="15673" max="15872" width="9.33203125" style="174"/>
    <col min="15873" max="15873" width="6.33203125" style="174" customWidth="1"/>
    <col min="15874" max="15874" width="14.33203125" style="174" customWidth="1"/>
    <col min="15875" max="15875" width="57" style="174" customWidth="1"/>
    <col min="15876" max="15876" width="4.5" style="174" customWidth="1"/>
    <col min="15877" max="15921" width="0" style="174" hidden="1" customWidth="1"/>
    <col min="15922" max="15922" width="8.5" style="174" customWidth="1"/>
    <col min="15923" max="15923" width="10.1640625" style="174" customWidth="1"/>
    <col min="15924" max="15925" width="10.83203125" style="174" customWidth="1"/>
    <col min="15926" max="15926" width="11.33203125" style="174" customWidth="1"/>
    <col min="15927" max="15927" width="5.5" style="174" customWidth="1"/>
    <col min="15928" max="15928" width="14" style="174" customWidth="1"/>
    <col min="15929" max="16128" width="9.33203125" style="174"/>
    <col min="16129" max="16129" width="6.33203125" style="174" customWidth="1"/>
    <col min="16130" max="16130" width="14.33203125" style="174" customWidth="1"/>
    <col min="16131" max="16131" width="57" style="174" customWidth="1"/>
    <col min="16132" max="16132" width="4.5" style="174" customWidth="1"/>
    <col min="16133" max="16177" width="0" style="174" hidden="1" customWidth="1"/>
    <col min="16178" max="16178" width="8.5" style="174" customWidth="1"/>
    <col min="16179" max="16179" width="10.1640625" style="174" customWidth="1"/>
    <col min="16180" max="16181" width="10.83203125" style="174" customWidth="1"/>
    <col min="16182" max="16182" width="11.33203125" style="174" customWidth="1"/>
    <col min="16183" max="16183" width="5.5" style="174" customWidth="1"/>
    <col min="16184" max="16184" width="14" style="174" customWidth="1"/>
    <col min="16185" max="16384" width="9.33203125" style="174"/>
  </cols>
  <sheetData>
    <row r="1" spans="1:56" ht="20.25">
      <c r="A1" s="256" t="s">
        <v>522</v>
      </c>
      <c r="B1" s="256"/>
      <c r="C1" s="256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</row>
    <row r="2" spans="1:56" s="175" customFormat="1" ht="20.25">
      <c r="A2" s="256" t="s">
        <v>608</v>
      </c>
      <c r="B2" s="256"/>
      <c r="C2" s="256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</row>
    <row r="3" spans="1:56" s="175" customFormat="1" ht="12">
      <c r="A3" s="176"/>
      <c r="B3" s="177"/>
      <c r="C3" s="17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9"/>
      <c r="AY3" s="179"/>
      <c r="AZ3" s="180"/>
      <c r="BA3" s="179"/>
      <c r="BC3" s="177"/>
    </row>
    <row r="4" spans="1:56" ht="18.75">
      <c r="A4" s="258" t="s">
        <v>524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</row>
    <row r="5" spans="1:56" s="175" customFormat="1" ht="12">
      <c r="A5" s="176"/>
      <c r="B5" s="177"/>
      <c r="C5" s="178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9"/>
      <c r="AY5" s="179"/>
      <c r="AZ5" s="179"/>
      <c r="BA5" s="179"/>
      <c r="BB5" s="193"/>
      <c r="BC5" s="177"/>
      <c r="BD5" s="193"/>
    </row>
    <row r="6" spans="1:56" s="175" customFormat="1" ht="12">
      <c r="A6" s="176"/>
      <c r="B6" s="177"/>
      <c r="C6" s="178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9"/>
      <c r="AY6" s="179"/>
      <c r="AZ6" s="179"/>
      <c r="BA6" s="179"/>
      <c r="BB6" s="193"/>
      <c r="BC6" s="177"/>
      <c r="BD6" s="193"/>
    </row>
    <row r="7" spans="1:56" s="175" customFormat="1" ht="12">
      <c r="A7" s="176"/>
      <c r="B7" s="177"/>
      <c r="C7" s="17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9"/>
      <c r="AY7" s="179"/>
      <c r="AZ7" s="179"/>
      <c r="BA7" s="179"/>
      <c r="BB7" s="193"/>
      <c r="BC7" s="177"/>
      <c r="BD7" s="193"/>
    </row>
    <row r="8" spans="1:56" s="184" customFormat="1" ht="18.600000000000001" customHeight="1">
      <c r="A8" s="255" t="s">
        <v>525</v>
      </c>
      <c r="B8" s="253" t="s">
        <v>526</v>
      </c>
      <c r="C8" s="181" t="s">
        <v>527</v>
      </c>
      <c r="D8" s="253" t="s">
        <v>528</v>
      </c>
      <c r="E8" s="182">
        <v>0</v>
      </c>
      <c r="F8" s="182">
        <v>0</v>
      </c>
      <c r="G8" s="182">
        <v>0</v>
      </c>
      <c r="H8" s="182">
        <v>0</v>
      </c>
      <c r="I8" s="182">
        <v>0</v>
      </c>
      <c r="J8" s="182">
        <v>0</v>
      </c>
      <c r="K8" s="182">
        <v>0</v>
      </c>
      <c r="L8" s="182">
        <v>0</v>
      </c>
      <c r="M8" s="182">
        <v>0</v>
      </c>
      <c r="N8" s="182">
        <v>0</v>
      </c>
      <c r="O8" s="182">
        <v>0</v>
      </c>
      <c r="P8" s="182">
        <v>0</v>
      </c>
      <c r="Q8" s="182">
        <v>0</v>
      </c>
      <c r="R8" s="182">
        <v>0</v>
      </c>
      <c r="S8" s="182">
        <v>0</v>
      </c>
      <c r="T8" s="182">
        <v>0</v>
      </c>
      <c r="U8" s="182">
        <v>0</v>
      </c>
      <c r="V8" s="182">
        <v>0</v>
      </c>
      <c r="W8" s="182">
        <v>0</v>
      </c>
      <c r="X8" s="182">
        <v>0</v>
      </c>
      <c r="Y8" s="182">
        <v>0</v>
      </c>
      <c r="Z8" s="182">
        <v>0</v>
      </c>
      <c r="AA8" s="182">
        <v>0</v>
      </c>
      <c r="AB8" s="182">
        <v>0</v>
      </c>
      <c r="AC8" s="182">
        <v>0</v>
      </c>
      <c r="AD8" s="182">
        <v>0</v>
      </c>
      <c r="AE8" s="182">
        <v>0</v>
      </c>
      <c r="AF8" s="182">
        <v>0</v>
      </c>
      <c r="AG8" s="182">
        <v>0</v>
      </c>
      <c r="AH8" s="182">
        <v>0</v>
      </c>
      <c r="AI8" s="182">
        <v>0</v>
      </c>
      <c r="AJ8" s="182">
        <v>0</v>
      </c>
      <c r="AK8" s="182">
        <v>0</v>
      </c>
      <c r="AL8" s="182">
        <v>0</v>
      </c>
      <c r="AM8" s="182">
        <v>0</v>
      </c>
      <c r="AN8" s="182">
        <v>0</v>
      </c>
      <c r="AO8" s="182">
        <v>0</v>
      </c>
      <c r="AP8" s="182">
        <v>0</v>
      </c>
      <c r="AQ8" s="182">
        <v>0</v>
      </c>
      <c r="AR8" s="182">
        <v>0</v>
      </c>
      <c r="AS8" s="182">
        <v>0</v>
      </c>
      <c r="AT8" s="182">
        <v>0</v>
      </c>
      <c r="AU8" s="182">
        <v>0</v>
      </c>
      <c r="AV8" s="182">
        <v>0</v>
      </c>
      <c r="AW8" s="182">
        <v>0</v>
      </c>
      <c r="AX8" s="251" t="s">
        <v>108</v>
      </c>
      <c r="AY8" s="251" t="s">
        <v>529</v>
      </c>
      <c r="AZ8" s="251" t="s">
        <v>530</v>
      </c>
      <c r="BA8" s="251" t="s">
        <v>531</v>
      </c>
      <c r="BB8" s="251" t="s">
        <v>532</v>
      </c>
      <c r="BC8" s="253"/>
      <c r="BD8" s="254"/>
    </row>
    <row r="9" spans="1:56" s="186" customFormat="1" ht="39.4" customHeight="1">
      <c r="A9" s="252"/>
      <c r="B9" s="252"/>
      <c r="C9" s="181" t="s">
        <v>573</v>
      </c>
      <c r="D9" s="252"/>
      <c r="E9" s="185" t="e">
        <v>#REF!</v>
      </c>
      <c r="F9" s="185" t="e">
        <v>#REF!</v>
      </c>
      <c r="G9" s="185" t="e">
        <v>#REF!</v>
      </c>
      <c r="H9" s="185" t="e">
        <v>#REF!</v>
      </c>
      <c r="I9" s="185" t="e">
        <v>#REF!</v>
      </c>
      <c r="J9" s="185" t="e">
        <v>#REF!</v>
      </c>
      <c r="K9" s="185" t="e">
        <v>#REF!</v>
      </c>
      <c r="L9" s="185" t="e">
        <v>#REF!</v>
      </c>
      <c r="M9" s="185" t="e">
        <v>#REF!</v>
      </c>
      <c r="N9" s="185" t="e">
        <v>#REF!</v>
      </c>
      <c r="O9" s="185" t="e">
        <v>#REF!</v>
      </c>
      <c r="P9" s="185" t="e">
        <v>#REF!</v>
      </c>
      <c r="Q9" s="185" t="e">
        <v>#REF!</v>
      </c>
      <c r="R9" s="185" t="e">
        <v>#REF!</v>
      </c>
      <c r="S9" s="185" t="e">
        <v>#REF!</v>
      </c>
      <c r="T9" s="185" t="e">
        <v>#REF!</v>
      </c>
      <c r="U9" s="185" t="e">
        <v>#REF!</v>
      </c>
      <c r="V9" s="185" t="e">
        <v>#REF!</v>
      </c>
      <c r="W9" s="185" t="e">
        <v>#REF!</v>
      </c>
      <c r="X9" s="185" t="e">
        <v>#REF!</v>
      </c>
      <c r="Y9" s="185" t="e">
        <v>#REF!</v>
      </c>
      <c r="Z9" s="185" t="e">
        <v>#REF!</v>
      </c>
      <c r="AA9" s="185" t="e">
        <v>#REF!</v>
      </c>
      <c r="AB9" s="185" t="e">
        <v>#REF!</v>
      </c>
      <c r="AC9" s="185" t="e">
        <v>#REF!</v>
      </c>
      <c r="AD9" s="185" t="e">
        <v>#REF!</v>
      </c>
      <c r="AE9" s="185" t="e">
        <v>#REF!</v>
      </c>
      <c r="AF9" s="185" t="e">
        <v>#REF!</v>
      </c>
      <c r="AG9" s="185" t="e">
        <v>#REF!</v>
      </c>
      <c r="AH9" s="185" t="e">
        <v>#REF!</v>
      </c>
      <c r="AI9" s="185" t="e">
        <v>#REF!</v>
      </c>
      <c r="AJ9" s="185" t="e">
        <v>#REF!</v>
      </c>
      <c r="AK9" s="185" t="e">
        <v>#REF!</v>
      </c>
      <c r="AL9" s="185" t="e">
        <v>#REF!</v>
      </c>
      <c r="AM9" s="185" t="e">
        <v>#REF!</v>
      </c>
      <c r="AN9" s="185" t="e">
        <v>#REF!</v>
      </c>
      <c r="AO9" s="185" t="e">
        <v>#REF!</v>
      </c>
      <c r="AP9" s="185" t="e">
        <v>#REF!</v>
      </c>
      <c r="AQ9" s="185" t="e">
        <v>#REF!</v>
      </c>
      <c r="AR9" s="185" t="e">
        <v>#REF!</v>
      </c>
      <c r="AS9" s="185" t="e">
        <v>#REF!</v>
      </c>
      <c r="AT9" s="185" t="e">
        <v>#REF!</v>
      </c>
      <c r="AU9" s="185" t="e">
        <v>#REF!</v>
      </c>
      <c r="AV9" s="185" t="e">
        <v>#REF!</v>
      </c>
      <c r="AW9" s="185" t="e">
        <v>#REF!</v>
      </c>
      <c r="AX9" s="252"/>
      <c r="AY9" s="252"/>
      <c r="AZ9" s="252"/>
      <c r="BA9" s="252"/>
      <c r="BB9" s="252"/>
      <c r="BC9" s="252"/>
      <c r="BD9" s="252"/>
    </row>
    <row r="10" spans="1:56" s="175" customFormat="1" ht="12">
      <c r="A10" s="187">
        <v>253</v>
      </c>
      <c r="B10" s="188" t="s">
        <v>574</v>
      </c>
      <c r="C10" s="189" t="s">
        <v>575</v>
      </c>
      <c r="D10" s="188" t="s">
        <v>360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91">
        <v>143.75</v>
      </c>
      <c r="AY10" s="191"/>
      <c r="AZ10" s="191"/>
      <c r="BA10" s="191">
        <f>AY10+AZ10</f>
        <v>0</v>
      </c>
      <c r="BB10" s="192">
        <f>BA10*AX10</f>
        <v>0</v>
      </c>
      <c r="BC10" s="188"/>
      <c r="BD10" s="192"/>
    </row>
    <row r="11" spans="1:56" s="175" customFormat="1" ht="12">
      <c r="A11" s="187">
        <v>254</v>
      </c>
      <c r="B11" s="187" t="s">
        <v>576</v>
      </c>
      <c r="C11" s="189" t="s">
        <v>577</v>
      </c>
      <c r="D11" s="188" t="s">
        <v>360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91">
        <v>11.5</v>
      </c>
      <c r="AY11" s="191"/>
      <c r="AZ11" s="191"/>
      <c r="BA11" s="191">
        <f>AY11+AZ11</f>
        <v>0</v>
      </c>
      <c r="BB11" s="192">
        <f>BA11*AX11</f>
        <v>0</v>
      </c>
      <c r="BC11" s="188"/>
      <c r="BD11" s="192"/>
    </row>
    <row r="12" spans="1:56" s="175" customFormat="1" ht="12">
      <c r="A12" s="187">
        <v>255</v>
      </c>
      <c r="B12" s="187">
        <v>210220002</v>
      </c>
      <c r="C12" s="189" t="s">
        <v>578</v>
      </c>
      <c r="D12" s="188" t="s">
        <v>360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91">
        <v>0</v>
      </c>
      <c r="AY12" s="191"/>
      <c r="AZ12" s="191"/>
      <c r="BA12" s="191"/>
      <c r="BB12" s="192"/>
      <c r="BC12" s="188"/>
      <c r="BD12" s="192"/>
    </row>
    <row r="13" spans="1:56" s="175" customFormat="1" ht="24">
      <c r="A13" s="187">
        <v>256</v>
      </c>
      <c r="B13" s="187">
        <v>210220003</v>
      </c>
      <c r="C13" s="189" t="s">
        <v>579</v>
      </c>
      <c r="D13" s="188" t="s">
        <v>360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91">
        <v>29.9</v>
      </c>
      <c r="AY13" s="191"/>
      <c r="AZ13" s="191"/>
      <c r="BA13" s="191">
        <f>AY13+AZ13</f>
        <v>0</v>
      </c>
      <c r="BB13" s="192">
        <f>BA13*AX13</f>
        <v>0</v>
      </c>
      <c r="BC13" s="188"/>
      <c r="BD13" s="192"/>
    </row>
    <row r="14" spans="1:56" s="175" customFormat="1" ht="12">
      <c r="A14" s="187">
        <v>261</v>
      </c>
      <c r="B14" s="187" t="s">
        <v>580</v>
      </c>
      <c r="C14" s="189" t="s">
        <v>581</v>
      </c>
      <c r="D14" s="188" t="s">
        <v>536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91">
        <v>8</v>
      </c>
      <c r="AY14" s="191"/>
      <c r="AZ14" s="191"/>
      <c r="BA14" s="191">
        <f>AY14+AZ14</f>
        <v>0</v>
      </c>
      <c r="BB14" s="192">
        <f>BA14*AX14</f>
        <v>0</v>
      </c>
      <c r="BC14" s="188"/>
      <c r="BD14" s="192"/>
    </row>
    <row r="15" spans="1:56" s="175" customFormat="1" ht="12">
      <c r="A15" s="187">
        <v>262</v>
      </c>
      <c r="B15" s="187">
        <v>210220008</v>
      </c>
      <c r="C15" s="189" t="s">
        <v>582</v>
      </c>
      <c r="D15" s="188" t="s">
        <v>536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91">
        <v>0</v>
      </c>
      <c r="AY15" s="191"/>
      <c r="AZ15" s="191"/>
      <c r="BA15" s="191"/>
      <c r="BB15" s="192"/>
      <c r="BC15" s="188"/>
      <c r="BD15" s="192"/>
    </row>
    <row r="16" spans="1:56" s="175" customFormat="1" ht="12">
      <c r="A16" s="187">
        <v>263</v>
      </c>
      <c r="B16" s="187">
        <v>210220009</v>
      </c>
      <c r="C16" s="189" t="s">
        <v>583</v>
      </c>
      <c r="D16" s="188" t="s">
        <v>536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91">
        <v>50</v>
      </c>
      <c r="AY16" s="191"/>
      <c r="AZ16" s="191"/>
      <c r="BA16" s="191">
        <f>AY16+AZ16</f>
        <v>0</v>
      </c>
      <c r="BB16" s="192">
        <f>BA16*AX16</f>
        <v>0</v>
      </c>
      <c r="BC16" s="188"/>
      <c r="BD16" s="192"/>
    </row>
    <row r="17" spans="1:56" s="175" customFormat="1" ht="12">
      <c r="A17" s="187">
        <v>264</v>
      </c>
      <c r="B17" s="187">
        <v>210220010</v>
      </c>
      <c r="C17" s="189" t="s">
        <v>584</v>
      </c>
      <c r="D17" s="188" t="s">
        <v>536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91">
        <v>74</v>
      </c>
      <c r="AY17" s="191"/>
      <c r="AZ17" s="191"/>
      <c r="BA17" s="191">
        <f>AY17+AZ17</f>
        <v>0</v>
      </c>
      <c r="BB17" s="192">
        <f>BA17*AX17</f>
        <v>0</v>
      </c>
      <c r="BC17" s="188"/>
      <c r="BD17" s="192"/>
    </row>
    <row r="18" spans="1:56" s="175" customFormat="1" ht="12">
      <c r="A18" s="187">
        <v>294</v>
      </c>
      <c r="B18" s="188"/>
      <c r="C18" s="189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91"/>
      <c r="AY18" s="191"/>
      <c r="AZ18" s="187"/>
      <c r="BA18" s="191"/>
      <c r="BB18" s="192"/>
      <c r="BC18" s="188"/>
      <c r="BD18" s="192"/>
    </row>
    <row r="19" spans="1:56" s="175" customFormat="1" ht="12">
      <c r="A19" s="187">
        <v>295</v>
      </c>
      <c r="B19" s="188"/>
      <c r="C19" s="189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91"/>
      <c r="AY19" s="191"/>
      <c r="AZ19" s="191"/>
      <c r="BA19" s="191"/>
      <c r="BB19" s="192"/>
      <c r="BC19" s="188"/>
      <c r="BD19" s="192"/>
    </row>
    <row r="20" spans="1:56" s="175" customFormat="1" ht="12">
      <c r="A20" s="187">
        <v>296</v>
      </c>
      <c r="B20" s="188"/>
      <c r="C20" s="189" t="s">
        <v>562</v>
      </c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91"/>
      <c r="AY20" s="191"/>
      <c r="AZ20" s="191"/>
      <c r="BA20" s="191"/>
      <c r="BB20" s="192"/>
      <c r="BC20" s="188"/>
      <c r="BD20" s="192"/>
    </row>
    <row r="21" spans="1:56" s="175" customFormat="1" ht="12">
      <c r="A21" s="187">
        <v>297</v>
      </c>
      <c r="B21" s="188"/>
      <c r="C21" s="189" t="s">
        <v>563</v>
      </c>
      <c r="D21" s="188" t="s">
        <v>248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91">
        <v>6</v>
      </c>
      <c r="AY21" s="191"/>
      <c r="AZ21" s="191"/>
      <c r="BA21" s="191"/>
      <c r="BB21" s="192"/>
      <c r="BC21" s="188"/>
      <c r="BD21" s="192"/>
    </row>
    <row r="22" spans="1:56" s="175" customFormat="1" ht="12">
      <c r="A22" s="187">
        <v>298</v>
      </c>
      <c r="B22" s="188"/>
      <c r="C22" s="189" t="s">
        <v>564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91"/>
      <c r="AY22" s="191"/>
      <c r="AZ22" s="191"/>
      <c r="BA22" s="191"/>
      <c r="BB22" s="192"/>
      <c r="BC22" s="188"/>
      <c r="BD22" s="192"/>
    </row>
    <row r="23" spans="1:56" s="175" customFormat="1" ht="12">
      <c r="A23" s="187">
        <v>299</v>
      </c>
      <c r="B23" s="188"/>
      <c r="C23" s="189" t="s">
        <v>565</v>
      </c>
      <c r="D23" s="188" t="s">
        <v>248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91">
        <v>6</v>
      </c>
      <c r="AY23" s="191"/>
      <c r="AZ23" s="191"/>
      <c r="BA23" s="191"/>
      <c r="BB23" s="192"/>
      <c r="BC23" s="188"/>
      <c r="BD23" s="192"/>
    </row>
    <row r="24" spans="1:56" s="175" customFormat="1" ht="12">
      <c r="A24" s="187">
        <v>300</v>
      </c>
      <c r="B24" s="188"/>
      <c r="C24" s="189" t="s">
        <v>585</v>
      </c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91"/>
      <c r="AY24" s="191"/>
      <c r="AZ24" s="191"/>
      <c r="BA24" s="191"/>
      <c r="BB24" s="206">
        <f>SUM(BB10:BB17)</f>
        <v>0</v>
      </c>
      <c r="BC24" s="188"/>
      <c r="BD24" s="192"/>
    </row>
    <row r="25" spans="1:56" s="175" customFormat="1" ht="12">
      <c r="A25" s="176"/>
      <c r="B25" s="177"/>
      <c r="C25" s="178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9"/>
      <c r="AY25" s="179"/>
      <c r="AZ25" s="179"/>
      <c r="BA25" s="179"/>
      <c r="BB25" s="193"/>
      <c r="BC25" s="177"/>
      <c r="BD25" s="193"/>
    </row>
    <row r="26" spans="1:56" s="175" customFormat="1" ht="12">
      <c r="A26" s="176"/>
      <c r="B26" s="177"/>
      <c r="C26" s="178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9"/>
      <c r="AY26" s="179"/>
      <c r="AZ26" s="179"/>
      <c r="BA26" s="179"/>
      <c r="BB26" s="193"/>
      <c r="BC26" s="177"/>
      <c r="BD26" s="193"/>
    </row>
    <row r="27" spans="1:56" s="175" customFormat="1" ht="12">
      <c r="A27" s="176"/>
      <c r="B27" s="177"/>
      <c r="C27" s="178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9"/>
      <c r="AY27" s="179"/>
      <c r="AZ27" s="179"/>
      <c r="BA27" s="179"/>
      <c r="BB27" s="193"/>
      <c r="BC27" s="177"/>
      <c r="BD27" s="193"/>
    </row>
    <row r="28" spans="1:56" s="175" customFormat="1" ht="12">
      <c r="A28" s="176"/>
      <c r="B28" s="177"/>
      <c r="C28" s="178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9"/>
      <c r="AY28" s="179"/>
      <c r="AZ28" s="179"/>
      <c r="BA28" s="179"/>
      <c r="BB28" s="193"/>
      <c r="BC28" s="177"/>
      <c r="BD28" s="193"/>
    </row>
    <row r="29" spans="1:56" s="175" customFormat="1" ht="12">
      <c r="A29" s="176"/>
      <c r="B29" s="177"/>
      <c r="C29" s="178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9"/>
      <c r="AY29" s="179"/>
      <c r="AZ29" s="179"/>
      <c r="BA29" s="179"/>
      <c r="BB29" s="193"/>
      <c r="BC29" s="177"/>
      <c r="BD29" s="193"/>
    </row>
    <row r="30" spans="1:56" s="175" customFormat="1" ht="12">
      <c r="A30" s="176"/>
      <c r="B30" s="177"/>
      <c r="C30" s="204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9"/>
      <c r="AY30" s="179"/>
      <c r="AZ30" s="179"/>
      <c r="BA30" s="179"/>
      <c r="BB30" s="193"/>
      <c r="BC30" s="177"/>
      <c r="BD30" s="193"/>
    </row>
    <row r="31" spans="1:56" s="184" customFormat="1" ht="18.600000000000001" customHeight="1">
      <c r="A31" s="255" t="s">
        <v>525</v>
      </c>
      <c r="B31" s="253" t="s">
        <v>526</v>
      </c>
      <c r="C31" s="181" t="s">
        <v>527</v>
      </c>
      <c r="D31" s="253" t="s">
        <v>528</v>
      </c>
      <c r="E31" s="182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  <c r="S31" s="18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  <c r="AF31" s="182">
        <v>0</v>
      </c>
      <c r="AG31" s="182">
        <v>0</v>
      </c>
      <c r="AH31" s="182">
        <v>0</v>
      </c>
      <c r="AI31" s="182">
        <v>0</v>
      </c>
      <c r="AJ31" s="182">
        <v>0</v>
      </c>
      <c r="AK31" s="182">
        <v>0</v>
      </c>
      <c r="AL31" s="182">
        <v>0</v>
      </c>
      <c r="AM31" s="182">
        <v>0</v>
      </c>
      <c r="AN31" s="182">
        <v>0</v>
      </c>
      <c r="AO31" s="182">
        <v>0</v>
      </c>
      <c r="AP31" s="182">
        <v>0</v>
      </c>
      <c r="AQ31" s="182">
        <v>0</v>
      </c>
      <c r="AR31" s="182">
        <v>0</v>
      </c>
      <c r="AS31" s="182">
        <v>0</v>
      </c>
      <c r="AT31" s="182">
        <v>0</v>
      </c>
      <c r="AU31" s="182">
        <v>0</v>
      </c>
      <c r="AV31" s="182">
        <v>0</v>
      </c>
      <c r="AW31" s="182">
        <v>0</v>
      </c>
      <c r="AX31" s="251" t="s">
        <v>108</v>
      </c>
      <c r="AY31" s="251" t="s">
        <v>529</v>
      </c>
      <c r="AZ31" s="251" t="s">
        <v>530</v>
      </c>
      <c r="BA31" s="251" t="s">
        <v>531</v>
      </c>
      <c r="BB31" s="251" t="s">
        <v>532</v>
      </c>
      <c r="BC31" s="253"/>
      <c r="BD31" s="254"/>
    </row>
    <row r="32" spans="1:56" s="186" customFormat="1" ht="39.4" customHeight="1">
      <c r="A32" s="252"/>
      <c r="B32" s="252"/>
      <c r="C32" s="181" t="s">
        <v>586</v>
      </c>
      <c r="D32" s="252"/>
      <c r="E32" s="185" t="e">
        <v>#REF!</v>
      </c>
      <c r="F32" s="185" t="e">
        <v>#REF!</v>
      </c>
      <c r="G32" s="185" t="e">
        <v>#REF!</v>
      </c>
      <c r="H32" s="185" t="e">
        <v>#REF!</v>
      </c>
      <c r="I32" s="185" t="e">
        <v>#REF!</v>
      </c>
      <c r="J32" s="185" t="e">
        <v>#REF!</v>
      </c>
      <c r="K32" s="185" t="e">
        <v>#REF!</v>
      </c>
      <c r="L32" s="185" t="e">
        <v>#REF!</v>
      </c>
      <c r="M32" s="185" t="e">
        <v>#REF!</v>
      </c>
      <c r="N32" s="185" t="e">
        <v>#REF!</v>
      </c>
      <c r="O32" s="185" t="e">
        <v>#REF!</v>
      </c>
      <c r="P32" s="185" t="e">
        <v>#REF!</v>
      </c>
      <c r="Q32" s="185" t="e">
        <v>#REF!</v>
      </c>
      <c r="R32" s="185" t="e">
        <v>#REF!</v>
      </c>
      <c r="S32" s="185" t="e">
        <v>#REF!</v>
      </c>
      <c r="T32" s="185" t="e">
        <v>#REF!</v>
      </c>
      <c r="U32" s="185" t="e">
        <v>#REF!</v>
      </c>
      <c r="V32" s="185" t="e">
        <v>#REF!</v>
      </c>
      <c r="W32" s="185" t="e">
        <v>#REF!</v>
      </c>
      <c r="X32" s="185" t="e">
        <v>#REF!</v>
      </c>
      <c r="Y32" s="185" t="e">
        <v>#REF!</v>
      </c>
      <c r="Z32" s="185" t="e">
        <v>#REF!</v>
      </c>
      <c r="AA32" s="185" t="e">
        <v>#REF!</v>
      </c>
      <c r="AB32" s="185" t="e">
        <v>#REF!</v>
      </c>
      <c r="AC32" s="185" t="e">
        <v>#REF!</v>
      </c>
      <c r="AD32" s="185" t="e">
        <v>#REF!</v>
      </c>
      <c r="AE32" s="185" t="e">
        <v>#REF!</v>
      </c>
      <c r="AF32" s="185" t="e">
        <v>#REF!</v>
      </c>
      <c r="AG32" s="185" t="e">
        <v>#REF!</v>
      </c>
      <c r="AH32" s="185" t="e">
        <v>#REF!</v>
      </c>
      <c r="AI32" s="185" t="e">
        <v>#REF!</v>
      </c>
      <c r="AJ32" s="185" t="e">
        <v>#REF!</v>
      </c>
      <c r="AK32" s="185" t="e">
        <v>#REF!</v>
      </c>
      <c r="AL32" s="185" t="e">
        <v>#REF!</v>
      </c>
      <c r="AM32" s="185" t="e">
        <v>#REF!</v>
      </c>
      <c r="AN32" s="185" t="e">
        <v>#REF!</v>
      </c>
      <c r="AO32" s="185" t="e">
        <v>#REF!</v>
      </c>
      <c r="AP32" s="185" t="e">
        <v>#REF!</v>
      </c>
      <c r="AQ32" s="185" t="e">
        <v>#REF!</v>
      </c>
      <c r="AR32" s="185" t="e">
        <v>#REF!</v>
      </c>
      <c r="AS32" s="185" t="e">
        <v>#REF!</v>
      </c>
      <c r="AT32" s="185" t="e">
        <v>#REF!</v>
      </c>
      <c r="AU32" s="185" t="e">
        <v>#REF!</v>
      </c>
      <c r="AV32" s="185" t="e">
        <v>#REF!</v>
      </c>
      <c r="AW32" s="185" t="e">
        <v>#REF!</v>
      </c>
      <c r="AX32" s="252"/>
      <c r="AY32" s="252"/>
      <c r="AZ32" s="252"/>
      <c r="BA32" s="252"/>
      <c r="BB32" s="252"/>
      <c r="BC32" s="252"/>
      <c r="BD32" s="252"/>
    </row>
    <row r="33" spans="1:56" s="175" customFormat="1" ht="24">
      <c r="A33" s="187">
        <v>551</v>
      </c>
      <c r="B33" s="188">
        <v>1</v>
      </c>
      <c r="C33" s="203" t="s">
        <v>587</v>
      </c>
      <c r="D33" s="188" t="s">
        <v>536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91">
        <v>1</v>
      </c>
      <c r="AY33" s="191"/>
      <c r="AZ33" s="191"/>
      <c r="BA33" s="191">
        <f t="shared" ref="BA33" si="0">AY33+AZ33</f>
        <v>0</v>
      </c>
      <c r="BB33" s="192">
        <f t="shared" ref="BB33" si="1">BA33*AX33</f>
        <v>0</v>
      </c>
      <c r="BC33" s="188"/>
      <c r="BD33" s="192"/>
    </row>
    <row r="34" spans="1:56" s="175" customFormat="1" ht="12">
      <c r="A34" s="187">
        <v>552</v>
      </c>
      <c r="B34" s="187">
        <v>2</v>
      </c>
      <c r="C34" s="203" t="s">
        <v>588</v>
      </c>
      <c r="D34" s="188" t="s">
        <v>536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91">
        <v>1</v>
      </c>
      <c r="AY34" s="191"/>
      <c r="AZ34" s="191"/>
      <c r="BA34" s="191">
        <f t="shared" ref="BA34" si="2">AY34+AZ34</f>
        <v>0</v>
      </c>
      <c r="BB34" s="192">
        <f t="shared" ref="BB34" si="3">BA34*AX34</f>
        <v>0</v>
      </c>
      <c r="BC34" s="188"/>
      <c r="BD34" s="192"/>
    </row>
    <row r="35" spans="1:56" s="175" customFormat="1" ht="12">
      <c r="A35" s="187">
        <v>555</v>
      </c>
      <c r="B35" s="187">
        <v>5</v>
      </c>
      <c r="C35" s="203" t="s">
        <v>589</v>
      </c>
      <c r="D35" s="188" t="s">
        <v>536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91">
        <v>1</v>
      </c>
      <c r="AY35" s="191"/>
      <c r="AZ35" s="191"/>
      <c r="BA35" s="191">
        <f t="shared" ref="BA35" si="4">AY35+AZ35</f>
        <v>0</v>
      </c>
      <c r="BB35" s="192">
        <f t="shared" ref="BB35" si="5">BA35*AX35</f>
        <v>0</v>
      </c>
      <c r="BC35" s="188"/>
      <c r="BD35" s="192"/>
    </row>
    <row r="36" spans="1:56" s="175" customFormat="1" ht="12">
      <c r="A36" s="187">
        <v>556</v>
      </c>
      <c r="B36" s="187">
        <v>6</v>
      </c>
      <c r="C36" s="203" t="s">
        <v>590</v>
      </c>
      <c r="D36" s="188" t="s">
        <v>536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91">
        <v>11</v>
      </c>
      <c r="AY36" s="191"/>
      <c r="AZ36" s="191"/>
      <c r="BA36" s="191">
        <f t="shared" ref="BA36" si="6">AY36+AZ36</f>
        <v>0</v>
      </c>
      <c r="BB36" s="192">
        <f t="shared" ref="BB36" si="7">BA36*AX36</f>
        <v>0</v>
      </c>
      <c r="BC36" s="188"/>
      <c r="BD36" s="192"/>
    </row>
    <row r="37" spans="1:56" s="175" customFormat="1" ht="12">
      <c r="A37" s="187">
        <v>558</v>
      </c>
      <c r="B37" s="187">
        <v>8</v>
      </c>
      <c r="C37" s="203" t="s">
        <v>591</v>
      </c>
      <c r="D37" s="188" t="s">
        <v>536</v>
      </c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91">
        <v>1</v>
      </c>
      <c r="AY37" s="191"/>
      <c r="AZ37" s="191"/>
      <c r="BA37" s="191">
        <f t="shared" ref="BA37" si="8">AY37+AZ37</f>
        <v>0</v>
      </c>
      <c r="BB37" s="192">
        <f t="shared" ref="BB37" si="9">BA37*AX37</f>
        <v>0</v>
      </c>
      <c r="BC37" s="188"/>
      <c r="BD37" s="192"/>
    </row>
    <row r="38" spans="1:56" s="175" customFormat="1" ht="12">
      <c r="A38" s="187">
        <v>563</v>
      </c>
      <c r="B38" s="187">
        <v>13</v>
      </c>
      <c r="C38" s="203" t="s">
        <v>592</v>
      </c>
      <c r="D38" s="188" t="s">
        <v>536</v>
      </c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91">
        <v>3</v>
      </c>
      <c r="AY38" s="191"/>
      <c r="AZ38" s="191"/>
      <c r="BA38" s="191">
        <f t="shared" ref="BA38" si="10">AY38+AZ38</f>
        <v>0</v>
      </c>
      <c r="BB38" s="192">
        <f t="shared" ref="BB38" si="11">BA38*AX38</f>
        <v>0</v>
      </c>
      <c r="BC38" s="188"/>
      <c r="BD38" s="192"/>
    </row>
    <row r="39" spans="1:56" s="175" customFormat="1" ht="12">
      <c r="A39" s="187">
        <v>564</v>
      </c>
      <c r="B39" s="187">
        <v>14</v>
      </c>
      <c r="C39" s="203" t="s">
        <v>593</v>
      </c>
      <c r="D39" s="188" t="s">
        <v>536</v>
      </c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91">
        <v>6</v>
      </c>
      <c r="AY39" s="191"/>
      <c r="AZ39" s="191"/>
      <c r="BA39" s="191">
        <f t="shared" ref="BA39:BA41" si="12">AY39+AZ39</f>
        <v>0</v>
      </c>
      <c r="BB39" s="192">
        <f t="shared" ref="BB39:BB41" si="13">BA39*AX39</f>
        <v>0</v>
      </c>
      <c r="BC39" s="188"/>
      <c r="BD39" s="192"/>
    </row>
    <row r="40" spans="1:56" s="175" customFormat="1" ht="12">
      <c r="A40" s="187">
        <v>565</v>
      </c>
      <c r="B40" s="187">
        <v>15</v>
      </c>
      <c r="C40" s="189" t="s">
        <v>594</v>
      </c>
      <c r="D40" s="188" t="s">
        <v>536</v>
      </c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91">
        <v>1</v>
      </c>
      <c r="AY40" s="191"/>
      <c r="AZ40" s="191"/>
      <c r="BA40" s="191">
        <f t="shared" si="12"/>
        <v>0</v>
      </c>
      <c r="BB40" s="192">
        <f t="shared" si="13"/>
        <v>0</v>
      </c>
      <c r="BC40" s="188"/>
      <c r="BD40" s="192"/>
    </row>
    <row r="41" spans="1:56" s="175" customFormat="1" ht="12" customHeight="1">
      <c r="A41" s="187">
        <v>566</v>
      </c>
      <c r="B41" s="187">
        <v>16</v>
      </c>
      <c r="C41" s="189" t="s">
        <v>595</v>
      </c>
      <c r="D41" s="188" t="s">
        <v>536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91">
        <v>4</v>
      </c>
      <c r="AY41" s="191"/>
      <c r="AZ41" s="191"/>
      <c r="BA41" s="191">
        <f t="shared" si="12"/>
        <v>0</v>
      </c>
      <c r="BB41" s="192">
        <f t="shared" si="13"/>
        <v>0</v>
      </c>
      <c r="BC41" s="188"/>
      <c r="BD41" s="192"/>
    </row>
    <row r="42" spans="1:56" s="175" customFormat="1" ht="12">
      <c r="A42" s="187">
        <v>569</v>
      </c>
      <c r="B42" s="187">
        <v>19</v>
      </c>
      <c r="C42" s="189" t="s">
        <v>596</v>
      </c>
      <c r="D42" s="188" t="s">
        <v>536</v>
      </c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91">
        <v>1</v>
      </c>
      <c r="AY42" s="191"/>
      <c r="AZ42" s="191"/>
      <c r="BA42" s="191">
        <f t="shared" ref="BA42" si="14">AY42+AZ42</f>
        <v>0</v>
      </c>
      <c r="BB42" s="192">
        <f t="shared" ref="BB42" si="15">BA42*AX42</f>
        <v>0</v>
      </c>
      <c r="BC42" s="188"/>
      <c r="BD42" s="192"/>
    </row>
    <row r="43" spans="1:56" s="175" customFormat="1" ht="12">
      <c r="A43" s="187">
        <v>570</v>
      </c>
      <c r="B43" s="187">
        <v>20</v>
      </c>
      <c r="C43" s="189" t="s">
        <v>597</v>
      </c>
      <c r="D43" s="188" t="s">
        <v>536</v>
      </c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91">
        <v>1</v>
      </c>
      <c r="AY43" s="191"/>
      <c r="AZ43" s="191"/>
      <c r="BA43" s="191">
        <f t="shared" ref="BA43" si="16">AY43+AZ43</f>
        <v>0</v>
      </c>
      <c r="BB43" s="192">
        <f t="shared" ref="BB43" si="17">BA43*AX43</f>
        <v>0</v>
      </c>
      <c r="BC43" s="188"/>
      <c r="BD43" s="192"/>
    </row>
    <row r="44" spans="1:56" s="175" customFormat="1" ht="12">
      <c r="A44" s="187">
        <v>571</v>
      </c>
      <c r="B44" s="187">
        <v>21</v>
      </c>
      <c r="C44" s="189" t="s">
        <v>598</v>
      </c>
      <c r="D44" s="188" t="s">
        <v>536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91">
        <v>2</v>
      </c>
      <c r="AY44" s="191"/>
      <c r="AZ44" s="191"/>
      <c r="BA44" s="191">
        <f t="shared" ref="BA44" si="18">AY44+AZ44</f>
        <v>0</v>
      </c>
      <c r="BB44" s="192">
        <f t="shared" ref="BB44" si="19">BA44*AX44</f>
        <v>0</v>
      </c>
      <c r="BC44" s="188"/>
      <c r="BD44" s="192"/>
    </row>
    <row r="45" spans="1:56" s="175" customFormat="1" ht="12">
      <c r="A45" s="187">
        <v>578</v>
      </c>
      <c r="B45" s="187">
        <v>28</v>
      </c>
      <c r="C45" s="203" t="s">
        <v>599</v>
      </c>
      <c r="D45" s="188" t="s">
        <v>536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91">
        <v>1</v>
      </c>
      <c r="AY45" s="191"/>
      <c r="AZ45" s="191"/>
      <c r="BA45" s="191">
        <f t="shared" ref="BA45:BA46" si="20">AY45+AZ45</f>
        <v>0</v>
      </c>
      <c r="BB45" s="192">
        <f t="shared" ref="BB45:BB46" si="21">BA45*AX45</f>
        <v>0</v>
      </c>
      <c r="BC45" s="188"/>
      <c r="BD45" s="192"/>
    </row>
    <row r="46" spans="1:56" s="175" customFormat="1" ht="12">
      <c r="A46" s="187">
        <v>579</v>
      </c>
      <c r="B46" s="187">
        <v>29</v>
      </c>
      <c r="C46" s="203" t="s">
        <v>600</v>
      </c>
      <c r="D46" s="188" t="s">
        <v>536</v>
      </c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91">
        <v>1</v>
      </c>
      <c r="AY46" s="191"/>
      <c r="AZ46" s="191"/>
      <c r="BA46" s="191">
        <f t="shared" si="20"/>
        <v>0</v>
      </c>
      <c r="BB46" s="192">
        <f t="shared" si="21"/>
        <v>0</v>
      </c>
      <c r="BC46" s="188"/>
      <c r="BD46" s="192"/>
    </row>
    <row r="47" spans="1:56" s="175" customFormat="1" ht="12">
      <c r="A47" s="187">
        <v>594</v>
      </c>
      <c r="B47" s="187">
        <v>44</v>
      </c>
      <c r="C47" s="203"/>
      <c r="D47" s="188" t="s">
        <v>536</v>
      </c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91">
        <v>0</v>
      </c>
      <c r="AY47" s="191"/>
      <c r="AZ47" s="191"/>
      <c r="BA47" s="191"/>
      <c r="BB47" s="192"/>
      <c r="BC47" s="188"/>
      <c r="BD47" s="192"/>
    </row>
    <row r="48" spans="1:56" s="175" customFormat="1" ht="12">
      <c r="A48" s="187">
        <v>595</v>
      </c>
      <c r="B48" s="187">
        <v>45</v>
      </c>
      <c r="C48" s="203"/>
      <c r="D48" s="188" t="s">
        <v>536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91">
        <v>0</v>
      </c>
      <c r="AY48" s="191"/>
      <c r="AZ48" s="191"/>
      <c r="BA48" s="191"/>
      <c r="BB48" s="192"/>
      <c r="BC48" s="188"/>
      <c r="BD48" s="192"/>
    </row>
    <row r="49" spans="1:56" s="175" customFormat="1" ht="12">
      <c r="A49" s="187">
        <v>596</v>
      </c>
      <c r="B49" s="188"/>
      <c r="C49" s="189" t="s">
        <v>562</v>
      </c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91"/>
      <c r="AY49" s="191"/>
      <c r="AZ49" s="191"/>
      <c r="BA49" s="191"/>
      <c r="BB49" s="192"/>
      <c r="BC49" s="188"/>
      <c r="BD49" s="192"/>
    </row>
    <row r="50" spans="1:56" s="175" customFormat="1" ht="12">
      <c r="A50" s="187">
        <v>597</v>
      </c>
      <c r="B50" s="188"/>
      <c r="C50" s="189" t="s">
        <v>563</v>
      </c>
      <c r="D50" s="188" t="s">
        <v>248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91">
        <v>6</v>
      </c>
      <c r="AY50" s="191"/>
      <c r="AZ50" s="191"/>
      <c r="BA50" s="191"/>
      <c r="BB50" s="192"/>
      <c r="BC50" s="188"/>
      <c r="BD50" s="192"/>
    </row>
    <row r="51" spans="1:56" s="175" customFormat="1" ht="12">
      <c r="A51" s="187">
        <v>598</v>
      </c>
      <c r="B51" s="188"/>
      <c r="C51" s="189" t="s">
        <v>564</v>
      </c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91"/>
      <c r="AY51" s="191"/>
      <c r="AZ51" s="191"/>
      <c r="BA51" s="191"/>
      <c r="BB51" s="192"/>
      <c r="BC51" s="188"/>
      <c r="BD51" s="192"/>
    </row>
    <row r="52" spans="1:56" s="175" customFormat="1" ht="12">
      <c r="A52" s="187">
        <v>599</v>
      </c>
      <c r="B52" s="188"/>
      <c r="C52" s="189" t="s">
        <v>565</v>
      </c>
      <c r="D52" s="188" t="s">
        <v>248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91">
        <v>6</v>
      </c>
      <c r="AY52" s="191"/>
      <c r="AZ52" s="191"/>
      <c r="BA52" s="191"/>
      <c r="BB52" s="192"/>
      <c r="BC52" s="188"/>
      <c r="BD52" s="192"/>
    </row>
    <row r="53" spans="1:56" s="175" customFormat="1" ht="12">
      <c r="A53" s="187">
        <v>600</v>
      </c>
      <c r="B53" s="188"/>
      <c r="C53" s="189" t="s">
        <v>601</v>
      </c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91"/>
      <c r="AY53" s="191"/>
      <c r="AZ53" s="191"/>
      <c r="BA53" s="191"/>
      <c r="BB53" s="206">
        <f>SUM(BB33:BB52)</f>
        <v>0</v>
      </c>
      <c r="BC53" s="188"/>
      <c r="BD53" s="192"/>
    </row>
    <row r="54" spans="1:56" s="175" customFormat="1" ht="12">
      <c r="A54" s="176"/>
      <c r="B54" s="177"/>
      <c r="C54" s="178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9"/>
      <c r="AY54" s="179"/>
      <c r="AZ54" s="179"/>
      <c r="BA54" s="179"/>
      <c r="BB54" s="193"/>
      <c r="BC54" s="177"/>
      <c r="BD54" s="193"/>
    </row>
    <row r="55" spans="1:56" s="175" customFormat="1" ht="12">
      <c r="A55" s="176"/>
      <c r="B55" s="177"/>
      <c r="C55" s="178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9"/>
      <c r="AY55" s="179"/>
      <c r="AZ55" s="179"/>
      <c r="BA55" s="179"/>
      <c r="BB55" s="193"/>
      <c r="BC55" s="177"/>
      <c r="BD55" s="193"/>
    </row>
    <row r="56" spans="1:56" s="175" customFormat="1" ht="12">
      <c r="A56" s="176"/>
      <c r="B56" s="177"/>
      <c r="C56" s="178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9"/>
      <c r="AY56" s="179"/>
      <c r="AZ56" s="179"/>
      <c r="BA56" s="179"/>
      <c r="BB56" s="193"/>
      <c r="BC56" s="177"/>
      <c r="BD56" s="193"/>
    </row>
    <row r="57" spans="1:56" s="175" customFormat="1" ht="12">
      <c r="A57" s="176"/>
      <c r="B57" s="177"/>
      <c r="C57" s="178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9"/>
      <c r="AY57" s="179"/>
      <c r="AZ57" s="179"/>
      <c r="BA57" s="179"/>
      <c r="BB57" s="193"/>
      <c r="BC57" s="177"/>
      <c r="BD57" s="193"/>
    </row>
    <row r="58" spans="1:56" s="175" customFormat="1" ht="12">
      <c r="A58" s="176"/>
      <c r="B58" s="177"/>
      <c r="C58" s="178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9"/>
      <c r="AY58" s="179"/>
      <c r="AZ58" s="179"/>
      <c r="BA58" s="179"/>
      <c r="BB58" s="193"/>
      <c r="BC58" s="177"/>
      <c r="BD58" s="193"/>
    </row>
    <row r="59" spans="1:56" s="175" customFormat="1" ht="12" customHeight="1">
      <c r="A59" s="176"/>
      <c r="B59" s="177"/>
      <c r="C59" s="178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9"/>
      <c r="AY59" s="179"/>
      <c r="AZ59" s="179"/>
      <c r="BA59" s="179"/>
      <c r="BB59" s="193"/>
      <c r="BC59" s="177"/>
      <c r="BD59" s="193"/>
    </row>
    <row r="60" spans="1:56" s="175" customFormat="1" ht="12" customHeight="1">
      <c r="A60" s="176"/>
      <c r="B60" s="177"/>
      <c r="C60" s="178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9"/>
      <c r="AY60" s="179"/>
      <c r="AZ60" s="179"/>
      <c r="BA60" s="179"/>
      <c r="BB60" s="193"/>
      <c r="BC60" s="177"/>
    </row>
  </sheetData>
  <mergeCells count="23">
    <mergeCell ref="A1:BD1"/>
    <mergeCell ref="A2:BD2"/>
    <mergeCell ref="A4:BD4"/>
    <mergeCell ref="A8:A9"/>
    <mergeCell ref="B8:B9"/>
    <mergeCell ref="D8:D9"/>
    <mergeCell ref="AX8:AX9"/>
    <mergeCell ref="AY8:AY9"/>
    <mergeCell ref="AZ8:AZ9"/>
    <mergeCell ref="BA8:BA9"/>
    <mergeCell ref="BB8:BB9"/>
    <mergeCell ref="BC8:BC9"/>
    <mergeCell ref="BD8:BD9"/>
    <mergeCell ref="A31:A32"/>
    <mergeCell ref="B31:B32"/>
    <mergeCell ref="D31:D32"/>
    <mergeCell ref="AX31:AX32"/>
    <mergeCell ref="AY31:AY32"/>
    <mergeCell ref="BB31:BB32"/>
    <mergeCell ref="BC31:BC32"/>
    <mergeCell ref="BD31:BD32"/>
    <mergeCell ref="AZ31:AZ32"/>
    <mergeCell ref="BA31:BA32"/>
  </mergeCells>
  <pageMargins left="0.39370078740157483" right="0.39370078740157483" top="1.3779527559055118" bottom="0.78740157480314965" header="0.51181102362204722" footer="0.51181102362204722"/>
  <pageSetup paperSize="650" orientation="landscape" horizontalDpi="4294967293" verticalDpi="4294967293" r:id="rId1"/>
  <headerFooter alignWithMargins="0">
    <oddHeader>&amp;CStránka &amp;P/&amp;N
&amp;A</oddHeader>
    <oddFooter>&amp;L&amp;"Times New Roman,Obyčejné"&amp;8Praha, 12.2021&amp;R&amp;"Times New Roman,Obyčejné"&amp;8Vypracoval: Ivan Petrtýl - MOEP 2124-DSP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 stavby</vt:lpstr>
      <vt:lpstr>SO01 - Stavební práce</vt:lpstr>
      <vt:lpstr>SO02 - Zdravotechnika</vt:lpstr>
      <vt:lpstr>SO03 Elektroinstalace</vt:lpstr>
      <vt:lpstr>SO04 RNZ a Hromosvod</vt:lpstr>
      <vt:lpstr>'SO03 Elektroinstalace'!Databaze</vt:lpstr>
      <vt:lpstr>'SO04 RNZ a Hromosvod'!Databaze</vt:lpstr>
      <vt:lpstr>'Rekapitulace stavby'!Názvy_tisku</vt:lpstr>
      <vt:lpstr>'SO01 - Stavební práce'!Názvy_tisku</vt:lpstr>
      <vt:lpstr>'SO02 - Zdravotechnika'!Názvy_tisku</vt:lpstr>
      <vt:lpstr>'Rekapitulace stavby'!Oblast_tisku</vt:lpstr>
      <vt:lpstr>'SO01 - Stavební práce'!Oblast_tisku</vt:lpstr>
      <vt:lpstr>'SO02 - Zdravotechnika'!Oblast_tisku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Hajnovic</dc:creator>
  <cp:lastModifiedBy>Jan Jedlička</cp:lastModifiedBy>
  <cp:lastPrinted>2022-05-02T07:26:47Z</cp:lastPrinted>
  <dcterms:created xsi:type="dcterms:W3CDTF">2022-03-03T21:40:27Z</dcterms:created>
  <dcterms:modified xsi:type="dcterms:W3CDTF">2023-02-09T10:41:09Z</dcterms:modified>
</cp:coreProperties>
</file>