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Y:\Projekty\2024_Úprava centrálního veřejného prostoru městyse\Výběrové řízení\"/>
    </mc:Choice>
  </mc:AlternateContent>
  <xr:revisionPtr revIDLastSave="0" documentId="13_ncr:1_{A9B19B3B-88A7-47B7-9E41-22CB08B45A28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Rekapitulace stavby" sheetId="1" r:id="rId1"/>
    <sheet name="SO 01 - Přípravné práce a..." sheetId="2" r:id="rId2"/>
    <sheet name="SO 02 - Komunikace" sheetId="3" r:id="rId3"/>
    <sheet name="SO 03 - Stavební práce" sheetId="4" r:id="rId4"/>
    <sheet name="SO 04 - Městský mobiliář" sheetId="5" r:id="rId5"/>
    <sheet name="SO 05 - Vegetační úpravy" sheetId="6" r:id="rId6"/>
    <sheet name="VRN - Vedlejší rozpočtové..." sheetId="7" r:id="rId7"/>
  </sheets>
  <definedNames>
    <definedName name="_xlnm._FilterDatabase" localSheetId="1" hidden="1">'SO 01 - Přípravné práce a...'!$C$118:$K$184</definedName>
    <definedName name="_xlnm._FilterDatabase" localSheetId="2" hidden="1">'SO 02 - Komunikace'!$C$123:$K$287</definedName>
    <definedName name="_xlnm._FilterDatabase" localSheetId="3" hidden="1">'SO 03 - Stavební práce'!$C$123:$K$266</definedName>
    <definedName name="_xlnm._FilterDatabase" localSheetId="4" hidden="1">'SO 04 - Městský mobiliář'!$C$117:$K$144</definedName>
    <definedName name="_xlnm._FilterDatabase" localSheetId="5" hidden="1">'SO 05 - Vegetační úpravy'!$C$122:$K$446</definedName>
    <definedName name="_xlnm._FilterDatabase" localSheetId="6" hidden="1">'VRN - Vedlejší rozpočtové...'!$C$119:$K$156</definedName>
    <definedName name="_xlnm.Print_Titles" localSheetId="0">'Rekapitulace stavby'!$92:$92</definedName>
    <definedName name="_xlnm.Print_Titles" localSheetId="1">'SO 01 - Přípravné práce a...'!$118:$118</definedName>
    <definedName name="_xlnm.Print_Titles" localSheetId="2">'SO 02 - Komunikace'!$123:$123</definedName>
    <definedName name="_xlnm.Print_Titles" localSheetId="3">'SO 03 - Stavební práce'!$123:$123</definedName>
    <definedName name="_xlnm.Print_Titles" localSheetId="4">'SO 04 - Městský mobiliář'!$117:$117</definedName>
    <definedName name="_xlnm.Print_Titles" localSheetId="5">'SO 05 - Vegetační úpravy'!$122:$122</definedName>
    <definedName name="_xlnm.Print_Titles" localSheetId="6">'VRN - Vedlejší rozpočtové...'!$119:$119</definedName>
    <definedName name="_xlnm.Print_Area" localSheetId="0">'Rekapitulace stavby'!$D$4:$AO$76,'Rekapitulace stavby'!$C$82:$AQ$101</definedName>
    <definedName name="_xlnm.Print_Area" localSheetId="1">'SO 01 - Přípravné práce a...'!$C$4:$J$76,'SO 01 - Přípravné práce a...'!$C$82:$J$100,'SO 01 - Přípravné práce a...'!$C$106:$K$184</definedName>
    <definedName name="_xlnm.Print_Area" localSheetId="2">'SO 02 - Komunikace'!$C$4:$J$76,'SO 02 - Komunikace'!$C$82:$J$105,'SO 02 - Komunikace'!$C$111:$K$287</definedName>
    <definedName name="_xlnm.Print_Area" localSheetId="3">'SO 03 - Stavební práce'!$C$4:$J$76,'SO 03 - Stavební práce'!$C$82:$J$105,'SO 03 - Stavební práce'!$C$111:$K$266</definedName>
    <definedName name="_xlnm.Print_Area" localSheetId="4">'SO 04 - Městský mobiliář'!$C$4:$J$76,'SO 04 - Městský mobiliář'!$C$82:$J$99,'SO 04 - Městský mobiliář'!$C$105:$K$144</definedName>
    <definedName name="_xlnm.Print_Area" localSheetId="5">'SO 05 - Vegetační úpravy'!$C$4:$J$76,'SO 05 - Vegetační úpravy'!$C$82:$J$104,'SO 05 - Vegetační úpravy'!$C$110:$K$446</definedName>
    <definedName name="_xlnm.Print_Area" localSheetId="6">'VRN - Vedlejší rozpočtové...'!$C$4:$J$76,'VRN - Vedlejší rozpočtové...'!$C$82:$J$101,'VRN - Vedlejší rozpočtové...'!$C$107:$K$156</definedName>
  </definedNames>
  <calcPr calcId="181029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 s="1"/>
  <c r="BI155" i="7"/>
  <c r="BH155" i="7"/>
  <c r="BG155" i="7"/>
  <c r="BF155" i="7"/>
  <c r="T155" i="7"/>
  <c r="T154" i="7"/>
  <c r="R155" i="7"/>
  <c r="R154" i="7"/>
  <c r="P155" i="7"/>
  <c r="P154" i="7"/>
  <c r="BI152" i="7"/>
  <c r="BH152" i="7"/>
  <c r="BG152" i="7"/>
  <c r="BF152" i="7"/>
  <c r="T152" i="7"/>
  <c r="R152" i="7"/>
  <c r="P152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J117" i="7"/>
  <c r="J116" i="7"/>
  <c r="F116" i="7"/>
  <c r="F114" i="7"/>
  <c r="E112" i="7"/>
  <c r="J92" i="7"/>
  <c r="J91" i="7"/>
  <c r="F91" i="7"/>
  <c r="F89" i="7"/>
  <c r="E87" i="7"/>
  <c r="J18" i="7"/>
  <c r="E18" i="7"/>
  <c r="F117" i="7" s="1"/>
  <c r="J17" i="7"/>
  <c r="J12" i="7"/>
  <c r="J89" i="7" s="1"/>
  <c r="E7" i="7"/>
  <c r="E85" i="7"/>
  <c r="J37" i="6"/>
  <c r="J36" i="6"/>
  <c r="AY99" i="1" s="1"/>
  <c r="J35" i="6"/>
  <c r="AX99" i="1" s="1"/>
  <c r="BI445" i="6"/>
  <c r="BH445" i="6"/>
  <c r="BG445" i="6"/>
  <c r="BF445" i="6"/>
  <c r="T445" i="6"/>
  <c r="T444" i="6" s="1"/>
  <c r="R445" i="6"/>
  <c r="R444" i="6" s="1"/>
  <c r="P445" i="6"/>
  <c r="P444" i="6"/>
  <c r="BI442" i="6"/>
  <c r="BH442" i="6"/>
  <c r="BG442" i="6"/>
  <c r="BF442" i="6"/>
  <c r="T442" i="6"/>
  <c r="R442" i="6"/>
  <c r="P442" i="6"/>
  <c r="BI436" i="6"/>
  <c r="BH436" i="6"/>
  <c r="BG436" i="6"/>
  <c r="BF436" i="6"/>
  <c r="T436" i="6"/>
  <c r="R436" i="6"/>
  <c r="P436" i="6"/>
  <c r="BI434" i="6"/>
  <c r="BH434" i="6"/>
  <c r="BG434" i="6"/>
  <c r="BF434" i="6"/>
  <c r="T434" i="6"/>
  <c r="R434" i="6"/>
  <c r="P434" i="6"/>
  <c r="BI432" i="6"/>
  <c r="BH432" i="6"/>
  <c r="BG432" i="6"/>
  <c r="BF432" i="6"/>
  <c r="T432" i="6"/>
  <c r="R432" i="6"/>
  <c r="P432" i="6"/>
  <c r="BI430" i="6"/>
  <c r="BH430" i="6"/>
  <c r="BG430" i="6"/>
  <c r="BF430" i="6"/>
  <c r="T430" i="6"/>
  <c r="R430" i="6"/>
  <c r="P430" i="6"/>
  <c r="BI428" i="6"/>
  <c r="BH428" i="6"/>
  <c r="BG428" i="6"/>
  <c r="BF428" i="6"/>
  <c r="T428" i="6"/>
  <c r="R428" i="6"/>
  <c r="P428" i="6"/>
  <c r="BI425" i="6"/>
  <c r="BH425" i="6"/>
  <c r="BG425" i="6"/>
  <c r="BF425" i="6"/>
  <c r="T425" i="6"/>
  <c r="R425" i="6"/>
  <c r="P425" i="6"/>
  <c r="BI423" i="6"/>
  <c r="BH423" i="6"/>
  <c r="BG423" i="6"/>
  <c r="BF423" i="6"/>
  <c r="T423" i="6"/>
  <c r="R423" i="6"/>
  <c r="P423" i="6"/>
  <c r="BI420" i="6"/>
  <c r="BH420" i="6"/>
  <c r="BG420" i="6"/>
  <c r="BF420" i="6"/>
  <c r="T420" i="6"/>
  <c r="R420" i="6"/>
  <c r="P420" i="6"/>
  <c r="BI418" i="6"/>
  <c r="BH418" i="6"/>
  <c r="BG418" i="6"/>
  <c r="BF418" i="6"/>
  <c r="T418" i="6"/>
  <c r="R418" i="6"/>
  <c r="P418" i="6"/>
  <c r="BI416" i="6"/>
  <c r="BH416" i="6"/>
  <c r="BG416" i="6"/>
  <c r="BF416" i="6"/>
  <c r="T416" i="6"/>
  <c r="R416" i="6"/>
  <c r="P416" i="6"/>
  <c r="BI411" i="6"/>
  <c r="BH411" i="6"/>
  <c r="BG411" i="6"/>
  <c r="BF411" i="6"/>
  <c r="T411" i="6"/>
  <c r="R411" i="6"/>
  <c r="P411" i="6"/>
  <c r="BI409" i="6"/>
  <c r="BH409" i="6"/>
  <c r="BG409" i="6"/>
  <c r="BF409" i="6"/>
  <c r="T409" i="6"/>
  <c r="R409" i="6"/>
  <c r="P409" i="6"/>
  <c r="BI404" i="6"/>
  <c r="BH404" i="6"/>
  <c r="BG404" i="6"/>
  <c r="BF404" i="6"/>
  <c r="T404" i="6"/>
  <c r="R404" i="6"/>
  <c r="P404" i="6"/>
  <c r="BI402" i="6"/>
  <c r="BH402" i="6"/>
  <c r="BG402" i="6"/>
  <c r="BF402" i="6"/>
  <c r="T402" i="6"/>
  <c r="R402" i="6"/>
  <c r="P402" i="6"/>
  <c r="BI400" i="6"/>
  <c r="BH400" i="6"/>
  <c r="BG400" i="6"/>
  <c r="BF400" i="6"/>
  <c r="T400" i="6"/>
  <c r="R400" i="6"/>
  <c r="P400" i="6"/>
  <c r="BI398" i="6"/>
  <c r="BH398" i="6"/>
  <c r="BG398" i="6"/>
  <c r="BF398" i="6"/>
  <c r="T398" i="6"/>
  <c r="R398" i="6"/>
  <c r="P398" i="6"/>
  <c r="BI396" i="6"/>
  <c r="BH396" i="6"/>
  <c r="BG396" i="6"/>
  <c r="BF396" i="6"/>
  <c r="T396" i="6"/>
  <c r="R396" i="6"/>
  <c r="P396" i="6"/>
  <c r="BI394" i="6"/>
  <c r="BH394" i="6"/>
  <c r="BG394" i="6"/>
  <c r="BF394" i="6"/>
  <c r="T394" i="6"/>
  <c r="R394" i="6"/>
  <c r="P394" i="6"/>
  <c r="BI392" i="6"/>
  <c r="BH392" i="6"/>
  <c r="BG392" i="6"/>
  <c r="BF392" i="6"/>
  <c r="T392" i="6"/>
  <c r="R392" i="6"/>
  <c r="P392" i="6"/>
  <c r="BI390" i="6"/>
  <c r="BH390" i="6"/>
  <c r="BG390" i="6"/>
  <c r="BF390" i="6"/>
  <c r="T390" i="6"/>
  <c r="R390" i="6"/>
  <c r="P390" i="6"/>
  <c r="BI388" i="6"/>
  <c r="BH388" i="6"/>
  <c r="BG388" i="6"/>
  <c r="BF388" i="6"/>
  <c r="T388" i="6"/>
  <c r="R388" i="6"/>
  <c r="P388" i="6"/>
  <c r="BI386" i="6"/>
  <c r="BH386" i="6"/>
  <c r="BG386" i="6"/>
  <c r="BF386" i="6"/>
  <c r="T386" i="6"/>
  <c r="R386" i="6"/>
  <c r="P386" i="6"/>
  <c r="BI384" i="6"/>
  <c r="BH384" i="6"/>
  <c r="BG384" i="6"/>
  <c r="BF384" i="6"/>
  <c r="T384" i="6"/>
  <c r="R384" i="6"/>
  <c r="P384" i="6"/>
  <c r="BI382" i="6"/>
  <c r="BH382" i="6"/>
  <c r="BG382" i="6"/>
  <c r="BF382" i="6"/>
  <c r="T382" i="6"/>
  <c r="R382" i="6"/>
  <c r="P382" i="6"/>
  <c r="BI380" i="6"/>
  <c r="BH380" i="6"/>
  <c r="BG380" i="6"/>
  <c r="BF380" i="6"/>
  <c r="T380" i="6"/>
  <c r="R380" i="6"/>
  <c r="P380" i="6"/>
  <c r="BI378" i="6"/>
  <c r="BH378" i="6"/>
  <c r="BG378" i="6"/>
  <c r="BF378" i="6"/>
  <c r="T378" i="6"/>
  <c r="R378" i="6"/>
  <c r="P378" i="6"/>
  <c r="BI376" i="6"/>
  <c r="BH376" i="6"/>
  <c r="BG376" i="6"/>
  <c r="BF376" i="6"/>
  <c r="T376" i="6"/>
  <c r="R376" i="6"/>
  <c r="P376" i="6"/>
  <c r="BI374" i="6"/>
  <c r="BH374" i="6"/>
  <c r="BG374" i="6"/>
  <c r="BF374" i="6"/>
  <c r="T374" i="6"/>
  <c r="R374" i="6"/>
  <c r="P374" i="6"/>
  <c r="BI372" i="6"/>
  <c r="BH372" i="6"/>
  <c r="BG372" i="6"/>
  <c r="BF372" i="6"/>
  <c r="T372" i="6"/>
  <c r="R372" i="6"/>
  <c r="P372" i="6"/>
  <c r="BI370" i="6"/>
  <c r="BH370" i="6"/>
  <c r="BG370" i="6"/>
  <c r="BF370" i="6"/>
  <c r="T370" i="6"/>
  <c r="R370" i="6"/>
  <c r="P370" i="6"/>
  <c r="BI365" i="6"/>
  <c r="BH365" i="6"/>
  <c r="BG365" i="6"/>
  <c r="BF365" i="6"/>
  <c r="T365" i="6"/>
  <c r="R365" i="6"/>
  <c r="P365" i="6"/>
  <c r="BI362" i="6"/>
  <c r="BH362" i="6"/>
  <c r="BG362" i="6"/>
  <c r="BF362" i="6"/>
  <c r="T362" i="6"/>
  <c r="R362" i="6"/>
  <c r="P362" i="6"/>
  <c r="BI357" i="6"/>
  <c r="BH357" i="6"/>
  <c r="BG357" i="6"/>
  <c r="BF357" i="6"/>
  <c r="T357" i="6"/>
  <c r="R357" i="6"/>
  <c r="P357" i="6"/>
  <c r="BI355" i="6"/>
  <c r="BH355" i="6"/>
  <c r="BG355" i="6"/>
  <c r="BF355" i="6"/>
  <c r="T355" i="6"/>
  <c r="R355" i="6"/>
  <c r="P355" i="6"/>
  <c r="BI353" i="6"/>
  <c r="BH353" i="6"/>
  <c r="BG353" i="6"/>
  <c r="BF353" i="6"/>
  <c r="T353" i="6"/>
  <c r="R353" i="6"/>
  <c r="P353" i="6"/>
  <c r="BI351" i="6"/>
  <c r="BH351" i="6"/>
  <c r="BG351" i="6"/>
  <c r="BF351" i="6"/>
  <c r="T351" i="6"/>
  <c r="R351" i="6"/>
  <c r="P351" i="6"/>
  <c r="BI349" i="6"/>
  <c r="BH349" i="6"/>
  <c r="BG349" i="6"/>
  <c r="BF349" i="6"/>
  <c r="T349" i="6"/>
  <c r="R349" i="6"/>
  <c r="P349" i="6"/>
  <c r="BI346" i="6"/>
  <c r="BH346" i="6"/>
  <c r="BG346" i="6"/>
  <c r="BF346" i="6"/>
  <c r="T346" i="6"/>
  <c r="R346" i="6"/>
  <c r="P346" i="6"/>
  <c r="BI344" i="6"/>
  <c r="BH344" i="6"/>
  <c r="BG344" i="6"/>
  <c r="BF344" i="6"/>
  <c r="T344" i="6"/>
  <c r="R344" i="6"/>
  <c r="P344" i="6"/>
  <c r="BI336" i="6"/>
  <c r="BH336" i="6"/>
  <c r="BG336" i="6"/>
  <c r="BF336" i="6"/>
  <c r="T336" i="6"/>
  <c r="R336" i="6"/>
  <c r="P336" i="6"/>
  <c r="BI331" i="6"/>
  <c r="BH331" i="6"/>
  <c r="BG331" i="6"/>
  <c r="BF331" i="6"/>
  <c r="T331" i="6"/>
  <c r="R331" i="6"/>
  <c r="P331" i="6"/>
  <c r="BI329" i="6"/>
  <c r="BH329" i="6"/>
  <c r="BG329" i="6"/>
  <c r="BF329" i="6"/>
  <c r="T329" i="6"/>
  <c r="R329" i="6"/>
  <c r="P329" i="6"/>
  <c r="BI324" i="6"/>
  <c r="BH324" i="6"/>
  <c r="BG324" i="6"/>
  <c r="BF324" i="6"/>
  <c r="T324" i="6"/>
  <c r="R324" i="6"/>
  <c r="P324" i="6"/>
  <c r="BI322" i="6"/>
  <c r="BH322" i="6"/>
  <c r="BG322" i="6"/>
  <c r="BF322" i="6"/>
  <c r="T322" i="6"/>
  <c r="R322" i="6"/>
  <c r="P322" i="6"/>
  <c r="BI319" i="6"/>
  <c r="BH319" i="6"/>
  <c r="BG319" i="6"/>
  <c r="BF319" i="6"/>
  <c r="T319" i="6"/>
  <c r="R319" i="6"/>
  <c r="P319" i="6"/>
  <c r="BI316" i="6"/>
  <c r="BH316" i="6"/>
  <c r="BG316" i="6"/>
  <c r="BF316" i="6"/>
  <c r="T316" i="6"/>
  <c r="R316" i="6"/>
  <c r="P316" i="6"/>
  <c r="BI313" i="6"/>
  <c r="BH313" i="6"/>
  <c r="BG313" i="6"/>
  <c r="BF313" i="6"/>
  <c r="T313" i="6"/>
  <c r="R313" i="6"/>
  <c r="P313" i="6"/>
  <c r="BI310" i="6"/>
  <c r="BH310" i="6"/>
  <c r="BG310" i="6"/>
  <c r="BF310" i="6"/>
  <c r="T310" i="6"/>
  <c r="R310" i="6"/>
  <c r="P310" i="6"/>
  <c r="BI307" i="6"/>
  <c r="BH307" i="6"/>
  <c r="BG307" i="6"/>
  <c r="BF307" i="6"/>
  <c r="T307" i="6"/>
  <c r="R307" i="6"/>
  <c r="P307" i="6"/>
  <c r="BI304" i="6"/>
  <c r="BH304" i="6"/>
  <c r="BG304" i="6"/>
  <c r="BF304" i="6"/>
  <c r="T304" i="6"/>
  <c r="R304" i="6"/>
  <c r="P304" i="6"/>
  <c r="BI301" i="6"/>
  <c r="BH301" i="6"/>
  <c r="BG301" i="6"/>
  <c r="BF301" i="6"/>
  <c r="T301" i="6"/>
  <c r="R301" i="6"/>
  <c r="P301" i="6"/>
  <c r="BI299" i="6"/>
  <c r="BH299" i="6"/>
  <c r="BG299" i="6"/>
  <c r="BF299" i="6"/>
  <c r="T299" i="6"/>
  <c r="R299" i="6"/>
  <c r="P299" i="6"/>
  <c r="BI296" i="6"/>
  <c r="BH296" i="6"/>
  <c r="BG296" i="6"/>
  <c r="BF296" i="6"/>
  <c r="T296" i="6"/>
  <c r="R296" i="6"/>
  <c r="P296" i="6"/>
  <c r="BI294" i="6"/>
  <c r="BH294" i="6"/>
  <c r="BG294" i="6"/>
  <c r="BF294" i="6"/>
  <c r="T294" i="6"/>
  <c r="R294" i="6"/>
  <c r="P294" i="6"/>
  <c r="BI292" i="6"/>
  <c r="BH292" i="6"/>
  <c r="BG292" i="6"/>
  <c r="BF292" i="6"/>
  <c r="T292" i="6"/>
  <c r="R292" i="6"/>
  <c r="P292" i="6"/>
  <c r="BI290" i="6"/>
  <c r="BH290" i="6"/>
  <c r="BG290" i="6"/>
  <c r="BF290" i="6"/>
  <c r="T290" i="6"/>
  <c r="R290" i="6"/>
  <c r="P290" i="6"/>
  <c r="BI287" i="6"/>
  <c r="BH287" i="6"/>
  <c r="BG287" i="6"/>
  <c r="BF287" i="6"/>
  <c r="T287" i="6"/>
  <c r="R287" i="6"/>
  <c r="P287" i="6"/>
  <c r="BI285" i="6"/>
  <c r="BH285" i="6"/>
  <c r="BG285" i="6"/>
  <c r="BF285" i="6"/>
  <c r="T285" i="6"/>
  <c r="R285" i="6"/>
  <c r="P285" i="6"/>
  <c r="BI282" i="6"/>
  <c r="BH282" i="6"/>
  <c r="BG282" i="6"/>
  <c r="BF282" i="6"/>
  <c r="T282" i="6"/>
  <c r="R282" i="6"/>
  <c r="P282" i="6"/>
  <c r="BI279" i="6"/>
  <c r="BH279" i="6"/>
  <c r="BG279" i="6"/>
  <c r="BF279" i="6"/>
  <c r="T279" i="6"/>
  <c r="R279" i="6"/>
  <c r="P279" i="6"/>
  <c r="BI277" i="6"/>
  <c r="BH277" i="6"/>
  <c r="BG277" i="6"/>
  <c r="BF277" i="6"/>
  <c r="T277" i="6"/>
  <c r="R277" i="6"/>
  <c r="P277" i="6"/>
  <c r="BI275" i="6"/>
  <c r="BH275" i="6"/>
  <c r="BG275" i="6"/>
  <c r="BF275" i="6"/>
  <c r="T275" i="6"/>
  <c r="R275" i="6"/>
  <c r="P275" i="6"/>
  <c r="BI273" i="6"/>
  <c r="BH273" i="6"/>
  <c r="BG273" i="6"/>
  <c r="BF273" i="6"/>
  <c r="T273" i="6"/>
  <c r="R273" i="6"/>
  <c r="P273" i="6"/>
  <c r="BI271" i="6"/>
  <c r="BH271" i="6"/>
  <c r="BG271" i="6"/>
  <c r="BF271" i="6"/>
  <c r="T271" i="6"/>
  <c r="R271" i="6"/>
  <c r="P271" i="6"/>
  <c r="BI269" i="6"/>
  <c r="BH269" i="6"/>
  <c r="BG269" i="6"/>
  <c r="BF269" i="6"/>
  <c r="T269" i="6"/>
  <c r="R269" i="6"/>
  <c r="P269" i="6"/>
  <c r="BI267" i="6"/>
  <c r="BH267" i="6"/>
  <c r="BG267" i="6"/>
  <c r="BF267" i="6"/>
  <c r="T267" i="6"/>
  <c r="R267" i="6"/>
  <c r="P267" i="6"/>
  <c r="BI265" i="6"/>
  <c r="BH265" i="6"/>
  <c r="BG265" i="6"/>
  <c r="BF265" i="6"/>
  <c r="T265" i="6"/>
  <c r="R265" i="6"/>
  <c r="P265" i="6"/>
  <c r="BI260" i="6"/>
  <c r="BH260" i="6"/>
  <c r="BG260" i="6"/>
  <c r="BF260" i="6"/>
  <c r="T260" i="6"/>
  <c r="R260" i="6"/>
  <c r="P260" i="6"/>
  <c r="BI258" i="6"/>
  <c r="BH258" i="6"/>
  <c r="BG258" i="6"/>
  <c r="BF258" i="6"/>
  <c r="T258" i="6"/>
  <c r="R258" i="6"/>
  <c r="P258" i="6"/>
  <c r="BI254" i="6"/>
  <c r="BH254" i="6"/>
  <c r="BG254" i="6"/>
  <c r="BF254" i="6"/>
  <c r="T254" i="6"/>
  <c r="R254" i="6"/>
  <c r="P254" i="6"/>
  <c r="BI250" i="6"/>
  <c r="BH250" i="6"/>
  <c r="BG250" i="6"/>
  <c r="BF250" i="6"/>
  <c r="T250" i="6"/>
  <c r="R250" i="6"/>
  <c r="P250" i="6"/>
  <c r="BI248" i="6"/>
  <c r="BH248" i="6"/>
  <c r="BG248" i="6"/>
  <c r="BF248" i="6"/>
  <c r="T248" i="6"/>
  <c r="R248" i="6"/>
  <c r="P248" i="6"/>
  <c r="BI244" i="6"/>
  <c r="BH244" i="6"/>
  <c r="BG244" i="6"/>
  <c r="BF244" i="6"/>
  <c r="T244" i="6"/>
  <c r="R244" i="6"/>
  <c r="P244" i="6"/>
  <c r="BI239" i="6"/>
  <c r="BH239" i="6"/>
  <c r="BG239" i="6"/>
  <c r="BF239" i="6"/>
  <c r="T239" i="6"/>
  <c r="R239" i="6"/>
  <c r="P239" i="6"/>
  <c r="BI237" i="6"/>
  <c r="BH237" i="6"/>
  <c r="BG237" i="6"/>
  <c r="BF237" i="6"/>
  <c r="T237" i="6"/>
  <c r="R237" i="6"/>
  <c r="P237" i="6"/>
  <c r="BI235" i="6"/>
  <c r="BH235" i="6"/>
  <c r="BG235" i="6"/>
  <c r="BF235" i="6"/>
  <c r="T235" i="6"/>
  <c r="R235" i="6"/>
  <c r="P235" i="6"/>
  <c r="BI229" i="6"/>
  <c r="BH229" i="6"/>
  <c r="BG229" i="6"/>
  <c r="BF229" i="6"/>
  <c r="T229" i="6"/>
  <c r="R229" i="6"/>
  <c r="P229" i="6"/>
  <c r="BI227" i="6"/>
  <c r="BH227" i="6"/>
  <c r="BG227" i="6"/>
  <c r="BF227" i="6"/>
  <c r="T227" i="6"/>
  <c r="R227" i="6"/>
  <c r="P227" i="6"/>
  <c r="BI221" i="6"/>
  <c r="BH221" i="6"/>
  <c r="BG221" i="6"/>
  <c r="BF221" i="6"/>
  <c r="T221" i="6"/>
  <c r="R221" i="6"/>
  <c r="P221" i="6"/>
  <c r="BI217" i="6"/>
  <c r="BH217" i="6"/>
  <c r="BG217" i="6"/>
  <c r="BF217" i="6"/>
  <c r="T217" i="6"/>
  <c r="R217" i="6"/>
  <c r="P217" i="6"/>
  <c r="BI215" i="6"/>
  <c r="BH215" i="6"/>
  <c r="BG215" i="6"/>
  <c r="BF215" i="6"/>
  <c r="T215" i="6"/>
  <c r="R215" i="6"/>
  <c r="P215" i="6"/>
  <c r="BI209" i="6"/>
  <c r="BH209" i="6"/>
  <c r="BG209" i="6"/>
  <c r="BF209" i="6"/>
  <c r="T209" i="6"/>
  <c r="R209" i="6"/>
  <c r="P209" i="6"/>
  <c r="BI207" i="6"/>
  <c r="BH207" i="6"/>
  <c r="BG207" i="6"/>
  <c r="BF207" i="6"/>
  <c r="T207" i="6"/>
  <c r="R207" i="6"/>
  <c r="P207" i="6"/>
  <c r="BI203" i="6"/>
  <c r="BH203" i="6"/>
  <c r="BG203" i="6"/>
  <c r="BF203" i="6"/>
  <c r="T203" i="6"/>
  <c r="R203" i="6"/>
  <c r="P203" i="6"/>
  <c r="BI201" i="6"/>
  <c r="BH201" i="6"/>
  <c r="BG201" i="6"/>
  <c r="BF201" i="6"/>
  <c r="T201" i="6"/>
  <c r="R201" i="6"/>
  <c r="P201" i="6"/>
  <c r="BI195" i="6"/>
  <c r="BH195" i="6"/>
  <c r="BG195" i="6"/>
  <c r="BF195" i="6"/>
  <c r="T195" i="6"/>
  <c r="R195" i="6"/>
  <c r="P195" i="6"/>
  <c r="BI193" i="6"/>
  <c r="BH193" i="6"/>
  <c r="BG193" i="6"/>
  <c r="BF193" i="6"/>
  <c r="T193" i="6"/>
  <c r="R193" i="6"/>
  <c r="P193" i="6"/>
  <c r="BI189" i="6"/>
  <c r="BH189" i="6"/>
  <c r="BG189" i="6"/>
  <c r="BF189" i="6"/>
  <c r="T189" i="6"/>
  <c r="R189" i="6"/>
  <c r="P189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0" i="6"/>
  <c r="BH180" i="6"/>
  <c r="BG180" i="6"/>
  <c r="BF180" i="6"/>
  <c r="T180" i="6"/>
  <c r="R180" i="6"/>
  <c r="P180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7" i="6"/>
  <c r="BH167" i="6"/>
  <c r="BG167" i="6"/>
  <c r="BF167" i="6"/>
  <c r="T167" i="6"/>
  <c r="R167" i="6"/>
  <c r="P167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3" i="6"/>
  <c r="BH143" i="6"/>
  <c r="BG143" i="6"/>
  <c r="BF143" i="6"/>
  <c r="T143" i="6"/>
  <c r="R143" i="6"/>
  <c r="P143" i="6"/>
  <c r="BI140" i="6"/>
  <c r="BH140" i="6"/>
  <c r="BG140" i="6"/>
  <c r="BF140" i="6"/>
  <c r="T140" i="6"/>
  <c r="R140" i="6"/>
  <c r="P140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J120" i="6"/>
  <c r="J119" i="6"/>
  <c r="F119" i="6"/>
  <c r="F117" i="6"/>
  <c r="E115" i="6"/>
  <c r="J92" i="6"/>
  <c r="J91" i="6"/>
  <c r="F91" i="6"/>
  <c r="F89" i="6"/>
  <c r="E87" i="6"/>
  <c r="J18" i="6"/>
  <c r="E18" i="6"/>
  <c r="F92" i="6"/>
  <c r="J17" i="6"/>
  <c r="J12" i="6"/>
  <c r="J117" i="6"/>
  <c r="E7" i="6"/>
  <c r="E113" i="6" s="1"/>
  <c r="J37" i="5"/>
  <c r="J36" i="5"/>
  <c r="AY98" i="1"/>
  <c r="J35" i="5"/>
  <c r="AX98" i="1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R127" i="5"/>
  <c r="P127" i="5"/>
  <c r="BI124" i="5"/>
  <c r="BH124" i="5"/>
  <c r="BG124" i="5"/>
  <c r="BF124" i="5"/>
  <c r="T124" i="5"/>
  <c r="R124" i="5"/>
  <c r="P124" i="5"/>
  <c r="BI121" i="5"/>
  <c r="BH121" i="5"/>
  <c r="BG121" i="5"/>
  <c r="BF121" i="5"/>
  <c r="T121" i="5"/>
  <c r="R121" i="5"/>
  <c r="P121" i="5"/>
  <c r="J115" i="5"/>
  <c r="J114" i="5"/>
  <c r="F114" i="5"/>
  <c r="F112" i="5"/>
  <c r="E110" i="5"/>
  <c r="J92" i="5"/>
  <c r="J91" i="5"/>
  <c r="F91" i="5"/>
  <c r="F89" i="5"/>
  <c r="E87" i="5"/>
  <c r="J18" i="5"/>
  <c r="E18" i="5"/>
  <c r="F115" i="5"/>
  <c r="J17" i="5"/>
  <c r="J12" i="5"/>
  <c r="J112" i="5" s="1"/>
  <c r="E7" i="5"/>
  <c r="E108" i="5"/>
  <c r="J37" i="4"/>
  <c r="J36" i="4"/>
  <c r="AY97" i="1"/>
  <c r="J35" i="4"/>
  <c r="AX97" i="1" s="1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58" i="4"/>
  <c r="BH258" i="4"/>
  <c r="BG258" i="4"/>
  <c r="BF258" i="4"/>
  <c r="T258" i="4"/>
  <c r="T257" i="4" s="1"/>
  <c r="R258" i="4"/>
  <c r="R257" i="4"/>
  <c r="P258" i="4"/>
  <c r="P257" i="4" s="1"/>
  <c r="BI254" i="4"/>
  <c r="BH254" i="4"/>
  <c r="BG254" i="4"/>
  <c r="BF254" i="4"/>
  <c r="T254" i="4"/>
  <c r="R254" i="4"/>
  <c r="P254" i="4"/>
  <c r="BI250" i="4"/>
  <c r="BH250" i="4"/>
  <c r="BG250" i="4"/>
  <c r="BF250" i="4"/>
  <c r="T250" i="4"/>
  <c r="R250" i="4"/>
  <c r="P250" i="4"/>
  <c r="BI247" i="4"/>
  <c r="BH247" i="4"/>
  <c r="BG247" i="4"/>
  <c r="BF247" i="4"/>
  <c r="T247" i="4"/>
  <c r="R247" i="4"/>
  <c r="P247" i="4"/>
  <c r="BI245" i="4"/>
  <c r="BH245" i="4"/>
  <c r="BG245" i="4"/>
  <c r="BF245" i="4"/>
  <c r="T245" i="4"/>
  <c r="R245" i="4"/>
  <c r="P245" i="4"/>
  <c r="BI242" i="4"/>
  <c r="BH242" i="4"/>
  <c r="BG242" i="4"/>
  <c r="BF242" i="4"/>
  <c r="T242" i="4"/>
  <c r="R242" i="4"/>
  <c r="P242" i="4"/>
  <c r="BI239" i="4"/>
  <c r="BH239" i="4"/>
  <c r="BG239" i="4"/>
  <c r="BF239" i="4"/>
  <c r="T239" i="4"/>
  <c r="R239" i="4"/>
  <c r="P239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8" i="4"/>
  <c r="BH228" i="4"/>
  <c r="BG228" i="4"/>
  <c r="BF228" i="4"/>
  <c r="T228" i="4"/>
  <c r="R228" i="4"/>
  <c r="P228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7" i="4"/>
  <c r="BH217" i="4"/>
  <c r="BG217" i="4"/>
  <c r="BF217" i="4"/>
  <c r="T217" i="4"/>
  <c r="R217" i="4"/>
  <c r="P217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R168" i="4"/>
  <c r="P168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0" i="4"/>
  <c r="BH150" i="4"/>
  <c r="BG150" i="4"/>
  <c r="BF150" i="4"/>
  <c r="T150" i="4"/>
  <c r="R150" i="4"/>
  <c r="P150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39" i="4"/>
  <c r="BH139" i="4"/>
  <c r="BG139" i="4"/>
  <c r="BF139" i="4"/>
  <c r="T139" i="4"/>
  <c r="R139" i="4"/>
  <c r="P139" i="4"/>
  <c r="BI135" i="4"/>
  <c r="BH135" i="4"/>
  <c r="BG135" i="4"/>
  <c r="BF135" i="4"/>
  <c r="T135" i="4"/>
  <c r="R135" i="4"/>
  <c r="P135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J121" i="4"/>
  <c r="J120" i="4"/>
  <c r="F120" i="4"/>
  <c r="F118" i="4"/>
  <c r="E116" i="4"/>
  <c r="J92" i="4"/>
  <c r="J91" i="4"/>
  <c r="F91" i="4"/>
  <c r="F89" i="4"/>
  <c r="E87" i="4"/>
  <c r="J18" i="4"/>
  <c r="E18" i="4"/>
  <c r="F92" i="4"/>
  <c r="J17" i="4"/>
  <c r="J12" i="4"/>
  <c r="J118" i="4" s="1"/>
  <c r="E7" i="4"/>
  <c r="E85" i="4"/>
  <c r="J37" i="3"/>
  <c r="J36" i="3"/>
  <c r="AY96" i="1"/>
  <c r="J35" i="3"/>
  <c r="AX96" i="1" s="1"/>
  <c r="BI286" i="3"/>
  <c r="BH286" i="3"/>
  <c r="BG286" i="3"/>
  <c r="BF286" i="3"/>
  <c r="T286" i="3"/>
  <c r="R286" i="3"/>
  <c r="P286" i="3"/>
  <c r="BI284" i="3"/>
  <c r="BH284" i="3"/>
  <c r="BG284" i="3"/>
  <c r="BF284" i="3"/>
  <c r="T284" i="3"/>
  <c r="R284" i="3"/>
  <c r="P284" i="3"/>
  <c r="BI280" i="3"/>
  <c r="BH280" i="3"/>
  <c r="BG280" i="3"/>
  <c r="BF280" i="3"/>
  <c r="T280" i="3"/>
  <c r="T279" i="3" s="1"/>
  <c r="R280" i="3"/>
  <c r="R279" i="3"/>
  <c r="P280" i="3"/>
  <c r="P279" i="3" s="1"/>
  <c r="BI277" i="3"/>
  <c r="BH277" i="3"/>
  <c r="BG277" i="3"/>
  <c r="BF277" i="3"/>
  <c r="T277" i="3"/>
  <c r="R277" i="3"/>
  <c r="P277" i="3"/>
  <c r="BI272" i="3"/>
  <c r="BH272" i="3"/>
  <c r="BG272" i="3"/>
  <c r="BF272" i="3"/>
  <c r="T272" i="3"/>
  <c r="R272" i="3"/>
  <c r="P272" i="3"/>
  <c r="BI257" i="3"/>
  <c r="BH257" i="3"/>
  <c r="BG257" i="3"/>
  <c r="BF257" i="3"/>
  <c r="T257" i="3"/>
  <c r="R257" i="3"/>
  <c r="P257" i="3"/>
  <c r="BI248" i="3"/>
  <c r="BH248" i="3"/>
  <c r="BG248" i="3"/>
  <c r="BF248" i="3"/>
  <c r="T248" i="3"/>
  <c r="R248" i="3"/>
  <c r="P248" i="3"/>
  <c r="BI242" i="3"/>
  <c r="BH242" i="3"/>
  <c r="BG242" i="3"/>
  <c r="BF242" i="3"/>
  <c r="T242" i="3"/>
  <c r="R242" i="3"/>
  <c r="P242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1" i="3"/>
  <c r="BH221" i="3"/>
  <c r="BG221" i="3"/>
  <c r="BF221" i="3"/>
  <c r="T221" i="3"/>
  <c r="R221" i="3"/>
  <c r="P221" i="3"/>
  <c r="BI217" i="3"/>
  <c r="BH217" i="3"/>
  <c r="BG217" i="3"/>
  <c r="BF217" i="3"/>
  <c r="T217" i="3"/>
  <c r="R217" i="3"/>
  <c r="P217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2" i="3"/>
  <c r="BH192" i="3"/>
  <c r="BG192" i="3"/>
  <c r="BF192" i="3"/>
  <c r="T192" i="3"/>
  <c r="R192" i="3"/>
  <c r="P192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47" i="3"/>
  <c r="BH147" i="3"/>
  <c r="BG147" i="3"/>
  <c r="BF147" i="3"/>
  <c r="T147" i="3"/>
  <c r="R147" i="3"/>
  <c r="P147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89" i="3" s="1"/>
  <c r="E7" i="3"/>
  <c r="E114" i="3" s="1"/>
  <c r="J37" i="2"/>
  <c r="J36" i="2"/>
  <c r="AY95" i="1" s="1"/>
  <c r="J35" i="2"/>
  <c r="AX95" i="1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J116" i="2"/>
  <c r="J115" i="2"/>
  <c r="F115" i="2"/>
  <c r="F113" i="2"/>
  <c r="E111" i="2"/>
  <c r="J92" i="2"/>
  <c r="J91" i="2"/>
  <c r="F91" i="2"/>
  <c r="F89" i="2"/>
  <c r="E87" i="2"/>
  <c r="J18" i="2"/>
  <c r="E18" i="2"/>
  <c r="F116" i="2"/>
  <c r="J17" i="2"/>
  <c r="J12" i="2"/>
  <c r="J113" i="2"/>
  <c r="E7" i="2"/>
  <c r="E109" i="2" s="1"/>
  <c r="L90" i="1"/>
  <c r="AM90" i="1"/>
  <c r="AM89" i="1"/>
  <c r="L89" i="1"/>
  <c r="AM87" i="1"/>
  <c r="L87" i="1"/>
  <c r="L85" i="1"/>
  <c r="L84" i="1"/>
  <c r="J187" i="3"/>
  <c r="BK242" i="4"/>
  <c r="J217" i="4"/>
  <c r="J196" i="4"/>
  <c r="BK168" i="4"/>
  <c r="BK139" i="4"/>
  <c r="BK212" i="4"/>
  <c r="J176" i="4"/>
  <c r="BK127" i="4"/>
  <c r="J254" i="4"/>
  <c r="J234" i="4"/>
  <c r="BK217" i="4"/>
  <c r="J207" i="4"/>
  <c r="BK185" i="4"/>
  <c r="J154" i="4"/>
  <c r="J258" i="4"/>
  <c r="BK250" i="4"/>
  <c r="J239" i="4"/>
  <c r="BK204" i="4"/>
  <c r="BK172" i="4"/>
  <c r="J143" i="4"/>
  <c r="J133" i="5"/>
  <c r="J142" i="5"/>
  <c r="J136" i="5"/>
  <c r="J124" i="5"/>
  <c r="J436" i="6"/>
  <c r="J416" i="6"/>
  <c r="J380" i="6"/>
  <c r="J365" i="6"/>
  <c r="BK355" i="6"/>
  <c r="J346" i="6"/>
  <c r="J329" i="6"/>
  <c r="J310" i="6"/>
  <c r="BK296" i="6"/>
  <c r="BK277" i="6"/>
  <c r="J269" i="6"/>
  <c r="BK250" i="6"/>
  <c r="BK217" i="6"/>
  <c r="J155" i="6"/>
  <c r="J130" i="6"/>
  <c r="J423" i="6"/>
  <c r="J398" i="6"/>
  <c r="BK392" i="6"/>
  <c r="BK382" i="6"/>
  <c r="J351" i="6"/>
  <c r="BK331" i="6"/>
  <c r="J313" i="6"/>
  <c r="BK301" i="6"/>
  <c r="BK265" i="6"/>
  <c r="BK229" i="6"/>
  <c r="BK195" i="6"/>
  <c r="J173" i="6"/>
  <c r="J132" i="6"/>
  <c r="BK434" i="6"/>
  <c r="BK425" i="6"/>
  <c r="BK402" i="6"/>
  <c r="J388" i="6"/>
  <c r="BK372" i="6"/>
  <c r="J296" i="6"/>
  <c r="J279" i="6"/>
  <c r="J267" i="6"/>
  <c r="J239" i="6"/>
  <c r="J209" i="6"/>
  <c r="BK186" i="6"/>
  <c r="BK160" i="6"/>
  <c r="BK148" i="6"/>
  <c r="BK136" i="6"/>
  <c r="J442" i="6"/>
  <c r="BK423" i="6"/>
  <c r="J396" i="6"/>
  <c r="BK384" i="6"/>
  <c r="BK365" i="6"/>
  <c r="BK304" i="6"/>
  <c r="J285" i="6"/>
  <c r="J258" i="6"/>
  <c r="J229" i="6"/>
  <c r="J207" i="6"/>
  <c r="J186" i="6"/>
  <c r="BK173" i="6"/>
  <c r="BK162" i="6"/>
  <c r="J151" i="6"/>
  <c r="BK132" i="6"/>
  <c r="BK146" i="7"/>
  <c r="J123" i="7"/>
  <c r="J139" i="7"/>
  <c r="J148" i="7"/>
  <c r="J126" i="7"/>
  <c r="J142" i="7"/>
  <c r="BK137" i="7"/>
  <c r="J183" i="2"/>
  <c r="BK167" i="2"/>
  <c r="J145" i="2"/>
  <c r="BK183" i="2"/>
  <c r="J167" i="2"/>
  <c r="J155" i="2"/>
  <c r="BK134" i="2"/>
  <c r="AS94" i="1"/>
  <c r="J248" i="3"/>
  <c r="BK217" i="3"/>
  <c r="BK185" i="3"/>
  <c r="BK160" i="3"/>
  <c r="BK210" i="3"/>
  <c r="BK202" i="3"/>
  <c r="BK192" i="3"/>
  <c r="J168" i="3"/>
  <c r="J127" i="3"/>
  <c r="BK284" i="3"/>
  <c r="BK272" i="3"/>
  <c r="J229" i="3"/>
  <c r="J192" i="3"/>
  <c r="BK182" i="3"/>
  <c r="J160" i="3"/>
  <c r="J131" i="3"/>
  <c r="J280" i="3"/>
  <c r="BK257" i="3"/>
  <c r="BK225" i="3"/>
  <c r="J213" i="3"/>
  <c r="BK178" i="3"/>
  <c r="J264" i="4"/>
  <c r="BK234" i="4"/>
  <c r="J204" i="4"/>
  <c r="BK176" i="4"/>
  <c r="J164" i="4"/>
  <c r="BK225" i="4"/>
  <c r="BK193" i="4"/>
  <c r="BK164" i="4"/>
  <c r="J139" i="4"/>
  <c r="BK258" i="4"/>
  <c r="J245" i="4"/>
  <c r="J225" i="4"/>
  <c r="J199" i="4"/>
  <c r="J179" i="4"/>
  <c r="BK150" i="4"/>
  <c r="J130" i="4"/>
  <c r="BK247" i="4"/>
  <c r="J228" i="4"/>
  <c r="BK207" i="4"/>
  <c r="J185" i="4"/>
  <c r="BK157" i="4"/>
  <c r="J127" i="4"/>
  <c r="BK121" i="5"/>
  <c r="BK142" i="5"/>
  <c r="BK130" i="5"/>
  <c r="BK136" i="5"/>
  <c r="BK418" i="6"/>
  <c r="BK409" i="6"/>
  <c r="BK374" i="6"/>
  <c r="BK362" i="6"/>
  <c r="J353" i="6"/>
  <c r="J344" i="6"/>
  <c r="J322" i="6"/>
  <c r="J307" i="6"/>
  <c r="BK294" i="6"/>
  <c r="J282" i="6"/>
  <c r="BK271" i="6"/>
  <c r="BK254" i="6"/>
  <c r="J227" i="6"/>
  <c r="J195" i="6"/>
  <c r="BK153" i="6"/>
  <c r="BK128" i="6"/>
  <c r="J420" i="6"/>
  <c r="J409" i="6"/>
  <c r="BK394" i="6"/>
  <c r="J384" i="6"/>
  <c r="BK353" i="6"/>
  <c r="BK344" i="6"/>
  <c r="BK322" i="6"/>
  <c r="BK310" i="6"/>
  <c r="J287" i="6"/>
  <c r="J260" i="6"/>
  <c r="J215" i="6"/>
  <c r="J184" i="6"/>
  <c r="BK146" i="6"/>
  <c r="J128" i="6"/>
  <c r="J430" i="6"/>
  <c r="J418" i="6"/>
  <c r="J394" i="6"/>
  <c r="BK378" i="6"/>
  <c r="J357" i="6"/>
  <c r="BK285" i="6"/>
  <c r="J271" i="6"/>
  <c r="J254" i="6"/>
  <c r="BK235" i="6"/>
  <c r="BK203" i="6"/>
  <c r="J164" i="6"/>
  <c r="J158" i="6"/>
  <c r="J146" i="6"/>
  <c r="J126" i="6"/>
  <c r="BK442" i="6"/>
  <c r="BK411" i="6"/>
  <c r="BK390" i="6"/>
  <c r="BK376" i="6"/>
  <c r="J355" i="6"/>
  <c r="J290" i="6"/>
  <c r="J273" i="6"/>
  <c r="BK244" i="6"/>
  <c r="J221" i="6"/>
  <c r="BK193" i="6"/>
  <c r="BK175" i="6"/>
  <c r="BK164" i="6"/>
  <c r="BK155" i="6"/>
  <c r="J134" i="6"/>
  <c r="J132" i="7"/>
  <c r="BK152" i="7"/>
  <c r="BK142" i="7"/>
  <c r="BK129" i="7"/>
  <c r="J137" i="7"/>
  <c r="BK144" i="7"/>
  <c r="J177" i="2"/>
  <c r="J150" i="2"/>
  <c r="J122" i="2"/>
  <c r="BK174" i="2"/>
  <c r="J160" i="2"/>
  <c r="J126" i="2"/>
  <c r="BK177" i="2"/>
  <c r="BK160" i="2"/>
  <c r="BK145" i="2"/>
  <c r="J136" i="2"/>
  <c r="BK122" i="2"/>
  <c r="J129" i="2"/>
  <c r="BK126" i="2"/>
  <c r="J272" i="3"/>
  <c r="J231" i="3"/>
  <c r="BK221" i="3"/>
  <c r="J210" i="3"/>
  <c r="J182" i="3"/>
  <c r="BK147" i="3"/>
  <c r="BK205" i="3"/>
  <c r="J198" i="3"/>
  <c r="BK175" i="3"/>
  <c r="BK131" i="3"/>
  <c r="BK280" i="3"/>
  <c r="J242" i="3"/>
  <c r="J225" i="3"/>
  <c r="BK187" i="3"/>
  <c r="J175" i="3"/>
  <c r="J147" i="3"/>
  <c r="BK286" i="3"/>
  <c r="BK242" i="3"/>
  <c r="J217" i="3"/>
  <c r="J202" i="3"/>
  <c r="BK127" i="3"/>
  <c r="BK239" i="4"/>
  <c r="BK223" i="4"/>
  <c r="BK199" i="4"/>
  <c r="J172" i="4"/>
  <c r="BK154" i="4"/>
  <c r="J223" i="4"/>
  <c r="J183" i="4"/>
  <c r="BK146" i="4"/>
  <c r="BK262" i="4"/>
  <c r="J250" i="4"/>
  <c r="J231" i="4"/>
  <c r="J209" i="4"/>
  <c r="BK188" i="4"/>
  <c r="J162" i="4"/>
  <c r="BK143" i="4"/>
  <c r="BK254" i="4"/>
  <c r="BK245" i="4"/>
  <c r="BK220" i="4"/>
  <c r="BK196" i="4"/>
  <c r="BK162" i="4"/>
  <c r="BK130" i="4"/>
  <c r="BK124" i="5"/>
  <c r="J127" i="5"/>
  <c r="BK139" i="5"/>
  <c r="J121" i="5"/>
  <c r="J428" i="6"/>
  <c r="BK396" i="6"/>
  <c r="BK370" i="6"/>
  <c r="J362" i="6"/>
  <c r="BK351" i="6"/>
  <c r="J336" i="6"/>
  <c r="J316" i="6"/>
  <c r="J304" i="6"/>
  <c r="J292" i="6"/>
  <c r="J275" i="6"/>
  <c r="BK260" i="6"/>
  <c r="J248" i="6"/>
  <c r="BK221" i="6"/>
  <c r="J175" i="6"/>
  <c r="J136" i="6"/>
  <c r="J434" i="6"/>
  <c r="BK416" i="6"/>
  <c r="J404" i="6"/>
  <c r="J390" i="6"/>
  <c r="J378" i="6"/>
  <c r="BK346" i="6"/>
  <c r="BK324" i="6"/>
  <c r="BK316" i="6"/>
  <c r="BK307" i="6"/>
  <c r="BK275" i="6"/>
  <c r="J235" i="6"/>
  <c r="J203" i="6"/>
  <c r="J180" i="6"/>
  <c r="BK134" i="6"/>
  <c r="BK126" i="6"/>
  <c r="BK428" i="6"/>
  <c r="BK400" i="6"/>
  <c r="J382" i="6"/>
  <c r="BK336" i="6"/>
  <c r="J294" i="6"/>
  <c r="J277" i="6"/>
  <c r="J265" i="6"/>
  <c r="J237" i="6"/>
  <c r="BK207" i="6"/>
  <c r="BK171" i="6"/>
  <c r="BK158" i="6"/>
  <c r="BK140" i="6"/>
  <c r="J445" i="6"/>
  <c r="J425" i="6"/>
  <c r="J400" i="6"/>
  <c r="BK388" i="6"/>
  <c r="J374" i="6"/>
  <c r="J324" i="6"/>
  <c r="BK292" i="6"/>
  <c r="BK279" i="6"/>
  <c r="J250" i="6"/>
  <c r="BK227" i="6"/>
  <c r="J201" i="6"/>
  <c r="BK184" i="6"/>
  <c r="J171" i="6"/>
  <c r="J160" i="6"/>
  <c r="J148" i="6"/>
  <c r="BK126" i="7"/>
  <c r="J146" i="7"/>
  <c r="J135" i="7"/>
  <c r="BK139" i="7"/>
  <c r="J152" i="7"/>
  <c r="BK123" i="7"/>
  <c r="J174" i="2"/>
  <c r="J163" i="2"/>
  <c r="J143" i="2"/>
  <c r="BK181" i="2"/>
  <c r="BK150" i="2"/>
  <c r="BK129" i="2"/>
  <c r="J181" i="2"/>
  <c r="BK163" i="2"/>
  <c r="BK155" i="2"/>
  <c r="BK143" i="2"/>
  <c r="J134" i="2"/>
  <c r="BK136" i="2"/>
  <c r="J284" i="3"/>
  <c r="J257" i="3"/>
  <c r="BK229" i="3"/>
  <c r="BK198" i="3"/>
  <c r="BK164" i="3"/>
  <c r="BK213" i="3"/>
  <c r="J200" i="3"/>
  <c r="J178" i="3"/>
  <c r="J164" i="3"/>
  <c r="J286" i="3"/>
  <c r="J277" i="3"/>
  <c r="BK231" i="3"/>
  <c r="J205" i="3"/>
  <c r="J185" i="3"/>
  <c r="BK168" i="3"/>
  <c r="BK129" i="3"/>
  <c r="BK277" i="3"/>
  <c r="BK248" i="3"/>
  <c r="J221" i="3"/>
  <c r="BK200" i="3"/>
  <c r="J129" i="3"/>
  <c r="J262" i="4"/>
  <c r="BK231" i="4"/>
  <c r="J201" i="4"/>
  <c r="BK179" i="4"/>
  <c r="J157" i="4"/>
  <c r="J220" i="4"/>
  <c r="J188" i="4"/>
  <c r="J150" i="4"/>
  <c r="BK264" i="4"/>
  <c r="J247" i="4"/>
  <c r="BK228" i="4"/>
  <c r="J212" i="4"/>
  <c r="BK201" i="4"/>
  <c r="BK183" i="4"/>
  <c r="J146" i="4"/>
  <c r="BK135" i="4"/>
  <c r="J242" i="4"/>
  <c r="BK209" i="4"/>
  <c r="J193" i="4"/>
  <c r="J168" i="4"/>
  <c r="J135" i="4"/>
  <c r="BK127" i="5"/>
  <c r="J130" i="5"/>
  <c r="BK133" i="5"/>
  <c r="J139" i="5"/>
  <c r="BK420" i="6"/>
  <c r="J411" i="6"/>
  <c r="J370" i="6"/>
  <c r="BK357" i="6"/>
  <c r="BK349" i="6"/>
  <c r="J331" i="6"/>
  <c r="BK313" i="6"/>
  <c r="J301" i="6"/>
  <c r="BK290" i="6"/>
  <c r="BK273" i="6"/>
  <c r="BK258" i="6"/>
  <c r="BK239" i="6"/>
  <c r="BK201" i="6"/>
  <c r="J140" i="6"/>
  <c r="BK436" i="6"/>
  <c r="BK430" i="6"/>
  <c r="J402" i="6"/>
  <c r="J386" i="6"/>
  <c r="BK380" i="6"/>
  <c r="J349" i="6"/>
  <c r="BK329" i="6"/>
  <c r="J319" i="6"/>
  <c r="BK299" i="6"/>
  <c r="BK237" i="6"/>
  <c r="J217" i="6"/>
  <c r="J193" i="6"/>
  <c r="J167" i="6"/>
  <c r="BK130" i="6"/>
  <c r="BK432" i="6"/>
  <c r="BK404" i="6"/>
  <c r="J392" i="6"/>
  <c r="J376" i="6"/>
  <c r="J299" i="6"/>
  <c r="BK282" i="6"/>
  <c r="BK269" i="6"/>
  <c r="J244" i="6"/>
  <c r="BK215" i="6"/>
  <c r="BK189" i="6"/>
  <c r="J162" i="6"/>
  <c r="BK151" i="6"/>
  <c r="BK143" i="6"/>
  <c r="BK445" i="6"/>
  <c r="J432" i="6"/>
  <c r="BK398" i="6"/>
  <c r="BK386" i="6"/>
  <c r="J372" i="6"/>
  <c r="BK319" i="6"/>
  <c r="BK287" i="6"/>
  <c r="BK267" i="6"/>
  <c r="BK248" i="6"/>
  <c r="BK209" i="6"/>
  <c r="J189" i="6"/>
  <c r="BK180" i="6"/>
  <c r="BK167" i="6"/>
  <c r="J153" i="6"/>
  <c r="J143" i="6"/>
  <c r="BK155" i="7"/>
  <c r="J129" i="7"/>
  <c r="BK148" i="7"/>
  <c r="BK132" i="7"/>
  <c r="J144" i="7"/>
  <c r="J155" i="7"/>
  <c r="BK135" i="7"/>
  <c r="T121" i="2" l="1"/>
  <c r="P159" i="2"/>
  <c r="P126" i="3"/>
  <c r="P146" i="3"/>
  <c r="BK204" i="3"/>
  <c r="J204" i="3" s="1"/>
  <c r="J101" i="3" s="1"/>
  <c r="R204" i="3"/>
  <c r="T283" i="3"/>
  <c r="T282" i="3" s="1"/>
  <c r="T126" i="4"/>
  <c r="T187" i="4"/>
  <c r="T211" i="4"/>
  <c r="R233" i="4"/>
  <c r="T261" i="4"/>
  <c r="T260" i="4"/>
  <c r="P120" i="5"/>
  <c r="P119" i="5" s="1"/>
  <c r="P118" i="5" s="1"/>
  <c r="AU98" i="1" s="1"/>
  <c r="P125" i="6"/>
  <c r="BK206" i="6"/>
  <c r="J206" i="6"/>
  <c r="J99" i="6"/>
  <c r="T284" i="6"/>
  <c r="T343" i="6"/>
  <c r="T422" i="6"/>
  <c r="P134" i="7"/>
  <c r="R121" i="2"/>
  <c r="R159" i="2"/>
  <c r="R126" i="3"/>
  <c r="T126" i="3"/>
  <c r="T146" i="3"/>
  <c r="P197" i="3"/>
  <c r="T197" i="3"/>
  <c r="T204" i="3"/>
  <c r="BK283" i="3"/>
  <c r="J283" i="3" s="1"/>
  <c r="J104" i="3" s="1"/>
  <c r="R283" i="3"/>
  <c r="R282" i="3" s="1"/>
  <c r="R126" i="4"/>
  <c r="P187" i="4"/>
  <c r="R211" i="4"/>
  <c r="T233" i="4"/>
  <c r="P261" i="4"/>
  <c r="P260" i="4"/>
  <c r="R120" i="5"/>
  <c r="R119" i="5" s="1"/>
  <c r="R118" i="5" s="1"/>
  <c r="T125" i="6"/>
  <c r="T206" i="6"/>
  <c r="P284" i="6"/>
  <c r="R343" i="6"/>
  <c r="R422" i="6"/>
  <c r="R122" i="7"/>
  <c r="P121" i="2"/>
  <c r="P120" i="2" s="1"/>
  <c r="P119" i="2" s="1"/>
  <c r="AU95" i="1" s="1"/>
  <c r="T159" i="2"/>
  <c r="BK126" i="3"/>
  <c r="J126" i="3"/>
  <c r="J98" i="3"/>
  <c r="BK146" i="3"/>
  <c r="J146" i="3" s="1"/>
  <c r="J99" i="3" s="1"/>
  <c r="R146" i="3"/>
  <c r="BK197" i="3"/>
  <c r="J197" i="3" s="1"/>
  <c r="J100" i="3" s="1"/>
  <c r="R197" i="3"/>
  <c r="P204" i="3"/>
  <c r="P283" i="3"/>
  <c r="P282" i="3"/>
  <c r="P126" i="4"/>
  <c r="P125" i="4" s="1"/>
  <c r="P124" i="4" s="1"/>
  <c r="AU97" i="1" s="1"/>
  <c r="R187" i="4"/>
  <c r="P211" i="4"/>
  <c r="P233" i="4"/>
  <c r="R261" i="4"/>
  <c r="R260" i="4"/>
  <c r="BK120" i="5"/>
  <c r="J120" i="5" s="1"/>
  <c r="J98" i="5" s="1"/>
  <c r="BK125" i="6"/>
  <c r="J125" i="6" s="1"/>
  <c r="J98" i="6" s="1"/>
  <c r="R206" i="6"/>
  <c r="BK284" i="6"/>
  <c r="J284" i="6" s="1"/>
  <c r="J100" i="6" s="1"/>
  <c r="P343" i="6"/>
  <c r="P422" i="6"/>
  <c r="BK122" i="7"/>
  <c r="J122" i="7" s="1"/>
  <c r="J98" i="7" s="1"/>
  <c r="P122" i="7"/>
  <c r="P121" i="7" s="1"/>
  <c r="P120" i="7" s="1"/>
  <c r="AU100" i="1" s="1"/>
  <c r="T122" i="7"/>
  <c r="R134" i="7"/>
  <c r="BK121" i="2"/>
  <c r="J121" i="2"/>
  <c r="J98" i="2"/>
  <c r="BK159" i="2"/>
  <c r="J159" i="2" s="1"/>
  <c r="J99" i="2" s="1"/>
  <c r="BK126" i="4"/>
  <c r="J126" i="4" s="1"/>
  <c r="J98" i="4" s="1"/>
  <c r="BK187" i="4"/>
  <c r="J187" i="4" s="1"/>
  <c r="J99" i="4" s="1"/>
  <c r="BK211" i="4"/>
  <c r="J211" i="4" s="1"/>
  <c r="J100" i="4" s="1"/>
  <c r="BK233" i="4"/>
  <c r="J233" i="4"/>
  <c r="J101" i="4" s="1"/>
  <c r="BK261" i="4"/>
  <c r="J261" i="4"/>
  <c r="J104" i="4"/>
  <c r="T120" i="5"/>
  <c r="T119" i="5" s="1"/>
  <c r="T118" i="5" s="1"/>
  <c r="R125" i="6"/>
  <c r="P206" i="6"/>
  <c r="R284" i="6"/>
  <c r="BK343" i="6"/>
  <c r="J343" i="6"/>
  <c r="J101" i="6" s="1"/>
  <c r="BK422" i="6"/>
  <c r="J422" i="6"/>
  <c r="J102" i="6"/>
  <c r="BK134" i="7"/>
  <c r="J134" i="7" s="1"/>
  <c r="J99" i="7" s="1"/>
  <c r="T134" i="7"/>
  <c r="BK279" i="3"/>
  <c r="J279" i="3" s="1"/>
  <c r="J102" i="3" s="1"/>
  <c r="BK154" i="7"/>
  <c r="J154" i="7" s="1"/>
  <c r="J100" i="7" s="1"/>
  <c r="BK257" i="4"/>
  <c r="J257" i="4"/>
  <c r="J102" i="4" s="1"/>
  <c r="BK444" i="6"/>
  <c r="J444" i="6"/>
  <c r="J103" i="6"/>
  <c r="E110" i="7"/>
  <c r="BE126" i="7"/>
  <c r="BE129" i="7"/>
  <c r="BE135" i="7"/>
  <c r="BE142" i="7"/>
  <c r="BE146" i="7"/>
  <c r="F92" i="7"/>
  <c r="J114" i="7"/>
  <c r="BE132" i="7"/>
  <c r="BE144" i="7"/>
  <c r="BE155" i="7"/>
  <c r="BE123" i="7"/>
  <c r="BE137" i="7"/>
  <c r="BE139" i="7"/>
  <c r="BE148" i="7"/>
  <c r="BE152" i="7"/>
  <c r="J89" i="6"/>
  <c r="BE128" i="6"/>
  <c r="BE136" i="6"/>
  <c r="BE140" i="6"/>
  <c r="BE146" i="6"/>
  <c r="BE195" i="6"/>
  <c r="BE201" i="6"/>
  <c r="BE237" i="6"/>
  <c r="BE250" i="6"/>
  <c r="BE260" i="6"/>
  <c r="BE275" i="6"/>
  <c r="BE316" i="6"/>
  <c r="BE351" i="6"/>
  <c r="BE353" i="6"/>
  <c r="BE362" i="6"/>
  <c r="BE380" i="6"/>
  <c r="BE392" i="6"/>
  <c r="BE402" i="6"/>
  <c r="BE404" i="6"/>
  <c r="BE409" i="6"/>
  <c r="BE416" i="6"/>
  <c r="BE418" i="6"/>
  <c r="BE428" i="6"/>
  <c r="BE436" i="6"/>
  <c r="BE442" i="6"/>
  <c r="BE445" i="6"/>
  <c r="BE126" i="6"/>
  <c r="BE130" i="6"/>
  <c r="BE153" i="6"/>
  <c r="BE155" i="6"/>
  <c r="BE158" i="6"/>
  <c r="BE175" i="6"/>
  <c r="BE180" i="6"/>
  <c r="BE217" i="6"/>
  <c r="BE227" i="6"/>
  <c r="BE248" i="6"/>
  <c r="BE258" i="6"/>
  <c r="BE273" i="6"/>
  <c r="BE292" i="6"/>
  <c r="BE296" i="6"/>
  <c r="BE304" i="6"/>
  <c r="BE370" i="6"/>
  <c r="BE390" i="6"/>
  <c r="BE394" i="6"/>
  <c r="BE396" i="6"/>
  <c r="BE411" i="6"/>
  <c r="BE420" i="6"/>
  <c r="E85" i="6"/>
  <c r="F120" i="6"/>
  <c r="BE148" i="6"/>
  <c r="BE151" i="6"/>
  <c r="BE207" i="6"/>
  <c r="BE221" i="6"/>
  <c r="BE239" i="6"/>
  <c r="BE244" i="6"/>
  <c r="BE254" i="6"/>
  <c r="BE267" i="6"/>
  <c r="BE269" i="6"/>
  <c r="BE271" i="6"/>
  <c r="BE277" i="6"/>
  <c r="BE279" i="6"/>
  <c r="BE287" i="6"/>
  <c r="BE290" i="6"/>
  <c r="BE294" i="6"/>
  <c r="BE310" i="6"/>
  <c r="BE313" i="6"/>
  <c r="BE319" i="6"/>
  <c r="BE322" i="6"/>
  <c r="BE432" i="6"/>
  <c r="BE132" i="6"/>
  <c r="BE134" i="6"/>
  <c r="BE143" i="6"/>
  <c r="BE160" i="6"/>
  <c r="BE162" i="6"/>
  <c r="BE164" i="6"/>
  <c r="BE167" i="6"/>
  <c r="BE171" i="6"/>
  <c r="BE173" i="6"/>
  <c r="BE184" i="6"/>
  <c r="BE186" i="6"/>
  <c r="BE189" i="6"/>
  <c r="BE193" i="6"/>
  <c r="BE203" i="6"/>
  <c r="BE209" i="6"/>
  <c r="BE215" i="6"/>
  <c r="BE229" i="6"/>
  <c r="BE235" i="6"/>
  <c r="BE265" i="6"/>
  <c r="BE282" i="6"/>
  <c r="BE285" i="6"/>
  <c r="BE299" i="6"/>
  <c r="BE301" i="6"/>
  <c r="BE307" i="6"/>
  <c r="BE324" i="6"/>
  <c r="BE329" i="6"/>
  <c r="BE331" i="6"/>
  <c r="BE336" i="6"/>
  <c r="BE344" i="6"/>
  <c r="BE346" i="6"/>
  <c r="BE349" i="6"/>
  <c r="BE355" i="6"/>
  <c r="BE357" i="6"/>
  <c r="BE365" i="6"/>
  <c r="BE372" i="6"/>
  <c r="BE374" i="6"/>
  <c r="BE376" i="6"/>
  <c r="BE378" i="6"/>
  <c r="BE382" i="6"/>
  <c r="BE384" i="6"/>
  <c r="BE386" i="6"/>
  <c r="BE388" i="6"/>
  <c r="BE398" i="6"/>
  <c r="BE400" i="6"/>
  <c r="BE423" i="6"/>
  <c r="BE425" i="6"/>
  <c r="BE430" i="6"/>
  <c r="BE434" i="6"/>
  <c r="E85" i="5"/>
  <c r="BE121" i="5"/>
  <c r="BE127" i="5"/>
  <c r="BE142" i="5"/>
  <c r="BE124" i="5"/>
  <c r="BE133" i="5"/>
  <c r="J89" i="5"/>
  <c r="F92" i="5"/>
  <c r="BE130" i="5"/>
  <c r="BE136" i="5"/>
  <c r="BE139" i="5"/>
  <c r="J89" i="4"/>
  <c r="E114" i="4"/>
  <c r="F121" i="4"/>
  <c r="BE176" i="4"/>
  <c r="BE179" i="4"/>
  <c r="BE199" i="4"/>
  <c r="BE223" i="4"/>
  <c r="BE231" i="4"/>
  <c r="BE162" i="4"/>
  <c r="BE164" i="4"/>
  <c r="BE172" i="4"/>
  <c r="BE193" i="4"/>
  <c r="BE220" i="4"/>
  <c r="BE264" i="4"/>
  <c r="BE135" i="4"/>
  <c r="BE139" i="4"/>
  <c r="BE154" i="4"/>
  <c r="BE157" i="4"/>
  <c r="BE168" i="4"/>
  <c r="BE196" i="4"/>
  <c r="BE201" i="4"/>
  <c r="BE204" i="4"/>
  <c r="BE207" i="4"/>
  <c r="BE228" i="4"/>
  <c r="BE234" i="4"/>
  <c r="BE239" i="4"/>
  <c r="BE245" i="4"/>
  <c r="BE247" i="4"/>
  <c r="BE250" i="4"/>
  <c r="BE262" i="4"/>
  <c r="BE127" i="4"/>
  <c r="BE130" i="4"/>
  <c r="BE143" i="4"/>
  <c r="BE146" i="4"/>
  <c r="BE150" i="4"/>
  <c r="BE183" i="4"/>
  <c r="BE185" i="4"/>
  <c r="BE188" i="4"/>
  <c r="BE209" i="4"/>
  <c r="BE212" i="4"/>
  <c r="BE217" i="4"/>
  <c r="BE225" i="4"/>
  <c r="BE242" i="4"/>
  <c r="BE254" i="4"/>
  <c r="BE258" i="4"/>
  <c r="F92" i="3"/>
  <c r="J118" i="3"/>
  <c r="BE131" i="3"/>
  <c r="BE164" i="3"/>
  <c r="BE168" i="3"/>
  <c r="BE182" i="3"/>
  <c r="BE202" i="3"/>
  <c r="BE205" i="3"/>
  <c r="BE213" i="3"/>
  <c r="BE229" i="3"/>
  <c r="BE231" i="3"/>
  <c r="BE248" i="3"/>
  <c r="BE257" i="3"/>
  <c r="BE272" i="3"/>
  <c r="BE277" i="3"/>
  <c r="BE280" i="3"/>
  <c r="BE286" i="3"/>
  <c r="BE160" i="3"/>
  <c r="BE175" i="3"/>
  <c r="BE198" i="3"/>
  <c r="BE210" i="3"/>
  <c r="BE221" i="3"/>
  <c r="E85" i="3"/>
  <c r="BE147" i="3"/>
  <c r="BE178" i="3"/>
  <c r="BE185" i="3"/>
  <c r="BE127" i="3"/>
  <c r="BE129" i="3"/>
  <c r="BE187" i="3"/>
  <c r="BE192" i="3"/>
  <c r="BE200" i="3"/>
  <c r="BE217" i="3"/>
  <c r="BE225" i="3"/>
  <c r="BE242" i="3"/>
  <c r="BE284" i="3"/>
  <c r="E85" i="2"/>
  <c r="J89" i="2"/>
  <c r="F92" i="2"/>
  <c r="BE126" i="2"/>
  <c r="BE129" i="2"/>
  <c r="BE134" i="2"/>
  <c r="BE150" i="2"/>
  <c r="BE160" i="2"/>
  <c r="BE163" i="2"/>
  <c r="BE167" i="2"/>
  <c r="BE174" i="2"/>
  <c r="BE183" i="2"/>
  <c r="BE143" i="2"/>
  <c r="BE145" i="2"/>
  <c r="BE177" i="2"/>
  <c r="BE122" i="2"/>
  <c r="BE136" i="2"/>
  <c r="BE155" i="2"/>
  <c r="BE181" i="2"/>
  <c r="J34" i="2"/>
  <c r="AW95" i="1"/>
  <c r="J34" i="3"/>
  <c r="AW96" i="1" s="1"/>
  <c r="F35" i="4"/>
  <c r="BB97" i="1"/>
  <c r="F35" i="5"/>
  <c r="BB98" i="1" s="1"/>
  <c r="J34" i="5"/>
  <c r="AW98" i="1"/>
  <c r="F35" i="6"/>
  <c r="BB99" i="1" s="1"/>
  <c r="F35" i="7"/>
  <c r="BB100" i="1"/>
  <c r="F34" i="7"/>
  <c r="BA100" i="1" s="1"/>
  <c r="F35" i="2"/>
  <c r="BB95" i="1"/>
  <c r="F37" i="2"/>
  <c r="BD95" i="1" s="1"/>
  <c r="F37" i="3"/>
  <c r="BD96" i="1"/>
  <c r="F36" i="4"/>
  <c r="BC97" i="1" s="1"/>
  <c r="F34" i="5"/>
  <c r="BA98" i="1"/>
  <c r="F36" i="5"/>
  <c r="BC98" i="1" s="1"/>
  <c r="F34" i="6"/>
  <c r="BA99" i="1"/>
  <c r="J34" i="7"/>
  <c r="AW100" i="1" s="1"/>
  <c r="F37" i="7"/>
  <c r="BD100" i="1"/>
  <c r="F36" i="2"/>
  <c r="BC95" i="1" s="1"/>
  <c r="F36" i="3"/>
  <c r="BC96" i="1"/>
  <c r="F35" i="3"/>
  <c r="BB96" i="1" s="1"/>
  <c r="F37" i="4"/>
  <c r="BD97" i="1"/>
  <c r="J34" i="6"/>
  <c r="AW99" i="1" s="1"/>
  <c r="F36" i="7"/>
  <c r="BC100" i="1"/>
  <c r="F34" i="2"/>
  <c r="BA95" i="1" s="1"/>
  <c r="F34" i="3"/>
  <c r="BA96" i="1"/>
  <c r="J34" i="4"/>
  <c r="AW97" i="1" s="1"/>
  <c r="F34" i="4"/>
  <c r="BA97" i="1"/>
  <c r="F37" i="5"/>
  <c r="BD98" i="1" s="1"/>
  <c r="F37" i="6"/>
  <c r="BD99" i="1"/>
  <c r="F36" i="6"/>
  <c r="BC99" i="1" s="1"/>
  <c r="R124" i="6" l="1"/>
  <c r="R123" i="6" s="1"/>
  <c r="BK125" i="4"/>
  <c r="J125" i="4"/>
  <c r="J97" i="4" s="1"/>
  <c r="T124" i="6"/>
  <c r="T123" i="6"/>
  <c r="T125" i="3"/>
  <c r="T124" i="3" s="1"/>
  <c r="R125" i="4"/>
  <c r="R124" i="4"/>
  <c r="R120" i="2"/>
  <c r="R119" i="2" s="1"/>
  <c r="T125" i="4"/>
  <c r="T124" i="4"/>
  <c r="P125" i="3"/>
  <c r="P124" i="3" s="1"/>
  <c r="AU96" i="1" s="1"/>
  <c r="T121" i="7"/>
  <c r="T120" i="7"/>
  <c r="R121" i="7"/>
  <c r="R120" i="7" s="1"/>
  <c r="R125" i="3"/>
  <c r="R124" i="3"/>
  <c r="P124" i="6"/>
  <c r="P123" i="6" s="1"/>
  <c r="AU99" i="1" s="1"/>
  <c r="T120" i="2"/>
  <c r="T119" i="2" s="1"/>
  <c r="BK120" i="2"/>
  <c r="J120" i="2"/>
  <c r="J97" i="2"/>
  <c r="BK282" i="3"/>
  <c r="J282" i="3" s="1"/>
  <c r="J103" i="3" s="1"/>
  <c r="BK125" i="3"/>
  <c r="J125" i="3" s="1"/>
  <c r="J97" i="3" s="1"/>
  <c r="BK121" i="7"/>
  <c r="J121" i="7"/>
  <c r="J97" i="7" s="1"/>
  <c r="BK119" i="5"/>
  <c r="J119" i="5"/>
  <c r="J97" i="5"/>
  <c r="BK124" i="6"/>
  <c r="J124" i="6" s="1"/>
  <c r="J97" i="6" s="1"/>
  <c r="BK260" i="4"/>
  <c r="J260" i="4" s="1"/>
  <c r="J103" i="4" s="1"/>
  <c r="F33" i="2"/>
  <c r="AZ95" i="1"/>
  <c r="F33" i="3"/>
  <c r="AZ96" i="1" s="1"/>
  <c r="J33" i="4"/>
  <c r="AV97" i="1"/>
  <c r="AT97" i="1"/>
  <c r="F33" i="6"/>
  <c r="AZ99" i="1"/>
  <c r="J33" i="2"/>
  <c r="AV95" i="1"/>
  <c r="AT95" i="1" s="1"/>
  <c r="F33" i="4"/>
  <c r="AZ97" i="1"/>
  <c r="F33" i="5"/>
  <c r="AZ98" i="1" s="1"/>
  <c r="J33" i="7"/>
  <c r="AV100" i="1"/>
  <c r="AT100" i="1"/>
  <c r="BD94" i="1"/>
  <c r="W33" i="1" s="1"/>
  <c r="BA94" i="1"/>
  <c r="AW94" i="1"/>
  <c r="AK30" i="1"/>
  <c r="F33" i="7"/>
  <c r="AZ100" i="1"/>
  <c r="BC94" i="1"/>
  <c r="W32" i="1"/>
  <c r="BB94" i="1"/>
  <c r="W31" i="1"/>
  <c r="J33" i="3"/>
  <c r="AV96" i="1" s="1"/>
  <c r="AT96" i="1" s="1"/>
  <c r="J33" i="5"/>
  <c r="AV98" i="1"/>
  <c r="AT98" i="1"/>
  <c r="J33" i="6"/>
  <c r="AV99" i="1" s="1"/>
  <c r="AT99" i="1" s="1"/>
  <c r="BK118" i="5" l="1"/>
  <c r="J118" i="5"/>
  <c r="J96" i="5"/>
  <c r="BK119" i="2"/>
  <c r="J119" i="2" s="1"/>
  <c r="J96" i="2" s="1"/>
  <c r="BK124" i="3"/>
  <c r="J124" i="3"/>
  <c r="J96" i="3" s="1"/>
  <c r="BK123" i="6"/>
  <c r="J123" i="6"/>
  <c r="J96" i="6"/>
  <c r="BK120" i="7"/>
  <c r="J120" i="7"/>
  <c r="J96" i="7"/>
  <c r="BK124" i="4"/>
  <c r="J124" i="4" s="1"/>
  <c r="J96" i="4" s="1"/>
  <c r="AU94" i="1"/>
  <c r="W30" i="1"/>
  <c r="AX94" i="1"/>
  <c r="AY94" i="1"/>
  <c r="AZ94" i="1"/>
  <c r="W29" i="1"/>
  <c r="J30" i="4" l="1"/>
  <c r="AG97" i="1"/>
  <c r="AN97" i="1"/>
  <c r="J30" i="7"/>
  <c r="AG100" i="1" s="1"/>
  <c r="J30" i="2"/>
  <c r="AG95" i="1"/>
  <c r="J30" i="3"/>
  <c r="AG96" i="1" s="1"/>
  <c r="J30" i="6"/>
  <c r="AG99" i="1"/>
  <c r="AV94" i="1"/>
  <c r="AK29" i="1" s="1"/>
  <c r="J30" i="5"/>
  <c r="AG98" i="1"/>
  <c r="J39" i="2" l="1"/>
  <c r="J39" i="3"/>
  <c r="J39" i="6"/>
  <c r="J39" i="5"/>
  <c r="J39" i="4"/>
  <c r="J39" i="7"/>
  <c r="AN95" i="1"/>
  <c r="AN100" i="1"/>
  <c r="AN96" i="1"/>
  <c r="AN98" i="1"/>
  <c r="AN99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<sst xmlns="http://schemas.openxmlformats.org/spreadsheetml/2006/main" count="7818" uniqueCount="1149">
  <si>
    <t>Export Komplet</t>
  </si>
  <si>
    <t/>
  </si>
  <si>
    <t>2.0</t>
  </si>
  <si>
    <t>ZAMOK</t>
  </si>
  <si>
    <t>False</t>
  </si>
  <si>
    <t>{220183b6-cfd7-4d31-8f72-14f93f804808}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</si>
  <si>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</si>
  <si>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</si>
  <si>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</si>
  <si>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</si>
  <si>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</si>
  <si>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</si>
  <si>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0,00001</t>
  </si>
  <si>
    <t>Kód:</t>
  </si>
  <si>
    <t>2021-20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</si>
  <si>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</si>
  <si>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</si>
  <si>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centrálního veřejného prostoru městyse Kamenice</t>
  </si>
  <si>
    <t>KSO:</t>
  </si>
  <si>
    <t>CC-CZ:</t>
  </si>
  <si>
    <t>Místo:</t>
  </si>
  <si>
    <t>Kamenice</t>
  </si>
  <si>
    <t>Datum:</t>
  </si>
  <si>
    <t>Zadavatel:</t>
  </si>
  <si>
    <t>IČ:</t>
  </si>
  <si>
    <t>00286079</t>
  </si>
  <si>
    <t>Městys Kamenice, 58823 Kamenice 481</t>
  </si>
  <si>
    <t>DIČ:</t>
  </si>
  <si>
    <t>Uchazeč:</t>
  </si>
  <si>
    <t>Vyplň údaj</t>
  </si>
  <si>
    <t>Projektant:</t>
  </si>
  <si>
    <t>68028725</t>
  </si>
  <si>
    <t>Ing. Vít Doležel, Tyršova 1564/10, Jihlava</t>
  </si>
  <si>
    <t>True</t>
  </si>
  <si>
    <t>Zpracovatel:</t>
  </si>
  <si>
    <t>69655260</t>
  </si>
  <si>
    <t>Jiří Večerník, Wolkerova 1747/27, Jihlava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</si>
  <si>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</si>
  <si>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</si>
  <si>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</si>
  <si>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</si>
  <si>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</si>
  <si>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</si>
  <si>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</si>
  <si>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</si>
  <si>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</si>
  <si>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</si>
  <si>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</si>
  <si>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</si>
  <si>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</si>
  <si>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</si>
  <si>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</si>
  <si>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</si>
  <si>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</si>
  <si>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</si>
  <si>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</si>
  <si>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</si>
  <si>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</si>
  <si>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</si>
  <si>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</si>
  <si>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</si>
  <si>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</si>
  <si>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</si>
  <si>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</si>
  <si>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</si>
  <si>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</si>
  <si>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</si>
  <si>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</si>
  <si>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</si>
  <si>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</si>
  <si>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</si>
  <si>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</si>
  <si>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</si>
  <si>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</si>
  <si>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</si>
  <si>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</si>
  <si>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</si>
  <si>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</si>
  <si>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</si>
  <si>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</si>
  <si>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</si>
  <si>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</si>
  <si>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</si>
  <si>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</si>
  <si>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Přípravné práce a bourání</t>
  </si>
  <si>
    <t>STA</t>
  </si>
  <si>
    <t>1</t>
  </si>
  <si>
    <t>{7e709792-6847-4d10-bff5-b6f64e7e95c7}</t>
  </si>
  <si>
    <t>2</t>
  </si>
  <si>
    <t>SO 02</t>
  </si>
  <si>
    <t>Komunikace</t>
  </si>
  <si>
    <t>{84e224e6-0f3c-45b0-8ce1-9ff802571eaa}</t>
  </si>
  <si>
    <t>SO 03</t>
  </si>
  <si>
    <t>Stavební práce</t>
  </si>
  <si>
    <t>{28345aad-15a3-4101-8ef6-333703b5e631}</t>
  </si>
  <si>
    <t>SO 04</t>
  </si>
  <si>
    <t>Městský mobiliář</t>
  </si>
  <si>
    <t>{1107a299-ee25-473f-a17a-cbda688bc8a5}</t>
  </si>
  <si>
    <t>SO 05</t>
  </si>
  <si>
    <t>Vegetační úpravy</t>
  </si>
  <si>
    <t>{afbf4d9b-bed8-4bcb-8d68-389b33d3bff9}</t>
  </si>
  <si>
    <t>VRN</t>
  </si>
  <si>
    <t>Vedlejší rozpočtové náklady</t>
  </si>
  <si>
    <t>{963822a2-9be3-4a8f-ba8a-b36b3aa81b80}</t>
  </si>
  <si>
    <t>KRYCÍ LIST SOUPISU PRACÍ</t>
  </si>
  <si>
    <t>Objekt:</t>
  </si>
  <si>
    <t>SO 01 - Přípravné práce a bourání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</si>
  <si>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</si>
  <si>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</si>
  <si>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</si>
  <si>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</si>
  <si>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</si>
  <si>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</si>
  <si>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11 - Zemní práce - přípravné a přidružené práce</t>
  </si>
  <si>
    <t xml:space="preserve">    96 - Bourání konstrukcí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</si>
  <si>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</si>
  <si>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</si>
  <si>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</si>
  <si>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</si>
  <si>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</si>
  <si>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</si>
  <si>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</si>
  <si>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</si>
  <si>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</si>
  <si>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</si>
  <si>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</si>
  <si>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</si>
  <si>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</si>
  <si>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</si>
  <si>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</si>
  <si>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</si>
  <si>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</si>
  <si>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11</t>
  </si>
  <si>
    <t>Zemní práce - přípravné a přidružené práce</t>
  </si>
  <si>
    <t>K</t>
  </si>
  <si>
    <t>113106123</t>
  </si>
  <si>
    <t>Rozebrání dlažeb ze zámkových dlaždic komunikací pro pěší ručně</t>
  </si>
  <si>
    <t>m2</t>
  </si>
  <si>
    <t>CS ÚRS 2023 02</t>
  </si>
  <si>
    <t>4</t>
  </si>
  <si>
    <t>1618120761</t>
  </si>
  <si>
    <t>PP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</si>
  <si>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</si>
  <si>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VV</t>
  </si>
  <si>
    <t>bouraná betonová dlažba – chodník</t>
  </si>
  <si>
    <t>172,504+5,354</t>
  </si>
  <si>
    <t>113107113</t>
  </si>
  <si>
    <t>Odstranění podkladu z kameniva těženého tl přes 200 do 300 mm ručně</t>
  </si>
  <si>
    <t>406550829</t>
  </si>
  <si>
    <t>Odstranění podkladů nebo krytů ručně s přemístěním hmot na skládku na vzdálenost do 3 m nebo s naložením na dopravní prostředek z kameniva těženého, o tl. vrstvy přes 200 do 300 mm</t>
  </si>
  <si>
    <t>P</t>
  </si>
  <si>
    <t>Poznámka k položce:_x000D_
tloušťka určena odhadem</t>
  </si>
  <si>
    <t>3</t>
  </si>
  <si>
    <t>113107162</t>
  </si>
  <si>
    <t>Odstranění podkladu z kameniva drceného tl přes 100 do 200 mm strojně pl přes 50 do 200 m2</t>
  </si>
  <si>
    <t>-917892005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</si>
  <si>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</si>
  <si>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bouraný asfalt  - silnice</t>
  </si>
  <si>
    <t>110,386</t>
  </si>
  <si>
    <t>113107184</t>
  </si>
  <si>
    <t>Odstranění podkladu živičného tl přes 150 do 200 mm strojně pl přes 50 do 200 m2</t>
  </si>
  <si>
    <t>-464046228</t>
  </si>
  <si>
    <t>Odstranění podkladů nebo krytů strojně plochy jednotlivě přes 50 m2 do 200 m2 s přemístěním hmot na skládku na vzdálenost do 20 m nebo s naložením na dopravní prostředek živičných, o tl. vrstvy přes 150 do 200 mm</t>
  </si>
  <si>
    <t>5</t>
  </si>
  <si>
    <t>113202111</t>
  </si>
  <si>
    <t>Vytrhání obrub krajníků obrubníků stojatých</t>
  </si>
  <si>
    <t>m</t>
  </si>
  <si>
    <t>1836188396</t>
  </si>
  <si>
    <t>Vytrhání obrub s vybouráním lože, s přemístěním hmot na skládku na vzdálenost do 3 m nebo s naložením na dopravní prostředek z krajníků nebo obrubníků stojatých</t>
  </si>
  <si>
    <t>bourané obrubníky – silnice</t>
  </si>
  <si>
    <t>181,76</t>
  </si>
  <si>
    <t>bourané obrubníky – chodník</t>
  </si>
  <si>
    <t>10+9+9+27+10</t>
  </si>
  <si>
    <t>Součet</t>
  </si>
  <si>
    <t>6</t>
  </si>
  <si>
    <t>121112003</t>
  </si>
  <si>
    <t>Sejmutí ornice tl vrstvy do 200 mm ručně</t>
  </si>
  <si>
    <t>1556334052</t>
  </si>
  <si>
    <t>Sejmutí ornice ručně při souvislé ploše, tl. vrstvy do 200 mm</t>
  </si>
  <si>
    <t>7</t>
  </si>
  <si>
    <t>162211311</t>
  </si>
  <si>
    <t>Vodorovné přemístění výkopku z horniny třídy těžitelnosti I skupiny 1 až 3 stavebním kolečkem do 10 m</t>
  </si>
  <si>
    <t>m3</t>
  </si>
  <si>
    <t>443389437</t>
  </si>
  <si>
    <t>Vodorovné přemístění výkopku nebo sypaniny stavebním kolečkem s vyprázdněním kolečka na hromady nebo do dopravního prostředku na vzdálenost do 10 m z horniny třídy těžitelnosti I, skupiny 1 až 3</t>
  </si>
  <si>
    <t>Poznámka k položce:_x000D_
do 30 m</t>
  </si>
  <si>
    <t xml:space="preserve">přemístění sejmuté ornice </t>
  </si>
  <si>
    <t>598,034*0,2</t>
  </si>
  <si>
    <t>8</t>
  </si>
  <si>
    <t>162211319</t>
  </si>
  <si>
    <t>Příplatek k vodorovnému přemístění výkopku z horniny třídy těžitelnosti I skupiny 1 až 3 stavebním kolečkem za každých dalších 10 m</t>
  </si>
  <si>
    <t>-114891312</t>
  </si>
  <si>
    <t>Vodorovné přemístění výkopku nebo sypaniny stavebním kolečkem s vyprázdněním kolečka na hromady nebo do dopravního prostředku na vzdálenost do 10 m Příplatek za každých dalších 10 m k ceně -1311</t>
  </si>
  <si>
    <t>598,034*0,2*2</t>
  </si>
  <si>
    <t>9</t>
  </si>
  <si>
    <t>171251201</t>
  </si>
  <si>
    <t>Uložení sypaniny na skládky nebo meziskládky</t>
  </si>
  <si>
    <t>1720541220</t>
  </si>
  <si>
    <t>Uložení sypaniny na skládky nebo meziskládky bez hutnění s upravením uložené sypaniny do předepsaného tvaru</t>
  </si>
  <si>
    <t xml:space="preserve">sejmutá ornice </t>
  </si>
  <si>
    <t>96</t>
  </si>
  <si>
    <t>Bourání konstrukcí</t>
  </si>
  <si>
    <t>10</t>
  </si>
  <si>
    <t>767996R</t>
  </si>
  <si>
    <t>Demontáž informačních tabulí</t>
  </si>
  <si>
    <t>kus</t>
  </si>
  <si>
    <t>-1200891431</t>
  </si>
  <si>
    <t>Poznámka k položce:_x000D_
včetně odvozu a uskladnění na určeném místě</t>
  </si>
  <si>
    <t>961044111</t>
  </si>
  <si>
    <t>Bourání základů z betonu prostého</t>
  </si>
  <si>
    <t>794512163</t>
  </si>
  <si>
    <t>Bourání základů z betonu prostého</t>
  </si>
  <si>
    <t>bouraná podezdívka plotu</t>
  </si>
  <si>
    <t>2,734*0,7</t>
  </si>
  <si>
    <t>12</t>
  </si>
  <si>
    <t>963042819</t>
  </si>
  <si>
    <t>Bourání schodišťových stupňů betonových zhotovených na místě</t>
  </si>
  <si>
    <t>292144007</t>
  </si>
  <si>
    <t>bourané schody – zastávka</t>
  </si>
  <si>
    <t>3*10</t>
  </si>
  <si>
    <t>bourané schody u kaple</t>
  </si>
  <si>
    <t>1,8*9</t>
  </si>
  <si>
    <t>13</t>
  </si>
  <si>
    <t>997013501</t>
  </si>
  <si>
    <t>Odvoz suti a vybouraných hmot na skládku nebo meziskládku do 1 km se složením</t>
  </si>
  <si>
    <t>t</t>
  </si>
  <si>
    <t>-1576001226</t>
  </si>
  <si>
    <t>Odvoz suti a vybouraných hmot na skládku nebo meziskládku se složením, na vzdálenost do 1 km</t>
  </si>
  <si>
    <t>Poznámka k položce:_x000D_
do 10 km</t>
  </si>
  <si>
    <t>14</t>
  </si>
  <si>
    <t>997013509</t>
  </si>
  <si>
    <t>Příplatek k odvozu suti a vybouraných hmot na skládku ZKD 1 km přes 1 km</t>
  </si>
  <si>
    <t>612642552</t>
  </si>
  <si>
    <t>Odvoz suti a vybouraných hmot na skládku nebo meziskládku se složením, na vzdálenost Příplatek k ceně za každý další i započatý 1 km přes 1 km</t>
  </si>
  <si>
    <t>274,50512*9 'Přepočtené koeficientem množství</t>
  </si>
  <si>
    <t>997013631</t>
  </si>
  <si>
    <t>Poplatek za uložení na skládce (skládkovné) stavebního odpadu směsného kód odpadu 17 09 04</t>
  </si>
  <si>
    <t>-1652594339</t>
  </si>
  <si>
    <t>Poplatek za uložení stavebního odpadu na skládce (skládkovné) směsného stavebního a demoličního zatříděného do Katalogu odpadů pod kódem 17 09 04</t>
  </si>
  <si>
    <t>16</t>
  </si>
  <si>
    <t>997221612</t>
  </si>
  <si>
    <t>Nakládání vybouraných hmot na dopravní prostředky pro vodorovnou dopravu</t>
  </si>
  <si>
    <t>-229413050</t>
  </si>
  <si>
    <t>Nakládání na dopravní prostředky pro vodorovnou dopravu vybouraných hmot</t>
  </si>
  <si>
    <t>SO 02 - Komunikace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</si>
  <si>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</si>
  <si>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</si>
  <si>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</si>
  <si>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</si>
  <si>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</si>
  <si>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M - Práce a dodávky M</t>
  </si>
  <si>
    <t xml:space="preserve">    21-M - Elektromontáže</t>
  </si>
  <si>
    <t>Zemní práce</t>
  </si>
  <si>
    <t>122552203</t>
  </si>
  <si>
    <t>Odkopávky a prokopávky nezapažené pro silnice a dálnice v hornině třídy těžitelnosti III objem do 100 m3 strojně</t>
  </si>
  <si>
    <t>974979870</t>
  </si>
  <si>
    <t>Odkopávky a prokopávky nezapažené pro silnice a dálnice strojně v hornině třídy těžitelnosti III do 100 m3</t>
  </si>
  <si>
    <t>171151103</t>
  </si>
  <si>
    <t>Uložení sypaniny z hornin soudržných do násypů zhutněných strojně</t>
  </si>
  <si>
    <t>1184973998</t>
  </si>
  <si>
    <t>Uložení sypanin do násypů strojně s rozprostřením sypaniny ve vrstvách a s hrubým urovnáním zhutněných z hornin soudržných jakékoliv třídy těžitelnosti</t>
  </si>
  <si>
    <t>181152302</t>
  </si>
  <si>
    <t>Úprava pláně pro silnice a dálnice v zářezech se zhutněním</t>
  </si>
  <si>
    <t>140534791</t>
  </si>
  <si>
    <t>Úprava pláně na stavbách silnic a dálnic strojně v zářezech mimo skalních se zhutněním</t>
  </si>
  <si>
    <t>mlat</t>
  </si>
  <si>
    <t>238,75</t>
  </si>
  <si>
    <t>kamenná kostka do štěrku</t>
  </si>
  <si>
    <t>239,111+17,523</t>
  </si>
  <si>
    <t>žulové odseky</t>
  </si>
  <si>
    <t>28,491</t>
  </si>
  <si>
    <t>signální pás nestrukturovaný, kontrastní , kámen</t>
  </si>
  <si>
    <t>3,365</t>
  </si>
  <si>
    <t>signální pás strukturovaný, kontrastní , kámen</t>
  </si>
  <si>
    <t>5,053</t>
  </si>
  <si>
    <t>kamenná kostka pojezdná (záliv zastávky)</t>
  </si>
  <si>
    <t>88,75</t>
  </si>
  <si>
    <t>Komunikace pozemní</t>
  </si>
  <si>
    <t>564760111</t>
  </si>
  <si>
    <t>Podklad z kameniva hrubého drceného vel. 16-32 mm plochy přes 100 m2 tl 200 mm</t>
  </si>
  <si>
    <t>-16210257</t>
  </si>
  <si>
    <t>Podklad nebo kryt z kameniva hrubého drceného vel. 16-32 mm s rozprostřením a zhutněním plochy přes 100 m2, po zhutnění tl. 200 mm</t>
  </si>
  <si>
    <t>564871111</t>
  </si>
  <si>
    <t>Podklad ze štěrkodrtě ŠD plochy přes 100 m2 tl 250 mm</t>
  </si>
  <si>
    <t>1243084979</t>
  </si>
  <si>
    <t>Podklad ze štěrkodrti ŠD s rozprostřením a zhutněním plochy přes 100 m2, po zhutnění tl. 250 mm</t>
  </si>
  <si>
    <t>56923111R</t>
  </si>
  <si>
    <t>Kryt mlat tl 100 mm</t>
  </si>
  <si>
    <t>-1318427223</t>
  </si>
  <si>
    <t>Zpevnění krajnic nebo komunikací pro pěší  s rozprostřením a zhutněním, po zhutnění štěrkopískem nebo kamenivem těženým tl. 100 mm</t>
  </si>
  <si>
    <t>591211111</t>
  </si>
  <si>
    <t>Kladení dlažby z kostek drobných z kamene do lože z kameniva těženého tl 50 mm</t>
  </si>
  <si>
    <t>1143083768</t>
  </si>
  <si>
    <t>Kladení dlažby z kostek s provedením lože do tl. 50 mm, s vyplněním spár, s dvojím beraněním a se smetením přebytečného materiálu na krajnici drobných z kamene, do lože z kameniva těženého</t>
  </si>
  <si>
    <t>M</t>
  </si>
  <si>
    <t>58381007</t>
  </si>
  <si>
    <t>kostka štípaná dlažební žula drobná 8/10</t>
  </si>
  <si>
    <t>1294890546</t>
  </si>
  <si>
    <t>345,384*1,02 'Přepočtené koeficientem množství</t>
  </si>
  <si>
    <t>591411111</t>
  </si>
  <si>
    <t>Kladení dlažby z mozaiky jednobarevné komunikací pro pěší lože z kameniva</t>
  </si>
  <si>
    <t>1925298013</t>
  </si>
  <si>
    <t>Kladení dlažby z mozaiky komunikací pro pěší s vyplněním spár, s dvojím beraněním a se smetením přebytečného materiálu na vzdálenost do 3 m jednobarevné, s ložem tl. do 40 mm z kameniva</t>
  </si>
  <si>
    <t>58381007R</t>
  </si>
  <si>
    <t>odsek dlažební žula</t>
  </si>
  <si>
    <t>1878541077</t>
  </si>
  <si>
    <t>28,491*1,02 'Přepočtené koeficientem množství</t>
  </si>
  <si>
    <t>596811321</t>
  </si>
  <si>
    <t>Kladení velkoformátové betonové dlažby tl přes 50 do 100 mm velikosti přes 0,5 m2 pl do 300 m2</t>
  </si>
  <si>
    <t>-1348921522</t>
  </si>
  <si>
    <t>Kladení velkoformátové dlažby pozemních komunikací a komunikací pro pěší s ložem z kameniva tl. 40 mm, s vyplněním spár, s hutněním, vibrováním a se smetením přebytečného materiálu tl. do 100 mm, velikosti dlaždic přes 0,5 m2, pro plochy do 300 m2</t>
  </si>
  <si>
    <t>5838113R1</t>
  </si>
  <si>
    <t>dlažba s reliéfním povrchem a průběžnými drážkami z přírodního kamene tl. 60mm</t>
  </si>
  <si>
    <t>CS ÚRS 2021 01</t>
  </si>
  <si>
    <t>835162781</t>
  </si>
  <si>
    <t>5,053*1,03 'Přepočtené koeficientem množství</t>
  </si>
  <si>
    <t>5838113R2</t>
  </si>
  <si>
    <t>dlažba s hladkým povrchem z přírodního kamene tl. 60mm</t>
  </si>
  <si>
    <t>-708949141</t>
  </si>
  <si>
    <t>3,365*1,03 'Přepočtené koeficientem množství</t>
  </si>
  <si>
    <t>Trubní vedení</t>
  </si>
  <si>
    <t>721241102</t>
  </si>
  <si>
    <t>Lapač střešních splavenin z litiny DN 125</t>
  </si>
  <si>
    <t>1340567364</t>
  </si>
  <si>
    <t>Lapače střešních splavenin litinové DN 125</t>
  </si>
  <si>
    <t>899104112</t>
  </si>
  <si>
    <t>Osazení poklopů litinových, ocelových nebo železobetonových včetně rámů pro třídu zatížení D400, E600</t>
  </si>
  <si>
    <t>1427263314</t>
  </si>
  <si>
    <t>28661935</t>
  </si>
  <si>
    <t>poklop šachtový litinový DN 600 pro třídu zatížení D400</t>
  </si>
  <si>
    <t>-816121440</t>
  </si>
  <si>
    <t>Ostatní konstrukce a práce, bourání</t>
  </si>
  <si>
    <t>17</t>
  </si>
  <si>
    <t>916111122</t>
  </si>
  <si>
    <t>Osazení obruby z drobných kostek bez boční opěry do lože z betonu prostého</t>
  </si>
  <si>
    <t>-1267494427</t>
  </si>
  <si>
    <t>Osazení silniční obruby z dlažebních kostek v jedné řadě s ložem tl. přes 50 do 100 mm, s vyplněním a zatřením spár cementovou maltou z drobných kostek bez boční opěry, do lože z betonu prostého</t>
  </si>
  <si>
    <t>Poznámka k položce:_x000D_
2 řady</t>
  </si>
  <si>
    <t>kamenný dvouřádek do betonu</t>
  </si>
  <si>
    <t>30,012/0,2*2</t>
  </si>
  <si>
    <t>18</t>
  </si>
  <si>
    <t>-872246056</t>
  </si>
  <si>
    <t>300,12*0,1 'Přepočtené koeficientem množství</t>
  </si>
  <si>
    <t>19</t>
  </si>
  <si>
    <t>916231212</t>
  </si>
  <si>
    <t>Osazení chodníkového obrubníku betonového stojatého bez boční opěry do lože z betonu prostého</t>
  </si>
  <si>
    <t>1143648314</t>
  </si>
  <si>
    <t>Osazení chodníkového obrubníku betonového se zřízením lože, s vyplněním a zatřením spár cementovou maltou stojatého bez boční opěry, do lože z betonu prostého</t>
  </si>
  <si>
    <t>krajník štípaný 10x20</t>
  </si>
  <si>
    <t>81</t>
  </si>
  <si>
    <t>20</t>
  </si>
  <si>
    <t>5838022R</t>
  </si>
  <si>
    <t>0krajník kamenný žulový silniční 100x200x800-2500mm</t>
  </si>
  <si>
    <t>220535209</t>
  </si>
  <si>
    <t>krajník kamenný žulový silniční 100x200x800-2500mm</t>
  </si>
  <si>
    <t>Poznámka k položce:_x000D_
Hmotnost: 57 kg/bm</t>
  </si>
  <si>
    <t>81*1,02 'Přepočtené koeficientem množství</t>
  </si>
  <si>
    <t>916241113</t>
  </si>
  <si>
    <t>Osazení obrubníku kamenného ležatého s boční opěrou do lože z betonu prostého</t>
  </si>
  <si>
    <t>2097734777</t>
  </si>
  <si>
    <t>Osazení obrubníku kamenného se zřízením lože, s vyplněním a zatřením spár cementovou maltou ležatého s boční opěrou z betonu prostého, do lože z betonu prostého</t>
  </si>
  <si>
    <t>obrubník snížený (přechod)15x20</t>
  </si>
  <si>
    <t>22</t>
  </si>
  <si>
    <t>58380007R</t>
  </si>
  <si>
    <t>obrubník kamenný žulový přechodový 1000x150x200mm</t>
  </si>
  <si>
    <t>-525838425</t>
  </si>
  <si>
    <t>Poznámka k položce:_x000D_
Hmotnost: 104 kg/bm_x000D_
Včetně kamenické úpravy řezáním</t>
  </si>
  <si>
    <t>3*1,02 'Přepočtené koeficientem množství</t>
  </si>
  <si>
    <t>23</t>
  </si>
  <si>
    <t>916241213</t>
  </si>
  <si>
    <t>Osazení obrubníku kamenného stojatého s boční opěrou do lože z betonu prostého</t>
  </si>
  <si>
    <t>-1795591156</t>
  </si>
  <si>
    <t>Osazení obrubníku kamenného se zřízením lože, s vyplněním a zatřením spár cementovou maltou stojatého s boční opěrou z betonu prostého, do lože z betonu prostého</t>
  </si>
  <si>
    <t>24</t>
  </si>
  <si>
    <t>58380007</t>
  </si>
  <si>
    <t>obrubník kamenný žulový přímý 1000x150x250mm</t>
  </si>
  <si>
    <t>-640807329</t>
  </si>
  <si>
    <t>Poznámka k položce:_x000D_
Hmotnost: 104 kg/bm</t>
  </si>
  <si>
    <t>obrubník žulový řezaný 15x25 do betonu</t>
  </si>
  <si>
    <t>27,465/0,15</t>
  </si>
  <si>
    <t>obrubník přechodový (u zastávky)</t>
  </si>
  <si>
    <t>obrubník přechodový (u přechodu)</t>
  </si>
  <si>
    <t>186,1*1,02 'Přepočtené koeficientem množství</t>
  </si>
  <si>
    <t>25</t>
  </si>
  <si>
    <t>58380002R</t>
  </si>
  <si>
    <t>obrubník kamenný žulový přímý 1000x400x200mm</t>
  </si>
  <si>
    <t>-1373972428</t>
  </si>
  <si>
    <t>obrubník kamenný žulový přímý 1000x320x240mm</t>
  </si>
  <si>
    <t>Poznámka k položce:_x000D_
Hmotnost: 200 kg/bm</t>
  </si>
  <si>
    <t>obrubník žulový řezaný 20x40 do betonu</t>
  </si>
  <si>
    <t>2,804/0,25</t>
  </si>
  <si>
    <t>11,216*1,02 'Přepočtené koeficientem množství</t>
  </si>
  <si>
    <t>26</t>
  </si>
  <si>
    <t>916991121</t>
  </si>
  <si>
    <t>Lože pod obrubníky, krajníky nebo obruby z dlažebních kostek z betonu prostého</t>
  </si>
  <si>
    <t>1929840092</t>
  </si>
  <si>
    <t>Lože pod obrubníky, krajníky nebo obruby z dlažebních kostek z betonu prostého</t>
  </si>
  <si>
    <t>kamenný obrubník, plocha řezu 0,08 m2</t>
  </si>
  <si>
    <t>11,216*0,04</t>
  </si>
  <si>
    <t>kamenný obrubník, plocha řezu 0,06 m2</t>
  </si>
  <si>
    <t>186,1*0,06</t>
  </si>
  <si>
    <t>kamenný krajník, plocha řezu 0,025 m2</t>
  </si>
  <si>
    <t>81*0,025</t>
  </si>
  <si>
    <t>27</t>
  </si>
  <si>
    <t>919726123</t>
  </si>
  <si>
    <t>Geotextilie pro ochranu, separaci a filtraci netkaná měrná hm přes 300 do 500 g/m2</t>
  </si>
  <si>
    <t>1258528458</t>
  </si>
  <si>
    <t>Geotextilie netkaná pro ochranu, separaci nebo filtraci měrná hmotnost přes 300 do 500 g/m2</t>
  </si>
  <si>
    <t>28</t>
  </si>
  <si>
    <t>935113111</t>
  </si>
  <si>
    <t>Osazení odvodňovacího polymerbetonového žlabu s krycím roštem šířky do 200 mm</t>
  </si>
  <si>
    <t>415533931</t>
  </si>
  <si>
    <t>Osazení odvodňovacího žlabu s krycím roštem polymerbetonového šířky do 200 mm</t>
  </si>
  <si>
    <t>Poznámka k položce:_x000D_
včetně napojení do stávající šachty</t>
  </si>
  <si>
    <t>žlab ACO DRAIN N100, šířka 200 mm, rošt litina</t>
  </si>
  <si>
    <t>5,983/0,2</t>
  </si>
  <si>
    <t>29</t>
  </si>
  <si>
    <t>59227011</t>
  </si>
  <si>
    <t>žlab odvodňovací z polymerbetonu se spádem dna 0,5% 130x180mm</t>
  </si>
  <si>
    <t>1773297146</t>
  </si>
  <si>
    <t>998</t>
  </si>
  <si>
    <t>Přesun hmot</t>
  </si>
  <si>
    <t>30</t>
  </si>
  <si>
    <t>998223011</t>
  </si>
  <si>
    <t>Přesun hmot pro pozemní komunikace s krytem dlážděným</t>
  </si>
  <si>
    <t>345941132</t>
  </si>
  <si>
    <t>Přesun hmot pro pozemní komunikace s krytem dlážděným dopravní vzdálenost do 200 m jakékoliv délky objektu</t>
  </si>
  <si>
    <t>Práce a dodávky M</t>
  </si>
  <si>
    <t>21-M</t>
  </si>
  <si>
    <t>Elektromontáže</t>
  </si>
  <si>
    <t>31</t>
  </si>
  <si>
    <t>210204011</t>
  </si>
  <si>
    <t>Montáž stožárů osvětlení ocelových samostatně stojících délky do 12 m</t>
  </si>
  <si>
    <t>64</t>
  </si>
  <si>
    <t>1202501753</t>
  </si>
  <si>
    <t>Montáž stožárů osvětlení samostatně stojících ocelových, délky do 12 m</t>
  </si>
  <si>
    <t>32</t>
  </si>
  <si>
    <t>210204011-D</t>
  </si>
  <si>
    <t>Demontáž stožárů osvětlení ocelových samostatně stojících délky do 12 m</t>
  </si>
  <si>
    <t>-659547329</t>
  </si>
  <si>
    <t>Demontáž stožárů osvětlení ocelových samostatně stojících, délky do 12 m</t>
  </si>
  <si>
    <t>SO 03 - Stavební práce</t>
  </si>
  <si>
    <t xml:space="preserve">    32 - Konstrukce přehrad a opěrné zdi</t>
  </si>
  <si>
    <t xml:space="preserve">    431 - Schodiště u zastávky</t>
  </si>
  <si>
    <t xml:space="preserve">    432 - Schodiště u kaple - stávající</t>
  </si>
  <si>
    <t xml:space="preserve">    433 - Schodiště u kaple - nové</t>
  </si>
  <si>
    <t xml:space="preserve">    22-M - Montáže technologických zařízení pro dopravní stavby</t>
  </si>
  <si>
    <t>Konstrukce přehrad a opěrné zdi</t>
  </si>
  <si>
    <t>132212121</t>
  </si>
  <si>
    <t>Hloubení zapažených rýh šířky do 800 mm v soudržných horninách třídy těžitelnosti I skupiny 3 ručně</t>
  </si>
  <si>
    <t>1231682294</t>
  </si>
  <si>
    <t>Hloubení zapažených rýh šířky do 800 mm ručně s urovnáním dna do předepsaného profilu a spádu v hornině třídy těžitelnosti I skupiny 3 soudržných</t>
  </si>
  <si>
    <t>47,2*0,6*0,8</t>
  </si>
  <si>
    <t>174151101</t>
  </si>
  <si>
    <t>Zásyp jam, šachet rýh nebo kolem objektů sypaninou se zhutněním</t>
  </si>
  <si>
    <t>-272925940</t>
  </si>
  <si>
    <t>Zásyp sypaninou z jakékoliv horniny strojně s uložením výkopku ve vrstvách se zhutněním jam, šachet, rýh nebo kolem objektů v těchto vykopávkách</t>
  </si>
  <si>
    <t>Pohledová plocha změřena v PDF</t>
  </si>
  <si>
    <t>štěrk</t>
  </si>
  <si>
    <t>33,7*((0,2+0,5)/2)</t>
  </si>
  <si>
    <t>58344197</t>
  </si>
  <si>
    <t>štěrkodrť frakce 0/63</t>
  </si>
  <si>
    <t>-565922612</t>
  </si>
  <si>
    <t xml:space="preserve">Poznámka k položce:_x000D_
pouze frakce 32/63 !_x000D_
</t>
  </si>
  <si>
    <t>11,759*1,8 'Přepočtené koeficientem množství</t>
  </si>
  <si>
    <t>212755215</t>
  </si>
  <si>
    <t>Trativody z drenážních trubek plastových flexibilních D 125 mm bez lože</t>
  </si>
  <si>
    <t>-1627820793</t>
  </si>
  <si>
    <t>Trativody bez lože z drenážních trubek plastových flexibilních D 125 mm</t>
  </si>
  <si>
    <t>Za zdí</t>
  </si>
  <si>
    <t>47,2</t>
  </si>
  <si>
    <t>274313711</t>
  </si>
  <si>
    <t>Základové pásy z betonu tř. C 20/25</t>
  </si>
  <si>
    <t>-1629107581</t>
  </si>
  <si>
    <t>Základy z betonu prostého pasy betonu kamenem neprokládaného tř. C 20/25</t>
  </si>
  <si>
    <t>44,2*0,6*0,8</t>
  </si>
  <si>
    <t>274361821</t>
  </si>
  <si>
    <t>Výztuž základových pasů betonářskou ocelí 10 505 (R)</t>
  </si>
  <si>
    <t>-351052976</t>
  </si>
  <si>
    <t>Výztuž základů pasů z betonářské oceli 10 505 (R) nebo BSt 500</t>
  </si>
  <si>
    <t>Trn R14</t>
  </si>
  <si>
    <t>44,2/2*1*1,21*0,001</t>
  </si>
  <si>
    <t>311213114</t>
  </si>
  <si>
    <t>Zdivo z nepravidelných kamenů na maltu objem jednoho kamene do 0,02 m3 š spáry přes 20 do 50 mm</t>
  </si>
  <si>
    <t>751842407</t>
  </si>
  <si>
    <t>Zdivo nadzákladové z lomového kamene štípaného nebo ručně vybíraného na maltu z nepravidelných kamenů objemu 1 kusu kamene do 0,02 m3, šířka spáry přes 20 do 50 mm</t>
  </si>
  <si>
    <t>44*((0,45+0,3)/2)</t>
  </si>
  <si>
    <t>348321218</t>
  </si>
  <si>
    <t>Zábradelní zídky a podezdívky ze ŽB tř. C 20/25</t>
  </si>
  <si>
    <t>1594185889</t>
  </si>
  <si>
    <t>Zábradelní zídky a podezdívky z betonu železového tř. C 20/25</t>
  </si>
  <si>
    <t>47,2*0,12*0,35</t>
  </si>
  <si>
    <t>348351211</t>
  </si>
  <si>
    <t>Bednění zábradelních zídek a podezdívek plné zřízení</t>
  </si>
  <si>
    <t>-1803032176</t>
  </si>
  <si>
    <t>Bednění zábradelních zídek a podezdívek bez profilování i s profilováním, s půdorysem přímým nebo zakřiveným plné zřízení</t>
  </si>
  <si>
    <t>47,2*0,12*2</t>
  </si>
  <si>
    <t>47,2*0,1</t>
  </si>
  <si>
    <t>348351212</t>
  </si>
  <si>
    <t>Bednění zábradelních zídek a podezdívek plné odstranění</t>
  </si>
  <si>
    <t>1364778068</t>
  </si>
  <si>
    <t>Bednění zábradelních zídek a podezdívek bez profilování i s profilováním, s půdorysem přímým nebo zakřiveným plné odstranění</t>
  </si>
  <si>
    <t>348361216</t>
  </si>
  <si>
    <t>Výztuž zábradlí nebo zábradelních zídek z betonářské oceli 10 505</t>
  </si>
  <si>
    <t>354143776</t>
  </si>
  <si>
    <t>Výztuž zábradelních zídek a podezdívek z oceli 10 505 (R) nebo BSt 500</t>
  </si>
  <si>
    <t>Kari síť</t>
  </si>
  <si>
    <t>0,35*47,2*4,4*0,001</t>
  </si>
  <si>
    <t>622631011</t>
  </si>
  <si>
    <t>Spárování spárovací maltou vnějších pohledových ploch stěn z tvárnic nebo kamene</t>
  </si>
  <si>
    <t>1577736514</t>
  </si>
  <si>
    <t>Spárování vnějších ploch pohledového zdiva z tvárnic nebo kamene, spárovací maltou stěn</t>
  </si>
  <si>
    <t>44</t>
  </si>
  <si>
    <t>711161215</t>
  </si>
  <si>
    <t>Izolace proti zemní vlhkosti nopovou fólií svislá, nopek v 20,0 mm, tl do 1,0 mm</t>
  </si>
  <si>
    <t>-1443745837</t>
  </si>
  <si>
    <t>Izolace proti zemní vlhkosti a beztlakové vodě nopovými fóliemi na ploše svislé S vrstva ochranná, odvětrávací a drenážní výška nopku 20,0 mm, tl. fólie do 1,0 mm</t>
  </si>
  <si>
    <t>33,7</t>
  </si>
  <si>
    <t>711161384</t>
  </si>
  <si>
    <t>Izolace proti zemní vlhkosti nopovou fólií ukončení provětrávací lištou</t>
  </si>
  <si>
    <t>-725068205</t>
  </si>
  <si>
    <t>Izolace proti zemní vlhkosti a beztlakové vodě nopovými fóliemi ostatní ukončení izolace provětrávací lištou</t>
  </si>
  <si>
    <t>721173722</t>
  </si>
  <si>
    <t>Potrubí kanalizační z PE připojovací DN 40</t>
  </si>
  <si>
    <t>-1998571813</t>
  </si>
  <si>
    <t>Potrubí z trub polyetylenových svařované připojovací DN 40</t>
  </si>
  <si>
    <t>odvodnění přes zeď, každý metr</t>
  </si>
  <si>
    <t>47*0,4</t>
  </si>
  <si>
    <t>767163221</t>
  </si>
  <si>
    <t>Montáž přímého kovového zábradlí z dílců do betonu konstrukce na schodišti</t>
  </si>
  <si>
    <t>2146848016</t>
  </si>
  <si>
    <t>Montáž kompletního kovového zábradlí přímého z dílců na schodišti kotveného do betonu</t>
  </si>
  <si>
    <t>74910R1</t>
  </si>
  <si>
    <t>Kovové zábradlí dle stávajícího- kompletní provedení</t>
  </si>
  <si>
    <t>-324138011</t>
  </si>
  <si>
    <t>431</t>
  </si>
  <si>
    <t>Schodiště u zastávky</t>
  </si>
  <si>
    <t>430321515</t>
  </si>
  <si>
    <t>Schodišťová konstrukce a rampa ze ŽB tř. C 20/25</t>
  </si>
  <si>
    <t>-1607449455</t>
  </si>
  <si>
    <t>Schodišťové konstrukce a rampy z betonu železového (bez výztuže) stupně, schodnice, ramena, podesty s nosníky tř. C 20/25</t>
  </si>
  <si>
    <t>(2,65+0,15)*3*0,2</t>
  </si>
  <si>
    <t>1*3*0,35</t>
  </si>
  <si>
    <t>430362021</t>
  </si>
  <si>
    <t>Výztuž schodišťové konstrukce a rampy svařovanými sítěmi Kari</t>
  </si>
  <si>
    <t>-597216208</t>
  </si>
  <si>
    <t>Výztuž schodišťových konstrukcí a ramp stupňů, schodnic, ramen, podest s nosníky ze svařovaných sítí z drátů typu KARI</t>
  </si>
  <si>
    <t>(2,65+0,15)*3*6,6*0,001</t>
  </si>
  <si>
    <t>434191421</t>
  </si>
  <si>
    <t>Osazení schodišťových stupňů kamenných broušených nebo leštěných na desku</t>
  </si>
  <si>
    <t>1383908579</t>
  </si>
  <si>
    <t>Osazování schodišťových stupňů kamenných s vyspárováním styčných spár, s provizorním dřevěným zábradlím a dočasným zakrytím stupnic prkny na desku, stupňů broušených nebo leštěných</t>
  </si>
  <si>
    <t>9*3</t>
  </si>
  <si>
    <t>5838802R1</t>
  </si>
  <si>
    <t>stupeň schodišťový žulový snímaný 158x315x1000mm výstupní ,rovná podstupnice-řezaný a tryskaný</t>
  </si>
  <si>
    <t>-1043350678</t>
  </si>
  <si>
    <t>43409-R01</t>
  </si>
  <si>
    <t>Úprava a doplnění kamenných stupňů pro sjezd kočárků</t>
  </si>
  <si>
    <t>-1481187216</t>
  </si>
  <si>
    <t>9*2</t>
  </si>
  <si>
    <t>564761111</t>
  </si>
  <si>
    <t>Podklad z kameniva hrubého drceného vel. 32-63 mm plochy přes 100 m2 tl 200 mm</t>
  </si>
  <si>
    <t>1358450219</t>
  </si>
  <si>
    <t>Podklad nebo kryt z kameniva hrubého drceného vel. 32-63 mm s rozprostřením a zhutněním plochy přes 100 m2, po zhutnění tl. 200 mm</t>
  </si>
  <si>
    <t>(2,65+0,15+1)*3</t>
  </si>
  <si>
    <t>767161823</t>
  </si>
  <si>
    <t>Demontáž zábradlí schodišťového nerozebíratelného hmotnosti 1 m zábradlí do 20 kg do suti</t>
  </si>
  <si>
    <t>1722313338</t>
  </si>
  <si>
    <t>Demontáž zábradlí do suti schodišťového nerozebíratelný spoj hmotnosti 1 m zábradlí do 20 kg</t>
  </si>
  <si>
    <t>-2995725</t>
  </si>
  <si>
    <t>432</t>
  </si>
  <si>
    <t>Schodiště u kaple - stávající</t>
  </si>
  <si>
    <t>2049158661</t>
  </si>
  <si>
    <t>(2,4+0,3)*((1,901+1,742)/2)*0,2</t>
  </si>
  <si>
    <t>0,9*((1,901+1,742)/2)*0,3</t>
  </si>
  <si>
    <t>13686677</t>
  </si>
  <si>
    <t>(2,4+0,3)*((1,901+1,742)/2)*6,6*0,001</t>
  </si>
  <si>
    <t>-208253069</t>
  </si>
  <si>
    <t>9*((1,901+1,742)/2)+0,6065</t>
  </si>
  <si>
    <t>5838802R2</t>
  </si>
  <si>
    <t>stupeň schodišťový žulový snímaný 180x275x1000mm výstupní ,rovná podstupnice-řezaný a tryskaný</t>
  </si>
  <si>
    <t>-1699835147</t>
  </si>
  <si>
    <t>-1661422734</t>
  </si>
  <si>
    <t>(2,4+0,3+0,9)*((1,901+1,742)/2)</t>
  </si>
  <si>
    <t>1563058070</t>
  </si>
  <si>
    <t>2,9*2</t>
  </si>
  <si>
    <t>-2005678659</t>
  </si>
  <si>
    <t>433</t>
  </si>
  <si>
    <t>Schodiště u kaple - nové</t>
  </si>
  <si>
    <t>33</t>
  </si>
  <si>
    <t>-138575909</t>
  </si>
  <si>
    <t>2,2*2*0,2</t>
  </si>
  <si>
    <t>((0+0,165)/2)*2*3</t>
  </si>
  <si>
    <t>34</t>
  </si>
  <si>
    <t>1677921055</t>
  </si>
  <si>
    <t>2,2*2*6,6*0,001</t>
  </si>
  <si>
    <t>35</t>
  </si>
  <si>
    <t>1672163219</t>
  </si>
  <si>
    <t>3*2</t>
  </si>
  <si>
    <t>36</t>
  </si>
  <si>
    <t>5838802R3</t>
  </si>
  <si>
    <t>stupeň schodišťový žulový snímaný 165x300x1000mm výstupní ,rovná podstupnice-řezaný a tryskaný</t>
  </si>
  <si>
    <t>1406803896</t>
  </si>
  <si>
    <t>37</t>
  </si>
  <si>
    <t>-718994168</t>
  </si>
  <si>
    <t>2,2*2</t>
  </si>
  <si>
    <t>38</t>
  </si>
  <si>
    <t>591241111</t>
  </si>
  <si>
    <t>Kladení dlažby z kostek drobných z kamene na MC tl 50 mm</t>
  </si>
  <si>
    <t>-1766402762</t>
  </si>
  <si>
    <t>Kladení dlažby z kostek s provedením lože do tl. 50 mm, s vyplněním spár, s dvojím beraněním a se smetením přebytečného materiálu na krajnici drobných z kamene, do lože z cementové malty</t>
  </si>
  <si>
    <t>kamenná kostka do betonu</t>
  </si>
  <si>
    <t>0,63*2*2</t>
  </si>
  <si>
    <t>39</t>
  </si>
  <si>
    <t>1713111428</t>
  </si>
  <si>
    <t>2,52*1,02 'Přepočtené koeficientem množství</t>
  </si>
  <si>
    <t>40</t>
  </si>
  <si>
    <t>998153211</t>
  </si>
  <si>
    <t>Přesun hmot ruční pro samostatné zdi a valy zděné nebo betonové monolitické v do 12 m</t>
  </si>
  <si>
    <t>-1096324587</t>
  </si>
  <si>
    <t>Přesun hmot ruční pro zdi a valy samostatné se svislou nosnou konstrukcí zděnou nebo monolitickou betonovou vodorovná dopravní vzdálenost do 50 m, pro zdi výšky do 12 m</t>
  </si>
  <si>
    <t>22-M</t>
  </si>
  <si>
    <t>Montáže technologických zařízení pro dopravní stavby</t>
  </si>
  <si>
    <t>41</t>
  </si>
  <si>
    <t>220182021</t>
  </si>
  <si>
    <t>Uložení trubky HDPE do výkopu včetně fixace</t>
  </si>
  <si>
    <t>-566543521</t>
  </si>
  <si>
    <t>42</t>
  </si>
  <si>
    <t>10.062.945</t>
  </si>
  <si>
    <t>Trubka KOPOFLEX 125 rudá,50m</t>
  </si>
  <si>
    <t>256</t>
  </si>
  <si>
    <t>-1719602613</t>
  </si>
  <si>
    <t>Poznámka k položce:_x000D_
Ohebná dvouplášťová korugovaná bezhalogenová chránička KOPOFLEX ? 125 mm, červená, délka 50 m.</t>
  </si>
  <si>
    <t>SO 04 - Městský mobiliář</t>
  </si>
  <si>
    <t>2012346264</t>
  </si>
  <si>
    <t>Poznámka k položce:_x000D_
včetně výkopů a základů</t>
  </si>
  <si>
    <t>Kovové zábradlí, atyp, kovářská práce</t>
  </si>
  <si>
    <t>-69152992</t>
  </si>
  <si>
    <t>Poznámka k položce:_x000D_
Detail viz výkres D4</t>
  </si>
  <si>
    <t>936104211</t>
  </si>
  <si>
    <t>Montáž odpadkového koše do betonové patky</t>
  </si>
  <si>
    <t>571061300</t>
  </si>
  <si>
    <t>749101R1</t>
  </si>
  <si>
    <t>odpadkový koš, atyp, kovářská práce</t>
  </si>
  <si>
    <t>598752177</t>
  </si>
  <si>
    <t>936124112</t>
  </si>
  <si>
    <t>Montáž lavičky stabilní parkové se zabetonováním noh</t>
  </si>
  <si>
    <t>636046244</t>
  </si>
  <si>
    <t>Montáž lavičky parkové stabilní se zabetonováním noh</t>
  </si>
  <si>
    <t>749101R2</t>
  </si>
  <si>
    <t>lavička, atyp, kovářská práce</t>
  </si>
  <si>
    <t>1048818481</t>
  </si>
  <si>
    <t>936154R01</t>
  </si>
  <si>
    <t>infotabule, atyp, kovářská práce - kompletní provedení</t>
  </si>
  <si>
    <t>soubor</t>
  </si>
  <si>
    <t>-1172204242</t>
  </si>
  <si>
    <t>Poznámka k položce:_x000D_
Detail viz výkres D4_x000D_
včetně výkopů a základů</t>
  </si>
  <si>
    <t>936154R02</t>
  </si>
  <si>
    <t>grafické práce – turistická mapa</t>
  </si>
  <si>
    <t>-2143347117</t>
  </si>
  <si>
    <t>SO 05 - Vegetační úpravy</t>
  </si>
  <si>
    <t xml:space="preserve">    181 - Kácení a pěstební opatření</t>
  </si>
  <si>
    <t xml:space="preserve">    182 - Výsadba stromu v rovině</t>
  </si>
  <si>
    <t xml:space="preserve">    183 - Výsadba keřů v rovině</t>
  </si>
  <si>
    <t xml:space="preserve">    184 - Založení záhonu trvalek a trav v rovině</t>
  </si>
  <si>
    <t xml:space="preserve">    185 - Regenerace trávníku parkového</t>
  </si>
  <si>
    <t>181</t>
  </si>
  <si>
    <t>Kácení a pěstební opatření</t>
  </si>
  <si>
    <t>112151360</t>
  </si>
  <si>
    <t>Kácení stromu s postupným spouštěním koruny a kmene D přes 1,0 do 1,1 m</t>
  </si>
  <si>
    <t>Pokácení stromu postupné se spouštěním částí kmene a koruny o průměru na řezné ploše pařezu přes 1000 do 1100 mm</t>
  </si>
  <si>
    <t>112201120</t>
  </si>
  <si>
    <t>Odstranění pařezů D přes 1,0 do 1,1 m v rovině a svahu do 1:5 s odklizením do 20 m a zasypáním jámy</t>
  </si>
  <si>
    <t>Odstranění pařezu v rovině nebo na svahu do 1:5 o průměru pařezu na řezné ploše přes 1000 do 1100 mm</t>
  </si>
  <si>
    <t>162201500</t>
  </si>
  <si>
    <t>Vodorovné přemístění větví stromů listnatých do 1 km D kmene přes 900 do 1100 mm</t>
  </si>
  <si>
    <t>-1989907317</t>
  </si>
  <si>
    <t>Vodorovné přemístění větví, kmenů nebo pařezů s naložením, složením a dopravou do 1000 m větví stromů listnatých, průměru kmene přes 900 do 1100 mm</t>
  </si>
  <si>
    <t>162201510</t>
  </si>
  <si>
    <t>Vodorovné přemístění kmenů stromů listnatých do 1 km D kmene přes 900 do 1100 mm</t>
  </si>
  <si>
    <t>-1865279028</t>
  </si>
  <si>
    <t>Vodorovné přemístění větví, kmenů nebo pařezů s naložením, složením a dopravou do 1000 m kmenů stromů listnatých, průměru přes 900 do 1100 mm</t>
  </si>
  <si>
    <t>162201520</t>
  </si>
  <si>
    <t>Vodorovné přemístění pařezů do 1 km D přes 900 do 1100 mm</t>
  </si>
  <si>
    <t>96826092</t>
  </si>
  <si>
    <t>Vodorovné přemístění větví, kmenů nebo pařezů s naložením, složením a dopravou do 1000 m pařezů kmenů, průměru přes 900 do 1100 mm</t>
  </si>
  <si>
    <t>162301935</t>
  </si>
  <si>
    <t>Příplatek k vodorovnému přemístění větví stromů listnatých D kmene přes 900 do 1100 mm ZKD 1 km</t>
  </si>
  <si>
    <t>-269688175</t>
  </si>
  <si>
    <t>Vodorovné přemístění větví, kmenů nebo pařezů s naložením, složením a dopravou Příplatek k cenám za každých dalších i započatých 1000 m přes 1000 m větví stromů listnatých, průměru kmene přes 900 do 1100 mm</t>
  </si>
  <si>
    <t>Poznámka k položce:_x000D_
do 5 km</t>
  </si>
  <si>
    <t>2*4</t>
  </si>
  <si>
    <t>162301955</t>
  </si>
  <si>
    <t>Příplatek k vodorovnému přemístění kmenů stromů listnatých D kmene přes 900 do 1100 mm ZKD 1 km</t>
  </si>
  <si>
    <t>-1549059930</t>
  </si>
  <si>
    <t>Vodorovné přemístění větví, kmenů nebo pařezů s naložením, složením a dopravou Příplatek k cenám za každých dalších i započatých 1000 m přes 1000 m kmenů stromů listnatých, o průměru přes 900 do 1100 mm</t>
  </si>
  <si>
    <t>162301975</t>
  </si>
  <si>
    <t>Příplatek k vodorovnému přemístění pařezů D přes 900 do 1100 mm ZKD 1 km</t>
  </si>
  <si>
    <t>-583286721</t>
  </si>
  <si>
    <t>Vodorovné přemístění větví, kmenů nebo pařezů s naložením, složením a dopravou Příplatek k cenám za každých dalších i započatých 1000 m přes 1000 m pařezů kmenů, průměru přes 900 do 1100 mm</t>
  </si>
  <si>
    <t>171-R01</t>
  </si>
  <si>
    <t>skládkování dřevní hmoty</t>
  </si>
  <si>
    <t>174111121</t>
  </si>
  <si>
    <t>Zásyp jam po vyfrézovaných pařezech hl přes 0,2 do 0,5 m v rovině nebo na svahu do 1:5</t>
  </si>
  <si>
    <t>81513021</t>
  </si>
  <si>
    <t>Zásyp jam po vyfrézovaných pařezech hloubky přes 200 do 500 mm v rovině nebo na svahu do 1:5</t>
  </si>
  <si>
    <t>3,14*1,5*1,5*2</t>
  </si>
  <si>
    <t>184852243</t>
  </si>
  <si>
    <t>Řez stromu zdravotní o ploše koruny přes 270 do 300 m2 lezeckou technikou</t>
  </si>
  <si>
    <t>1805530012</t>
  </si>
  <si>
    <t>Řez stromů prováděný lezeckou technikou zdravotní (S-RZ), plocha koruny stromu přes 270 do 300 m2</t>
  </si>
  <si>
    <t>112155215</t>
  </si>
  <si>
    <t>Štěpkování solitérních stromků a větví průměru kmene do 300 mm s naložením</t>
  </si>
  <si>
    <t>1353036733</t>
  </si>
  <si>
    <t>Štěpkování s naložením na dopravní prostředek a odvozem do 20 km stromků a větví solitérů, průměru kmene do 300 mm</t>
  </si>
  <si>
    <t>184-R01</t>
  </si>
  <si>
    <t>Instalace dynamické stabilizace stromu (S-VDH nebo S-VDD) vazby o nosnosti 41 - 80 kN</t>
  </si>
  <si>
    <t>ks</t>
  </si>
  <si>
    <t>Poznámka k položce:_x000D_
strom P.č. 1</t>
  </si>
  <si>
    <t>184401111</t>
  </si>
  <si>
    <t>Příprava dřevin k přesazení bez výměny půdy s vyhnojením s balem D přes 0,6 do 0,8 m v rovině a svahu do 1:5</t>
  </si>
  <si>
    <t>Příprava dřeviny k přesazení v rovině nebo na svahu do 1:5 s balem, při průměru balu přes 0,6 do 0,8 m</t>
  </si>
  <si>
    <t>184502114</t>
  </si>
  <si>
    <t>Vyzvednutí dřeviny k přesazení s balem D přes 0,6 do 0,8 m v rovině a svahu do 1:5</t>
  </si>
  <si>
    <t>Vyzvednutí dřeviny k přesazení s balem v rovině nebo na svahu do 1:5, při průměru balu přes 600 do 800 mm</t>
  </si>
  <si>
    <t>184102126</t>
  </si>
  <si>
    <t>Výsadba dřeviny s balem D přes 0,6 do 0,8 m do jamky se zalitím ve svahu přes 1:5 do 1:2</t>
  </si>
  <si>
    <t>Výsadba dřeviny s balem do předem vyhloubené jamky se zalitím na svahu přes 1:5 do 1:2, při průměru balu přes 600 do 800 mm</t>
  </si>
  <si>
    <t>185802114</t>
  </si>
  <si>
    <t>Hnojení půdy umělým hnojivem k jednotlivým rostlinám v rovině a svahu do 1:5</t>
  </si>
  <si>
    <t>Hnojení půdy nebo trávníku v rovině nebo na svahu do 1:5 umělým hnojivem s rozdělením k jednotlivým rostlinám</t>
  </si>
  <si>
    <t>0,00005</t>
  </si>
  <si>
    <t>251911R1</t>
  </si>
  <si>
    <t>umělé hnojivo tablety</t>
  </si>
  <si>
    <t>tableta</t>
  </si>
  <si>
    <t>+ 14,7% přirážka na pořizovací náklady x koeficient ztrát 3%</t>
  </si>
  <si>
    <t>184215133</t>
  </si>
  <si>
    <t>Ukotvení kmene dřevin v rovině nebo na svahu do 1:5 třemi kůly D do 0,1 m dl přes 2 do 3 m</t>
  </si>
  <si>
    <t>Ukotvení dřeviny kůly v rovině nebo na svahu do 1:5 třemi kůly, délky přes 2 do 3 m</t>
  </si>
  <si>
    <t>60591257</t>
  </si>
  <si>
    <t>kůl vyvazovací dřevěný impregnovaný D 8cm dl 3m</t>
  </si>
  <si>
    <t>465633406</t>
  </si>
  <si>
    <t>605912R1</t>
  </si>
  <si>
    <t>příčka z půlené frézované kulatiny pr. 8 cm, délka 60 cm</t>
  </si>
  <si>
    <t>-588425990</t>
  </si>
  <si>
    <t>Poznámka k položce:_x000D_
 3 ks / 1 strom</t>
  </si>
  <si>
    <t>+ 0,8% přirážka na pořizovací náklady x koeficient ztrát 1%</t>
  </si>
  <si>
    <t>605912R2</t>
  </si>
  <si>
    <t>úvazek (2m/ks)</t>
  </si>
  <si>
    <t>+ 0,8% přirážka na pořizovací náklady x koeficient ztrát 3%</t>
  </si>
  <si>
    <t>184501131</t>
  </si>
  <si>
    <t>Zhotovení obalu z juty ve dvou vrstvách v rovině a svahu do 1:5</t>
  </si>
  <si>
    <t>Zhotovení obalu kmene a spodních částí větví stromu z juty ve dvou vrstvách v rovině nebo na svahu do 1:5</t>
  </si>
  <si>
    <t>69311054</t>
  </si>
  <si>
    <t>tkanina jutová přírodní 211g/m2 pás š 15cm</t>
  </si>
  <si>
    <t>-1924577934</t>
  </si>
  <si>
    <t>Poznámka k položce:_x000D_
juta na obalení kmene cca 12m/1strom</t>
  </si>
  <si>
    <t>518374432</t>
  </si>
  <si>
    <t>184911422</t>
  </si>
  <si>
    <t>Mulčování rostlin kůrou tl do 0,1 m ve svahu přes 1:5 do 1:2</t>
  </si>
  <si>
    <t>Mulčování vysazených rostlin mulčovací kůrou, tl. do 100 mm na svahu přes 1:5 do 1:2</t>
  </si>
  <si>
    <t>10391100</t>
  </si>
  <si>
    <t>kůra mulčovací VL</t>
  </si>
  <si>
    <t>Poznámka k položce:_x000D_
+ 70,3% přirážka na pořizovací náklady x koeficient ztrát 3%</t>
  </si>
  <si>
    <t>+ 70,3% přirážka na pořizovací náklady</t>
  </si>
  <si>
    <t>x koeficient ztrát 3%</t>
  </si>
  <si>
    <t>0,1</t>
  </si>
  <si>
    <t>185804311</t>
  </si>
  <si>
    <t>Zalití rostlin vodou plocha do 20 m2</t>
  </si>
  <si>
    <t>Zalití rostlin vodou plochy záhonů jednotlivě do 20 m2</t>
  </si>
  <si>
    <t>184818249</t>
  </si>
  <si>
    <t>Ochrana kmene průměru přes 1100 mm průměru kmene při výšce bednění přes 2 do 3 m</t>
  </si>
  <si>
    <t>Ochrana kmene bedněním před poškozením stavebním provozem zřízení včetně odstranění výšky bednění přes 2 do 3 m průměru kmene přes 1100 mm</t>
  </si>
  <si>
    <t>182</t>
  </si>
  <si>
    <t>Výsadba stromu v rovině</t>
  </si>
  <si>
    <t>183102221</t>
  </si>
  <si>
    <t>Jamky pro výsadbu s výměnou 50 % půdy zeminy skupiny 1 až 4 obj přes 0,4 do 1 m3 ve svahu přes 1:5 do 1:2</t>
  </si>
  <si>
    <t>48</t>
  </si>
  <si>
    <t>Hloubení jamek pro vysazování rostlin v zemině skupiny 1 až 4 s výměnou půdy z 50% na svahu přes 1:5 do 1:2, objemu přes 0,40 do 1,00 m3</t>
  </si>
  <si>
    <t>10321100</t>
  </si>
  <si>
    <t>zahradní substrát pro výsadbu VL</t>
  </si>
  <si>
    <t>50</t>
  </si>
  <si>
    <t>Poznámka k položce:_x000D_
zahradnický substrát B_x000D_
+ 70,3% přirážka na pořizovací náklady x koeficient ztrát 1,03%</t>
  </si>
  <si>
    <t>x koeficient ztrát 1,03</t>
  </si>
  <si>
    <t>5,5</t>
  </si>
  <si>
    <t>52</t>
  </si>
  <si>
    <t>02659R1</t>
  </si>
  <si>
    <t>jabloň - Malus 'Prof. Sprenger', vel. 14-16, s balem</t>
  </si>
  <si>
    <t>54</t>
  </si>
  <si>
    <t>+ 18,8% přirážka na pořizovací náklady x koeficient ztrát 3%</t>
  </si>
  <si>
    <t>02659R2</t>
  </si>
  <si>
    <t>lípa srdčitá - Tilia cordata, vel. 14-16, s balem</t>
  </si>
  <si>
    <t>56</t>
  </si>
  <si>
    <t>Poznámka k položce:_x000D_
+ 18,8% přirážka na pořizovací náklady x koeficient ztrát 3%</t>
  </si>
  <si>
    <t>Přirážka na pořizovací náklady 18,8%</t>
  </si>
  <si>
    <t>Koeficient ztrát 3%</t>
  </si>
  <si>
    <t>58</t>
  </si>
  <si>
    <t>60</t>
  </si>
  <si>
    <t>Poznámka k položce:_x000D_
+ 14,7% přirážka na pořizovací náklady x koeficient ztrát 3%</t>
  </si>
  <si>
    <t>+ 14,7% přirážka na pořizovací náklady</t>
  </si>
  <si>
    <t>55</t>
  </si>
  <si>
    <t>62</t>
  </si>
  <si>
    <t>1889464467</t>
  </si>
  <si>
    <t>68</t>
  </si>
  <si>
    <t>+ 0,8% přirážka na pořizovací náklady x koeficient ztrát 1,03%</t>
  </si>
  <si>
    <t>70</t>
  </si>
  <si>
    <t>184846447</t>
  </si>
  <si>
    <t>12*11</t>
  </si>
  <si>
    <t>43</t>
  </si>
  <si>
    <t>1055318334</t>
  </si>
  <si>
    <t>76</t>
  </si>
  <si>
    <t>45</t>
  </si>
  <si>
    <t>-324521508</t>
  </si>
  <si>
    <t>1m2 v tl. 10cm/ks</t>
  </si>
  <si>
    <t>1,1</t>
  </si>
  <si>
    <t>46</t>
  </si>
  <si>
    <t>80</t>
  </si>
  <si>
    <t>47</t>
  </si>
  <si>
    <t>185804233</t>
  </si>
  <si>
    <t>Vypletí záhonu dřevin soliterních s naložením a odvozem odpadu do 20 km ve svahu přes 1:5 do 1:2</t>
  </si>
  <si>
    <t>82</t>
  </si>
  <si>
    <t>Vypletí na svahu přes 1:5 do 1:2 dřevin solitérních</t>
  </si>
  <si>
    <t>185803511</t>
  </si>
  <si>
    <t>Odstranění přerostlého drnu u cest a záhonů s naložením a odvozem odpadu do 20 km</t>
  </si>
  <si>
    <t>84</t>
  </si>
  <si>
    <t>Odstranění přerostlého drnu u cest nebo záhonů</t>
  </si>
  <si>
    <t>49</t>
  </si>
  <si>
    <t>18550R01</t>
  </si>
  <si>
    <t>Kontrola ukotvení dřeviny a obalu kmene - 2x</t>
  </si>
  <si>
    <t>86</t>
  </si>
  <si>
    <t>184911111</t>
  </si>
  <si>
    <t>Znovuuvázání dřeviny ke kůlům</t>
  </si>
  <si>
    <t>88</t>
  </si>
  <si>
    <t>Znovuuvázání dřeviny jedním úvazkem ke stávajícímu kůlu</t>
  </si>
  <si>
    <t>51</t>
  </si>
  <si>
    <t>184503131</t>
  </si>
  <si>
    <t>Odstranění obalu kmene ve dvou vrstvách v rovině a svahu do 1:5</t>
  </si>
  <si>
    <t>90</t>
  </si>
  <si>
    <t>Odstranění obalu kmene a spodních větví stromu z juty ve dvou vrstvách v rovině nebo na svahu do 1:5</t>
  </si>
  <si>
    <t>92</t>
  </si>
  <si>
    <t>53</t>
  </si>
  <si>
    <t>94</t>
  </si>
  <si>
    <t>Poznámka k položce:_x000D_
Výchovný řez stromů netrnitých</t>
  </si>
  <si>
    <t>184852136</t>
  </si>
  <si>
    <t>Řez stromu bezpečnostní o ploše koruny přes 90 do 120 m2 lezeckou technikou</t>
  </si>
  <si>
    <t>Řez stromů prováděný lezeckou technikou bezpečnostní (S-RB), plocha koruny stromu přes 90 do 120 m2</t>
  </si>
  <si>
    <t>183</t>
  </si>
  <si>
    <t>Výsadba keřů v rovině</t>
  </si>
  <si>
    <t>184802611</t>
  </si>
  <si>
    <t>Chemické odplevelení po založení kultury postřikem na široko v rovině a svahu do 1:5</t>
  </si>
  <si>
    <t>98</t>
  </si>
  <si>
    <t>Chemické odplevelení po založení kultury  v rovině nebo na svahu do 1:5 postřikem na široko</t>
  </si>
  <si>
    <t>25234001</t>
  </si>
  <si>
    <t>herbicid totální systémový neselektivní</t>
  </si>
  <si>
    <t>litr</t>
  </si>
  <si>
    <t>100</t>
  </si>
  <si>
    <t>Poznámka k položce:_x000D_
5l / ha_x000D_
+ 0,8% přirážka na pořizovací náklady x koeficient ztrát 1,01%</t>
  </si>
  <si>
    <t>57</t>
  </si>
  <si>
    <t>183402121</t>
  </si>
  <si>
    <t>Rozrušení půdy souvislé pl přes 100 do 500 m2 hl přes 50 do 150 mm v rovině a svahu do 1:5</t>
  </si>
  <si>
    <t>102</t>
  </si>
  <si>
    <t>Rozrušení půdy na hloubku přes 50 do 150 mm souvislé plochy do 500 m2 v rovině nebo na svahu do 1:5</t>
  </si>
  <si>
    <t>185804234</t>
  </si>
  <si>
    <t>Vypletí záhonu dřevin ve skupinách s naložením a odvozem odpadu do 20 km ve svahu přes 1:5 do 1:2</t>
  </si>
  <si>
    <t>104</t>
  </si>
  <si>
    <t>Vypletí na svahu přes 1:5 do 1:2 dřevin ve skupinách</t>
  </si>
  <si>
    <t>59</t>
  </si>
  <si>
    <t>183101213</t>
  </si>
  <si>
    <t>Jamky pro výsadbu s výměnou 50 % půdy zeminy skupiny 1 až 4 obj přes 0,02 do 0,05 m3 v rovině a svahu do 1:5</t>
  </si>
  <si>
    <t>106</t>
  </si>
  <si>
    <t>Hloubení jamek pro vysazování rostlin v zemině skupiny 1 až 4 s výměnou půdy z 50% v rovině nebo na svahu do 1:5, objemu přes 0,02 do 0,05 m3</t>
  </si>
  <si>
    <t>736746130</t>
  </si>
  <si>
    <t>61</t>
  </si>
  <si>
    <t>184102111</t>
  </si>
  <si>
    <t>Výsadba dřeviny s balem D přes 0,1 do 0,2 m do jamky se zalitím v rovině a svahu do 1:5</t>
  </si>
  <si>
    <t>110</t>
  </si>
  <si>
    <t>Výsadba dřeviny s balem do předem vyhloubené jamky se zalitím v rovině nebo na svahu do 1:5, při průměru balu přes 100 do 200 mm</t>
  </si>
  <si>
    <t>02659R03</t>
  </si>
  <si>
    <t>hortenzie velkolistá - Hydrangea macrophylla, vel. 30/40, v kontejneru</t>
  </si>
  <si>
    <t>112</t>
  </si>
  <si>
    <t>63</t>
  </si>
  <si>
    <t>02659R04</t>
  </si>
  <si>
    <t>kdoulovec japonský - Chaenomeles japonica, vel. 30/40, v kontejneru</t>
  </si>
  <si>
    <t>114</t>
  </si>
  <si>
    <t>02659R05</t>
  </si>
  <si>
    <t>mahónie cesmínolistá - Mahonia aquifolium, vel. 30/40, v kontejneru</t>
  </si>
  <si>
    <t>116</t>
  </si>
  <si>
    <t>65</t>
  </si>
  <si>
    <t>02659R06</t>
  </si>
  <si>
    <t>tlustonitník klasnatý - Pachysandra terminalis, vel. 20/30, v kontejneru</t>
  </si>
  <si>
    <t>118</t>
  </si>
  <si>
    <t>66</t>
  </si>
  <si>
    <t>02659R07</t>
  </si>
  <si>
    <t>tavolník popelavý - Spiraea cinerea 'Grefsheim', vel. 40/60, v kontejneru</t>
  </si>
  <si>
    <t>120</t>
  </si>
  <si>
    <t>67</t>
  </si>
  <si>
    <t>02659R08</t>
  </si>
  <si>
    <t>korunatka klaná - Stephanandra incisa 'Crispa', vel. 30/40, v kontejneru</t>
  </si>
  <si>
    <t>122</t>
  </si>
  <si>
    <t>02659R09</t>
  </si>
  <si>
    <t>pámelník Doorenbosův - Symphoricarpos x doorenbosii "Mother of Pearl", vel. 40-60, v kontejneru</t>
  </si>
  <si>
    <t>124</t>
  </si>
  <si>
    <t>69</t>
  </si>
  <si>
    <t>126</t>
  </si>
  <si>
    <t>824671940</t>
  </si>
  <si>
    <t>2 x 10g / keř</t>
  </si>
  <si>
    <t>1298</t>
  </si>
  <si>
    <t>71</t>
  </si>
  <si>
    <t>184911421</t>
  </si>
  <si>
    <t>Mulčování rostlin kůrou tl do 0,1 m v rovině a svahu do 1:5</t>
  </si>
  <si>
    <t>130</t>
  </si>
  <si>
    <t>Mulčování vysazených rostlin mulčovací kůrou, tl. do 100 mm v rovině nebo na svahu do 1:5</t>
  </si>
  <si>
    <t>72</t>
  </si>
  <si>
    <t>1254945285</t>
  </si>
  <si>
    <t>0,44</t>
  </si>
  <si>
    <t>73</t>
  </si>
  <si>
    <t>134</t>
  </si>
  <si>
    <t>Zalití dřeviny vodou 10 l/ks</t>
  </si>
  <si>
    <t>6,49</t>
  </si>
  <si>
    <t>Zalití dřeviny vodou 2x 10 l/ks</t>
  </si>
  <si>
    <t>12,98</t>
  </si>
  <si>
    <t>184</t>
  </si>
  <si>
    <t>Založení záhonu trvalek a trav v rovině</t>
  </si>
  <si>
    <t>74</t>
  </si>
  <si>
    <t>184802621</t>
  </si>
  <si>
    <t>Chemické odplevelení po založení kultury postřikem na široko ve svahu do 1:2</t>
  </si>
  <si>
    <t>138</t>
  </si>
  <si>
    <t>Chemické odplevelení po založení kultury  na svahu přes 1:5 do 1:2 postřikem na široko</t>
  </si>
  <si>
    <t>75</t>
  </si>
  <si>
    <t>1304315193</t>
  </si>
  <si>
    <t>183403213</t>
  </si>
  <si>
    <t>Obdělání půdy frézováním ve svahu přes 1:5 do 1:2</t>
  </si>
  <si>
    <t>142</t>
  </si>
  <si>
    <t>Obdělání půdy frézováním na svahu přes 1:5 do 1:2</t>
  </si>
  <si>
    <t>77</t>
  </si>
  <si>
    <t>183403232</t>
  </si>
  <si>
    <t>Obdělání půdy rytím v zemině skupiny 3 ve svahu přes 1:5 do 1:2</t>
  </si>
  <si>
    <t>144</t>
  </si>
  <si>
    <t>Obdělání půdy rytím půdy hl. do 200 mm v zemině skupiny 3 na svahu přes 1:5 do 1:2</t>
  </si>
  <si>
    <t>78</t>
  </si>
  <si>
    <t>183403211</t>
  </si>
  <si>
    <t>Obdělání půdy nakopáním na hl přes 0,05 do 0,1 m ve svahu přes 1:5 do 1:2</t>
  </si>
  <si>
    <t>146</t>
  </si>
  <si>
    <t>Obdělání půdy nakopáním hl. přes 50 do 100 mm na svahu přes 1:5 do 1:2</t>
  </si>
  <si>
    <t>79</t>
  </si>
  <si>
    <t>185802122</t>
  </si>
  <si>
    <t>Hnojení půdy vitahumem, kompostem nebo chlévskou mrvou ve svahu přes 1:5 do 1:2</t>
  </si>
  <si>
    <t>148</t>
  </si>
  <si>
    <t>Hnojení půdy nebo trávníku na svahu přes 1:5 do 1:2 vitahumem, kompostem nebo chlévskou mrvou</t>
  </si>
  <si>
    <t>10364R</t>
  </si>
  <si>
    <t>kompost</t>
  </si>
  <si>
    <t>150</t>
  </si>
  <si>
    <t>0,36</t>
  </si>
  <si>
    <t>185802113</t>
  </si>
  <si>
    <t>Hnojení půdy umělým hnojivem na široko v rovině a svahu do 1:5</t>
  </si>
  <si>
    <t>152</t>
  </si>
  <si>
    <t>Hnojení půdy nebo trávníku v rovině nebo na svahu do 1:5 umělým hnojivem na široko</t>
  </si>
  <si>
    <t>Poznámka k položce:_x000D_
Rozprostření půdního kondicionéru 100g/m2</t>
  </si>
  <si>
    <t>25111R</t>
  </si>
  <si>
    <t>půdní kondicionér</t>
  </si>
  <si>
    <t>kg</t>
  </si>
  <si>
    <t>154</t>
  </si>
  <si>
    <t>11,87</t>
  </si>
  <si>
    <t>83</t>
  </si>
  <si>
    <t>156</t>
  </si>
  <si>
    <t>183403253</t>
  </si>
  <si>
    <t>Obdělání půdy hrabáním ve svahu přes 1:5 do 1:2</t>
  </si>
  <si>
    <t>158</t>
  </si>
  <si>
    <t>Obdělání půdy hrabáním na svahu přes 1:5 do 1:2</t>
  </si>
  <si>
    <t>85</t>
  </si>
  <si>
    <t>183111113</t>
  </si>
  <si>
    <t>Hloubení jamek bez výměny půdy zeminy skupiny 1 až 4 obj přes 0,005 do 0,01 m3 v rovině a svahu do 1:5</t>
  </si>
  <si>
    <t>160</t>
  </si>
  <si>
    <t>Hloubení jamek pro vysazování rostlin v zemině skupiny 1 až 4 bez výměny půdy v rovině nebo na svahu do 1:5, objemu přes 0,005 do 0,01 m3</t>
  </si>
  <si>
    <t>183211312</t>
  </si>
  <si>
    <t>Výsadba trvalek prostokořenných</t>
  </si>
  <si>
    <t>162</t>
  </si>
  <si>
    <t>Výsadba květin do připravené půdy se zalitím do připravené půdy, se zalitím trvalek prostokořenných</t>
  </si>
  <si>
    <t>87</t>
  </si>
  <si>
    <t>02652R01</t>
  </si>
  <si>
    <t>čechrava čínská - Astilbe chinensis 'Purpurlanze', vel. k9</t>
  </si>
  <si>
    <t>164</t>
  </si>
  <si>
    <t>02652R02</t>
  </si>
  <si>
    <t>kontryhel měkký - Alchemilla molis, vel. K9</t>
  </si>
  <si>
    <t>166</t>
  </si>
  <si>
    <t>89</t>
  </si>
  <si>
    <t>02652R03</t>
  </si>
  <si>
    <t>bergénie srdčitá - Bergenia cordifolia, vel. K9</t>
  </si>
  <si>
    <t>168</t>
  </si>
  <si>
    <t>02652R04</t>
  </si>
  <si>
    <t>ostrožka - Delphinium x cultorum, vel. K9</t>
  </si>
  <si>
    <t>170</t>
  </si>
  <si>
    <t>91</t>
  </si>
  <si>
    <t>02652R05</t>
  </si>
  <si>
    <t>třapatka nachová - Echinacea purpurea, vel. K9</t>
  </si>
  <si>
    <t>172</t>
  </si>
  <si>
    <t>02652R06</t>
  </si>
  <si>
    <t>kakost oddenkatý - Geranium macrorhizum, vel. K9</t>
  </si>
  <si>
    <t>174</t>
  </si>
  <si>
    <t>93</t>
  </si>
  <si>
    <t>02652R07</t>
  </si>
  <si>
    <t>kopretina bílá - Chrysanthemum leucanthemum, vel. K9</t>
  </si>
  <si>
    <t>176</t>
  </si>
  <si>
    <t>02652R08</t>
  </si>
  <si>
    <t>šanta - Nepeta faassenii, vel. K9</t>
  </si>
  <si>
    <t>178</t>
  </si>
  <si>
    <t>95</t>
  </si>
  <si>
    <t>02652R09</t>
  </si>
  <si>
    <t>šalvěj lékařská - Salvia officinalis, vel. K9</t>
  </si>
  <si>
    <t>180</t>
  </si>
  <si>
    <t>02652R10</t>
  </si>
  <si>
    <t>rozchodník nachový - Sedum telephium 'Matrona' , vel. k9</t>
  </si>
  <si>
    <t>97</t>
  </si>
  <si>
    <t>02652R11</t>
  </si>
  <si>
    <t>čistec vlnatý - Stachys byzantina, vel. K9</t>
  </si>
  <si>
    <t>02652R12</t>
  </si>
  <si>
    <t>rozrazil - Veronica spicata ssp. incana, vel. K9</t>
  </si>
  <si>
    <t>186</t>
  </si>
  <si>
    <t>99</t>
  </si>
  <si>
    <t>185802134</t>
  </si>
  <si>
    <t>Hnojení půdy umělým hnojivem k jednotlivým rostlinám ve svahu přes 1:2 do 1:1</t>
  </si>
  <si>
    <t>188</t>
  </si>
  <si>
    <t>Hnojení půdy nebo trávníku na svahu přes 1:2 do 1:1 umělým hnojivem s rozdělením k jednotlivým rostlinám</t>
  </si>
  <si>
    <t>-1852377430</t>
  </si>
  <si>
    <t>5g / rostlina</t>
  </si>
  <si>
    <t>756</t>
  </si>
  <si>
    <t>101</t>
  </si>
  <si>
    <t>192</t>
  </si>
  <si>
    <t>-2119539694</t>
  </si>
  <si>
    <t>5,94</t>
  </si>
  <si>
    <t>103</t>
  </si>
  <si>
    <t>185804312</t>
  </si>
  <si>
    <t>Zalití rostlin vodou plocha přes 20 m2</t>
  </si>
  <si>
    <t>196</t>
  </si>
  <si>
    <t>Zalití rostlin vodou plochy záhonů jednotlivě přes 20 m2</t>
  </si>
  <si>
    <t>185804231</t>
  </si>
  <si>
    <t>Vypletí záhonu květin s naložením a odvozem odpadu do 20 km ve svahu přes 1:5 do 1:2</t>
  </si>
  <si>
    <t>198</t>
  </si>
  <si>
    <t>Vypletí na svahu přes 1:5 do 1:2 záhonu květin</t>
  </si>
  <si>
    <t>105</t>
  </si>
  <si>
    <t>185804252</t>
  </si>
  <si>
    <t>Odstranění odkvetlých a odumřelých částí trvalek s odklizením odpadu do 20 km</t>
  </si>
  <si>
    <t>200</t>
  </si>
  <si>
    <t>Odstranění odkvetlých a odumřelých částí rostlin ze záhonů trvalek</t>
  </si>
  <si>
    <t>185</t>
  </si>
  <si>
    <t>Regenerace trávníku parkového</t>
  </si>
  <si>
    <t>184853522</t>
  </si>
  <si>
    <t>Chemické odplevelení po založení kultury postřikem na široko ve svahu přes 1:5 do 1:2 strojně</t>
  </si>
  <si>
    <t>202</t>
  </si>
  <si>
    <t>Chemické odplevelení po založení kultury strojně postřikem na široko na svahu přes 1:5 do 1:2</t>
  </si>
  <si>
    <t>107</t>
  </si>
  <si>
    <t>1689469963</t>
  </si>
  <si>
    <t>108</t>
  </si>
  <si>
    <t>183403113</t>
  </si>
  <si>
    <t>Obdělání půdy frézováním v rovině a svahu do 1:5</t>
  </si>
  <si>
    <t>206</t>
  </si>
  <si>
    <t>Obdělání půdy frézováním v rovině nebo na svahu do 1:5</t>
  </si>
  <si>
    <t>109</t>
  </si>
  <si>
    <t>183403161</t>
  </si>
  <si>
    <t>Obdělání půdy válením v rovině a svahu do 1:5</t>
  </si>
  <si>
    <t>208</t>
  </si>
  <si>
    <t>Obdělání půdy válením v rovině nebo na svahu do 1:5</t>
  </si>
  <si>
    <t>183403153</t>
  </si>
  <si>
    <t>Obdělání půdy hrabáním v rovině a svahu do 1:5</t>
  </si>
  <si>
    <t>210</t>
  </si>
  <si>
    <t>Obdělání půdy hrabáním v rovině nebo na svahu do 1:5</t>
  </si>
  <si>
    <t>111</t>
  </si>
  <si>
    <t>181411131</t>
  </si>
  <si>
    <t>Založení parkového trávníku výsevem pl do 1000 m2 v rovině a ve svahu do 1:5</t>
  </si>
  <si>
    <t>212</t>
  </si>
  <si>
    <t>Založení trávníku na půdě předem připravené plochy do 1000 m2 výsevem včetně utažení parkového v rovině nebo na svahu do 1:5</t>
  </si>
  <si>
    <t>00572420</t>
  </si>
  <si>
    <t>osivo směs travní parková okrasná</t>
  </si>
  <si>
    <t>214</t>
  </si>
  <si>
    <t>Poznámka k položce:_x000D_
výsevek 20g/m2</t>
  </si>
  <si>
    <t>+ 18,8% přirážka na pořizovací náklady</t>
  </si>
  <si>
    <t>4,21</t>
  </si>
  <si>
    <t>113</t>
  </si>
  <si>
    <t>111151121</t>
  </si>
  <si>
    <t>Pokosení trávníku parkového pl do 1000 m2 s odvozem do 20 km v rovině a svahu do 1:5</t>
  </si>
  <si>
    <t>216</t>
  </si>
  <si>
    <t>Pokosení trávníku při souvislé ploše do 1000 m2 parkového v rovině nebo svahu do 1:5</t>
  </si>
  <si>
    <t>998231311</t>
  </si>
  <si>
    <t>Přesun hmot pro sadovnické a krajinářské úpravy vodorovně do 5000 m</t>
  </si>
  <si>
    <t>218</t>
  </si>
  <si>
    <t>Přesun hmot pro sadovnické a krajinářské úpravy - strojně dopravní vzdálenost do 5000 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</si>
  <si>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</si>
  <si>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</si>
  <si>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</si>
  <si>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</si>
  <si>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</si>
  <si>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</si>
  <si>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012103000</t>
  </si>
  <si>
    <t>Geodetické práce před výstavbou</t>
  </si>
  <si>
    <t>CS ÚRS 2020 01</t>
  </si>
  <si>
    <t>Starkon a.s.</t>
  </si>
  <si>
    <t>1024</t>
  </si>
  <si>
    <t>1738959160</t>
  </si>
  <si>
    <t>Poznámka k položce:_x000D_
Vytýčení stavby</t>
  </si>
  <si>
    <t>012303000</t>
  </si>
  <si>
    <t>Geodetické práce po výstavbě</t>
  </si>
  <si>
    <t>43215900</t>
  </si>
  <si>
    <t>Poznámka k položce:_x000D_
Geometrický plán po dokončení stavby</t>
  </si>
  <si>
    <t>013254000</t>
  </si>
  <si>
    <t>Dokumentace skutečného provedení stavby</t>
  </si>
  <si>
    <t>427464212</t>
  </si>
  <si>
    <t>Poznámka k položce:_x000D_
VRN včetně jednotlivých řemesel a subdodávek</t>
  </si>
  <si>
    <t>013294000</t>
  </si>
  <si>
    <t>Ostatní dokumentace - výrobní dokumentace</t>
  </si>
  <si>
    <t>1854118924</t>
  </si>
  <si>
    <t>Ostatní dokumentace</t>
  </si>
  <si>
    <t>VRN3</t>
  </si>
  <si>
    <t>Zařízení staveniště</t>
  </si>
  <si>
    <t>030001000.1</t>
  </si>
  <si>
    <t>Zařízení staveniště - po dobu výstavby</t>
  </si>
  <si>
    <t>-106217641</t>
  </si>
  <si>
    <t>031103000.R1</t>
  </si>
  <si>
    <t>Zpracování plánu BOZP a splnění požadavků a zajištění opatření vyplývajících z plánu BOZP ve spolupráci s koordinátorem BOZB objednatele</t>
  </si>
  <si>
    <t>-445337331</t>
  </si>
  <si>
    <t>034103000</t>
  </si>
  <si>
    <t>Oplocení staveniště</t>
  </si>
  <si>
    <t>-694520286</t>
  </si>
  <si>
    <t>Poznámka k položce:_x000D_
Předpoklad 9 měsíců_x000D_
96 kusů polí_x000D_
97 kusů patek</t>
  </si>
  <si>
    <t>034203000</t>
  </si>
  <si>
    <t>Opatření na ochranu pozemků sousedních se staveništěm - průběžný úklid veřejných komunikací znečišť. při výjezdu vozidel ze staveniště</t>
  </si>
  <si>
    <t>2076584254</t>
  </si>
  <si>
    <t>Opatření na ochranu pozemků sousedních se staveništěm</t>
  </si>
  <si>
    <t>034503000</t>
  </si>
  <si>
    <t>Informační tabule na staveništi po dobu výstavby</t>
  </si>
  <si>
    <t>-23103006</t>
  </si>
  <si>
    <t>913121111</t>
  </si>
  <si>
    <t>Montáž a demontáž dočasné dopravní značky kompletní základní</t>
  </si>
  <si>
    <t>-1013031515</t>
  </si>
  <si>
    <t>Montáž a demontáž dočasných dopravních značek  kompletních značek vč. podstavce a sloupku základních</t>
  </si>
  <si>
    <t>913121211</t>
  </si>
  <si>
    <t>Příplatek k dočasné dopravní značce kompletní základní za první a ZKD den použití</t>
  </si>
  <si>
    <t>-2041956391</t>
  </si>
  <si>
    <t>Montáž a demontáž dočasných dopravních značek  Příplatek za první a každý další den použití dočasných dopravních značek k ceně 12-1111</t>
  </si>
  <si>
    <t>Předpoklad 3 měsíce</t>
  </si>
  <si>
    <t>4*30*4</t>
  </si>
  <si>
    <t>913321115</t>
  </si>
  <si>
    <t>Montáž a demontáž dočasné soupravy směrových desek s výstražným světlem 3 desky</t>
  </si>
  <si>
    <t>1080591387</t>
  </si>
  <si>
    <t>Montáž a demontáž dočasných dopravních vodících zařízení  soupravy směrových desek s výstražným světlem 3 desky</t>
  </si>
  <si>
    <t>VRN4</t>
  </si>
  <si>
    <t>Inženýrská činnost</t>
  </si>
  <si>
    <t>045303000</t>
  </si>
  <si>
    <t>Koordinační činnost</t>
  </si>
  <si>
    <t>-2108123521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</si>
</sst>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0" fontId="8" fillId="0" borderId="15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6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6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6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6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topLeftCell="A52" workbookViewId="0">
      <selection activeCell="AN9" sqref="AN9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3" t="s">
        <v>14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9"/>
      <c r="BE5" s="190" t="s">
        <v>15</v>
      </c>
      <c r="BS5" s="16" t="s">
        <v>6</v>
      </c>
    </row>
    <row r="6" spans="1:74" ht="36.9" customHeight="1">
      <c r="B6" s="19"/>
      <c r="D6" s="25" t="s">
        <v>16</v>
      </c>
      <c r="K6" s="194" t="s">
        <v>17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9"/>
      <c r="BE6" s="19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181" t="s">
        <v>29</v>
      </c>
      <c r="AR8" s="19"/>
      <c r="BE8" s="191"/>
      <c r="BS8" s="16" t="s">
        <v>6</v>
      </c>
    </row>
    <row r="9" spans="1:74" ht="14.4" customHeight="1">
      <c r="B9" s="19"/>
      <c r="AR9" s="19"/>
      <c r="BE9" s="191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25</v>
      </c>
      <c r="AR10" s="19"/>
      <c r="BE10" s="191"/>
      <c r="BS10" s="16" t="s">
        <v>6</v>
      </c>
    </row>
    <row r="11" spans="1:74" ht="18.45" customHeight="1">
      <c r="B11" s="19"/>
      <c r="E11" s="24" t="s">
        <v>26</v>
      </c>
      <c r="AK11" s="26" t="s">
        <v>27</v>
      </c>
      <c r="AN11" s="24" t="s">
        <v>1</v>
      </c>
      <c r="AR11" s="19"/>
      <c r="BE11" s="191"/>
      <c r="BS11" s="16" t="s">
        <v>6</v>
      </c>
    </row>
    <row r="12" spans="1:74" ht="6.9" customHeight="1">
      <c r="B12" s="19"/>
      <c r="AR12" s="19"/>
      <c r="BE12" s="191"/>
      <c r="BS12" s="16" t="s">
        <v>6</v>
      </c>
    </row>
    <row r="13" spans="1:74" ht="12" customHeight="1">
      <c r="B13" s="19"/>
      <c r="D13" s="26" t="s">
        <v>28</v>
      </c>
      <c r="AK13" s="26" t="s">
        <v>24</v>
      </c>
      <c r="AN13" s="28" t="s">
        <v>29</v>
      </c>
      <c r="AR13" s="19"/>
      <c r="BE13" s="191"/>
      <c r="BS13" s="16" t="s">
        <v>6</v>
      </c>
    </row>
    <row r="14" spans="1:74" ht="13.2">
      <c r="B14" s="19"/>
      <c r="E14" s="195" t="s">
        <v>29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6" t="s">
        <v>27</v>
      </c>
      <c r="AN14" s="28" t="s">
        <v>29</v>
      </c>
      <c r="AR14" s="19"/>
      <c r="BE14" s="191"/>
      <c r="BS14" s="16" t="s">
        <v>6</v>
      </c>
    </row>
    <row r="15" spans="1:74" ht="6.9" customHeight="1">
      <c r="B15" s="19"/>
      <c r="AR15" s="19"/>
      <c r="BE15" s="191"/>
      <c r="BS15" s="16" t="s">
        <v>4</v>
      </c>
    </row>
    <row r="16" spans="1:74" ht="12" customHeight="1">
      <c r="B16" s="19"/>
      <c r="D16" s="26" t="s">
        <v>30</v>
      </c>
      <c r="AK16" s="26" t="s">
        <v>24</v>
      </c>
      <c r="AN16" s="24" t="s">
        <v>31</v>
      </c>
      <c r="AR16" s="19"/>
      <c r="BE16" s="191"/>
      <c r="BS16" s="16" t="s">
        <v>4</v>
      </c>
    </row>
    <row r="17" spans="2:71" ht="18.45" customHeight="1">
      <c r="B17" s="19"/>
      <c r="E17" s="24" t="s">
        <v>32</v>
      </c>
      <c r="AK17" s="26" t="s">
        <v>27</v>
      </c>
      <c r="AN17" s="24" t="s">
        <v>1</v>
      </c>
      <c r="AR17" s="19"/>
      <c r="BE17" s="191"/>
      <c r="BS17" s="16" t="s">
        <v>33</v>
      </c>
    </row>
    <row r="18" spans="2:71" ht="6.9" customHeight="1">
      <c r="B18" s="19"/>
      <c r="AR18" s="19"/>
      <c r="BE18" s="191"/>
      <c r="BS18" s="16" t="s">
        <v>6</v>
      </c>
    </row>
    <row r="19" spans="2:71" ht="12" customHeight="1">
      <c r="B19" s="19"/>
      <c r="D19" s="26" t="s">
        <v>34</v>
      </c>
      <c r="AK19" s="26" t="s">
        <v>24</v>
      </c>
      <c r="AN19" s="24" t="s">
        <v>35</v>
      </c>
      <c r="AR19" s="19"/>
      <c r="BE19" s="191"/>
      <c r="BS19" s="16" t="s">
        <v>6</v>
      </c>
    </row>
    <row r="20" spans="2:71" ht="18.45" customHeight="1">
      <c r="B20" s="19"/>
      <c r="E20" s="24" t="s">
        <v>36</v>
      </c>
      <c r="AK20" s="26" t="s">
        <v>27</v>
      </c>
      <c r="AN20" s="24" t="s">
        <v>1</v>
      </c>
      <c r="AR20" s="19"/>
      <c r="BE20" s="191"/>
      <c r="BS20" s="16" t="s">
        <v>33</v>
      </c>
    </row>
    <row r="21" spans="2:71" ht="6.9" customHeight="1">
      <c r="B21" s="19"/>
      <c r="AR21" s="19"/>
      <c r="BE21" s="191"/>
    </row>
    <row r="22" spans="2:71" ht="12" customHeight="1">
      <c r="B22" s="19"/>
      <c r="D22" s="26" t="s">
        <v>37</v>
      </c>
      <c r="AR22" s="19"/>
      <c r="BE22" s="191"/>
    </row>
    <row r="23" spans="2:71" ht="16.5" customHeight="1">
      <c r="B23" s="19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9"/>
      <c r="BE23" s="191"/>
    </row>
    <row r="24" spans="2:71" ht="6.9" customHeight="1">
      <c r="B24" s="19"/>
      <c r="AR24" s="19"/>
      <c r="BE24" s="191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1"/>
    </row>
    <row r="26" spans="2:71" s="1" customFormat="1" ht="25.95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8">
        <f>ROUND(AG94,2)</f>
        <v>0</v>
      </c>
      <c r="AL26" s="199"/>
      <c r="AM26" s="199"/>
      <c r="AN26" s="199"/>
      <c r="AO26" s="199"/>
      <c r="AR26" s="31"/>
      <c r="BE26" s="191"/>
    </row>
    <row r="27" spans="2:71" s="1" customFormat="1" ht="6.9" customHeight="1">
      <c r="B27" s="31"/>
      <c r="AR27" s="31"/>
      <c r="BE27" s="191"/>
    </row>
    <row r="28" spans="2:71" s="1" customFormat="1" ht="13.2">
      <c r="B28" s="31"/>
      <c r="L28" s="200" t="s">
        <v>39</v>
      </c>
      <c r="M28" s="200"/>
      <c r="N28" s="200"/>
      <c r="O28" s="200"/>
      <c r="P28" s="200"/>
      <c r="W28" s="200" t="s">
        <v>40</v>
      </c>
      <c r="X28" s="200"/>
      <c r="Y28" s="200"/>
      <c r="Z28" s="200"/>
      <c r="AA28" s="200"/>
      <c r="AB28" s="200"/>
      <c r="AC28" s="200"/>
      <c r="AD28" s="200"/>
      <c r="AE28" s="200"/>
      <c r="AK28" s="200" t="s">
        <v>41</v>
      </c>
      <c r="AL28" s="200"/>
      <c r="AM28" s="200"/>
      <c r="AN28" s="200"/>
      <c r="AO28" s="200"/>
      <c r="AR28" s="31"/>
      <c r="BE28" s="191"/>
    </row>
    <row r="29" spans="2:71" s="2" customFormat="1" ht="14.4" customHeight="1">
      <c r="B29" s="35"/>
      <c r="D29" s="26" t="s">
        <v>42</v>
      </c>
      <c r="F29" s="26" t="s">
        <v>43</v>
      </c>
      <c r="L29" s="185">
        <v>0.21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5"/>
      <c r="BE29" s="192"/>
    </row>
    <row r="30" spans="2:71" s="2" customFormat="1" ht="14.4" customHeight="1">
      <c r="B30" s="35"/>
      <c r="F30" s="26" t="s">
        <v>44</v>
      </c>
      <c r="L30" s="185">
        <v>0.15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5"/>
      <c r="BE30" s="192"/>
    </row>
    <row r="31" spans="2:71" s="2" customFormat="1" ht="14.4" hidden="1" customHeight="1">
      <c r="B31" s="35"/>
      <c r="F31" s="26" t="s">
        <v>45</v>
      </c>
      <c r="L31" s="185">
        <v>0.21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5"/>
      <c r="BE31" s="192"/>
    </row>
    <row r="32" spans="2:71" s="2" customFormat="1" ht="14.4" hidden="1" customHeight="1">
      <c r="B32" s="35"/>
      <c r="F32" s="26" t="s">
        <v>46</v>
      </c>
      <c r="L32" s="185">
        <v>0.15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5"/>
      <c r="BE32" s="192"/>
    </row>
    <row r="33" spans="2:57" s="2" customFormat="1" ht="14.4" hidden="1" customHeight="1">
      <c r="B33" s="35"/>
      <c r="F33" s="26" t="s">
        <v>47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5"/>
      <c r="BE33" s="192"/>
    </row>
    <row r="34" spans="2:57" s="1" customFormat="1" ht="6.9" customHeight="1">
      <c r="B34" s="31"/>
      <c r="AR34" s="31"/>
      <c r="BE34" s="191"/>
    </row>
    <row r="35" spans="2:57" s="1" customFormat="1" ht="25.95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189" t="s">
        <v>50</v>
      </c>
      <c r="Y35" s="187"/>
      <c r="Z35" s="187"/>
      <c r="AA35" s="187"/>
      <c r="AB35" s="187"/>
      <c r="AC35" s="38"/>
      <c r="AD35" s="38"/>
      <c r="AE35" s="38"/>
      <c r="AF35" s="38"/>
      <c r="AG35" s="38"/>
      <c r="AH35" s="38"/>
      <c r="AI35" s="38"/>
      <c r="AJ35" s="38"/>
      <c r="AK35" s="186">
        <f>SUM(AK26:AK33)</f>
        <v>0</v>
      </c>
      <c r="AL35" s="187"/>
      <c r="AM35" s="187"/>
      <c r="AN35" s="187"/>
      <c r="AO35" s="188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57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2021-20</v>
      </c>
      <c r="AR84" s="47"/>
    </row>
    <row r="85" spans="1:91" s="4" customFormat="1" ht="36.9" customHeight="1">
      <c r="B85" s="48"/>
      <c r="C85" s="49" t="s">
        <v>16</v>
      </c>
      <c r="L85" s="211" t="str">
        <f>K6</f>
        <v>Úprava centrálního veřejného prostoru městyse Kamenice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Kamenice</v>
      </c>
      <c r="AI87" s="26" t="s">
        <v>22</v>
      </c>
      <c r="AM87" s="213" t="str">
        <f>IF(AN8= "","",AN8)</f>
        <v>Vyplň údaj</v>
      </c>
      <c r="AN87" s="213"/>
      <c r="AR87" s="31"/>
    </row>
    <row r="88" spans="1:91" s="1" customFormat="1" ht="6.9" customHeight="1">
      <c r="B88" s="31"/>
      <c r="AR88" s="31"/>
    </row>
    <row r="89" spans="1:91" s="1" customFormat="1" ht="25.65" customHeight="1">
      <c r="B89" s="31"/>
      <c r="C89" s="26" t="s">
        <v>23</v>
      </c>
      <c r="L89" s="3" t="str">
        <f>IF(E11= "","",E11)</f>
        <v>Městys Kamenice, 58823 Kamenice 481</v>
      </c>
      <c r="AI89" s="26" t="s">
        <v>30</v>
      </c>
      <c r="AM89" s="214" t="str">
        <f>IF(E17="","",E17)</f>
        <v>Ing. Vít Doležel, Tyršova 1564/10, Jihlava</v>
      </c>
      <c r="AN89" s="215"/>
      <c r="AO89" s="215"/>
      <c r="AP89" s="215"/>
      <c r="AR89" s="31"/>
      <c r="AS89" s="216" t="s">
        <v>58</v>
      </c>
      <c r="AT89" s="217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25.65" customHeight="1">
      <c r="B90" s="31"/>
      <c r="C90" s="26" t="s">
        <v>28</v>
      </c>
      <c r="L90" s="3" t="str">
        <f>IF(E14= "Vyplň údaj","",E14)</f>
        <v/>
      </c>
      <c r="AI90" s="26" t="s">
        <v>34</v>
      </c>
      <c r="AM90" s="214" t="str">
        <f>IF(E20="","",E20)</f>
        <v>Jiří Večerník, Wolkerova 1747/27, Jihlava</v>
      </c>
      <c r="AN90" s="215"/>
      <c r="AO90" s="215"/>
      <c r="AP90" s="215"/>
      <c r="AR90" s="31"/>
      <c r="AS90" s="218"/>
      <c r="AT90" s="219"/>
      <c r="BD90" s="55"/>
    </row>
    <row r="91" spans="1:91" s="1" customFormat="1" ht="10.8" customHeight="1">
      <c r="B91" s="31"/>
      <c r="AR91" s="31"/>
      <c r="AS91" s="218"/>
      <c r="AT91" s="219"/>
      <c r="BD91" s="55"/>
    </row>
    <row r="92" spans="1:91" s="1" customFormat="1" ht="29.25" customHeight="1">
      <c r="B92" s="31"/>
      <c r="C92" s="206" t="s">
        <v>59</v>
      </c>
      <c r="D92" s="207"/>
      <c r="E92" s="207"/>
      <c r="F92" s="207"/>
      <c r="G92" s="207"/>
      <c r="H92" s="56"/>
      <c r="I92" s="209" t="s">
        <v>60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8" t="s">
        <v>61</v>
      </c>
      <c r="AH92" s="207"/>
      <c r="AI92" s="207"/>
      <c r="AJ92" s="207"/>
      <c r="AK92" s="207"/>
      <c r="AL92" s="207"/>
      <c r="AM92" s="207"/>
      <c r="AN92" s="209" t="s">
        <v>62</v>
      </c>
      <c r="AO92" s="207"/>
      <c r="AP92" s="210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60" t="s">
        <v>75</v>
      </c>
    </row>
    <row r="93" spans="1:91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4">
        <f>ROUND(SUM(AG95:AG100),2)</f>
        <v>0</v>
      </c>
      <c r="AH94" s="204"/>
      <c r="AI94" s="204"/>
      <c r="AJ94" s="204"/>
      <c r="AK94" s="204"/>
      <c r="AL94" s="204"/>
      <c r="AM94" s="204"/>
      <c r="AN94" s="205">
        <f t="shared" ref="AN94:AN100" si="0">SUM(AG94,AT94)</f>
        <v>0</v>
      </c>
      <c r="AO94" s="205"/>
      <c r="AP94" s="205"/>
      <c r="AQ94" s="66" t="s">
        <v>1</v>
      </c>
      <c r="AR94" s="62"/>
      <c r="AS94" s="67">
        <f>ROUND(SUM(AS95:AS100),2)</f>
        <v>0</v>
      </c>
      <c r="AT94" s="68">
        <f t="shared" ref="AT94:AT100" si="1">ROUND(SUM(AV94:AW94),2)</f>
        <v>0</v>
      </c>
      <c r="AU94" s="69">
        <f>ROUND(SUM(AU95:AU100),5)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ROUND(SUM(AZ95:AZ100),2)</f>
        <v>0</v>
      </c>
      <c r="BA94" s="68">
        <f>ROUND(SUM(BA95:BA100),2)</f>
        <v>0</v>
      </c>
      <c r="BB94" s="68">
        <f>ROUND(SUM(BB95:BB100),2)</f>
        <v>0</v>
      </c>
      <c r="BC94" s="68">
        <f>ROUND(SUM(BC95:BC100),2)</f>
        <v>0</v>
      </c>
      <c r="BD94" s="70">
        <f>ROUND(SUM(BD95:BD100),2)</f>
        <v>0</v>
      </c>
      <c r="BS94" s="71" t="s">
        <v>77</v>
      </c>
      <c r="BT94" s="71" t="s">
        <v>78</v>
      </c>
      <c r="BU94" s="72" t="s">
        <v>79</v>
      </c>
      <c r="BV94" s="71" t="s">
        <v>80</v>
      </c>
      <c r="BW94" s="71" t="s">
        <v>5</v>
      </c>
      <c r="BX94" s="71" t="s">
        <v>81</v>
      </c>
      <c r="CL94" s="71" t="s">
        <v>1</v>
      </c>
    </row>
    <row r="95" spans="1:91" s="6" customFormat="1" ht="16.5" customHeight="1">
      <c r="A95" s="73" t="s">
        <v>82</v>
      </c>
      <c r="B95" s="74"/>
      <c r="C95" s="75"/>
      <c r="D95" s="203" t="s">
        <v>83</v>
      </c>
      <c r="E95" s="203"/>
      <c r="F95" s="203"/>
      <c r="G95" s="203"/>
      <c r="H95" s="203"/>
      <c r="I95" s="76"/>
      <c r="J95" s="203" t="s">
        <v>84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'SO 01 - Přípravné práce a...'!J30</f>
        <v>0</v>
      </c>
      <c r="AH95" s="202"/>
      <c r="AI95" s="202"/>
      <c r="AJ95" s="202"/>
      <c r="AK95" s="202"/>
      <c r="AL95" s="202"/>
      <c r="AM95" s="202"/>
      <c r="AN95" s="201">
        <f t="shared" si="0"/>
        <v>0</v>
      </c>
      <c r="AO95" s="202"/>
      <c r="AP95" s="202"/>
      <c r="AQ95" s="77" t="s">
        <v>85</v>
      </c>
      <c r="AR95" s="74"/>
      <c r="AS95" s="78">
        <v>0</v>
      </c>
      <c r="AT95" s="79">
        <f t="shared" si="1"/>
        <v>0</v>
      </c>
      <c r="AU95" s="80">
        <f>'SO 01 - Přípravné práce a...'!P119</f>
        <v>0</v>
      </c>
      <c r="AV95" s="79">
        <f>'SO 01 - Přípravné práce a...'!J33</f>
        <v>0</v>
      </c>
      <c r="AW95" s="79">
        <f>'SO 01 - Přípravné práce a...'!J34</f>
        <v>0</v>
      </c>
      <c r="AX95" s="79">
        <f>'SO 01 - Přípravné práce a...'!J35</f>
        <v>0</v>
      </c>
      <c r="AY95" s="79">
        <f>'SO 01 - Přípravné práce a...'!J36</f>
        <v>0</v>
      </c>
      <c r="AZ95" s="79">
        <f>'SO 01 - Přípravné práce a...'!F33</f>
        <v>0</v>
      </c>
      <c r="BA95" s="79">
        <f>'SO 01 - Přípravné práce a...'!F34</f>
        <v>0</v>
      </c>
      <c r="BB95" s="79">
        <f>'SO 01 - Přípravné práce a...'!F35</f>
        <v>0</v>
      </c>
      <c r="BC95" s="79">
        <f>'SO 01 - Přípravné práce a...'!F36</f>
        <v>0</v>
      </c>
      <c r="BD95" s="81">
        <f>'SO 01 - Přípravné práce a...'!F37</f>
        <v>0</v>
      </c>
      <c r="BT95" s="82" t="s">
        <v>86</v>
      </c>
      <c r="BV95" s="82" t="s">
        <v>80</v>
      </c>
      <c r="BW95" s="82" t="s">
        <v>87</v>
      </c>
      <c r="BX95" s="82" t="s">
        <v>5</v>
      </c>
      <c r="CL95" s="82" t="s">
        <v>1</v>
      </c>
      <c r="CM95" s="82" t="s">
        <v>88</v>
      </c>
    </row>
    <row r="96" spans="1:91" s="6" customFormat="1" ht="16.5" customHeight="1">
      <c r="A96" s="73" t="s">
        <v>82</v>
      </c>
      <c r="B96" s="74"/>
      <c r="C96" s="75"/>
      <c r="D96" s="203" t="s">
        <v>89</v>
      </c>
      <c r="E96" s="203"/>
      <c r="F96" s="203"/>
      <c r="G96" s="203"/>
      <c r="H96" s="203"/>
      <c r="I96" s="76"/>
      <c r="J96" s="203" t="s">
        <v>90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1">
        <f>'SO 02 - Komunikace'!J30</f>
        <v>0</v>
      </c>
      <c r="AH96" s="202"/>
      <c r="AI96" s="202"/>
      <c r="AJ96" s="202"/>
      <c r="AK96" s="202"/>
      <c r="AL96" s="202"/>
      <c r="AM96" s="202"/>
      <c r="AN96" s="201">
        <f t="shared" si="0"/>
        <v>0</v>
      </c>
      <c r="AO96" s="202"/>
      <c r="AP96" s="202"/>
      <c r="AQ96" s="77" t="s">
        <v>85</v>
      </c>
      <c r="AR96" s="74"/>
      <c r="AS96" s="78">
        <v>0</v>
      </c>
      <c r="AT96" s="79">
        <f t="shared" si="1"/>
        <v>0</v>
      </c>
      <c r="AU96" s="80">
        <f>'SO 02 - Komunikace'!P124</f>
        <v>0</v>
      </c>
      <c r="AV96" s="79">
        <f>'SO 02 - Komunikace'!J33</f>
        <v>0</v>
      </c>
      <c r="AW96" s="79">
        <f>'SO 02 - Komunikace'!J34</f>
        <v>0</v>
      </c>
      <c r="AX96" s="79">
        <f>'SO 02 - Komunikace'!J35</f>
        <v>0</v>
      </c>
      <c r="AY96" s="79">
        <f>'SO 02 - Komunikace'!J36</f>
        <v>0</v>
      </c>
      <c r="AZ96" s="79">
        <f>'SO 02 - Komunikace'!F33</f>
        <v>0</v>
      </c>
      <c r="BA96" s="79">
        <f>'SO 02 - Komunikace'!F34</f>
        <v>0</v>
      </c>
      <c r="BB96" s="79">
        <f>'SO 02 - Komunikace'!F35</f>
        <v>0</v>
      </c>
      <c r="BC96" s="79">
        <f>'SO 02 - Komunikace'!F36</f>
        <v>0</v>
      </c>
      <c r="BD96" s="81">
        <f>'SO 02 - Komunikace'!F37</f>
        <v>0</v>
      </c>
      <c r="BT96" s="82" t="s">
        <v>86</v>
      </c>
      <c r="BV96" s="82" t="s">
        <v>80</v>
      </c>
      <c r="BW96" s="82" t="s">
        <v>91</v>
      </c>
      <c r="BX96" s="82" t="s">
        <v>5</v>
      </c>
      <c r="CL96" s="82" t="s">
        <v>1</v>
      </c>
      <c r="CM96" s="82" t="s">
        <v>88</v>
      </c>
    </row>
    <row r="97" spans="1:91" s="6" customFormat="1" ht="16.5" customHeight="1">
      <c r="A97" s="73" t="s">
        <v>82</v>
      </c>
      <c r="B97" s="74"/>
      <c r="C97" s="75"/>
      <c r="D97" s="203" t="s">
        <v>92</v>
      </c>
      <c r="E97" s="203"/>
      <c r="F97" s="203"/>
      <c r="G97" s="203"/>
      <c r="H97" s="203"/>
      <c r="I97" s="76"/>
      <c r="J97" s="203" t="s">
        <v>93</v>
      </c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1">
        <f>'SO 03 - Stavební práce'!J30</f>
        <v>0</v>
      </c>
      <c r="AH97" s="202"/>
      <c r="AI97" s="202"/>
      <c r="AJ97" s="202"/>
      <c r="AK97" s="202"/>
      <c r="AL97" s="202"/>
      <c r="AM97" s="202"/>
      <c r="AN97" s="201">
        <f t="shared" si="0"/>
        <v>0</v>
      </c>
      <c r="AO97" s="202"/>
      <c r="AP97" s="202"/>
      <c r="AQ97" s="77" t="s">
        <v>85</v>
      </c>
      <c r="AR97" s="74"/>
      <c r="AS97" s="78">
        <v>0</v>
      </c>
      <c r="AT97" s="79">
        <f t="shared" si="1"/>
        <v>0</v>
      </c>
      <c r="AU97" s="80">
        <f>'SO 03 - Stavební práce'!P124</f>
        <v>0</v>
      </c>
      <c r="AV97" s="79">
        <f>'SO 03 - Stavební práce'!J33</f>
        <v>0</v>
      </c>
      <c r="AW97" s="79">
        <f>'SO 03 - Stavební práce'!J34</f>
        <v>0</v>
      </c>
      <c r="AX97" s="79">
        <f>'SO 03 - Stavební práce'!J35</f>
        <v>0</v>
      </c>
      <c r="AY97" s="79">
        <f>'SO 03 - Stavební práce'!J36</f>
        <v>0</v>
      </c>
      <c r="AZ97" s="79">
        <f>'SO 03 - Stavební práce'!F33</f>
        <v>0</v>
      </c>
      <c r="BA97" s="79">
        <f>'SO 03 - Stavební práce'!F34</f>
        <v>0</v>
      </c>
      <c r="BB97" s="79">
        <f>'SO 03 - Stavební práce'!F35</f>
        <v>0</v>
      </c>
      <c r="BC97" s="79">
        <f>'SO 03 - Stavební práce'!F36</f>
        <v>0</v>
      </c>
      <c r="BD97" s="81">
        <f>'SO 03 - Stavební práce'!F37</f>
        <v>0</v>
      </c>
      <c r="BT97" s="82" t="s">
        <v>86</v>
      </c>
      <c r="BV97" s="82" t="s">
        <v>80</v>
      </c>
      <c r="BW97" s="82" t="s">
        <v>94</v>
      </c>
      <c r="BX97" s="82" t="s">
        <v>5</v>
      </c>
      <c r="CL97" s="82" t="s">
        <v>1</v>
      </c>
      <c r="CM97" s="82" t="s">
        <v>88</v>
      </c>
    </row>
    <row r="98" spans="1:91" s="6" customFormat="1" ht="16.5" customHeight="1">
      <c r="A98" s="73" t="s">
        <v>82</v>
      </c>
      <c r="B98" s="74"/>
      <c r="C98" s="75"/>
      <c r="D98" s="203" t="s">
        <v>95</v>
      </c>
      <c r="E98" s="203"/>
      <c r="F98" s="203"/>
      <c r="G98" s="203"/>
      <c r="H98" s="203"/>
      <c r="I98" s="76"/>
      <c r="J98" s="203" t="s">
        <v>96</v>
      </c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1">
        <f>'SO 04 - Městský mobiliář'!J30</f>
        <v>0</v>
      </c>
      <c r="AH98" s="202"/>
      <c r="AI98" s="202"/>
      <c r="AJ98" s="202"/>
      <c r="AK98" s="202"/>
      <c r="AL98" s="202"/>
      <c r="AM98" s="202"/>
      <c r="AN98" s="201">
        <f t="shared" si="0"/>
        <v>0</v>
      </c>
      <c r="AO98" s="202"/>
      <c r="AP98" s="202"/>
      <c r="AQ98" s="77" t="s">
        <v>85</v>
      </c>
      <c r="AR98" s="74"/>
      <c r="AS98" s="78">
        <v>0</v>
      </c>
      <c r="AT98" s="79">
        <f t="shared" si="1"/>
        <v>0</v>
      </c>
      <c r="AU98" s="80">
        <f>'SO 04 - Městský mobiliář'!P118</f>
        <v>0</v>
      </c>
      <c r="AV98" s="79">
        <f>'SO 04 - Městský mobiliář'!J33</f>
        <v>0</v>
      </c>
      <c r="AW98" s="79">
        <f>'SO 04 - Městský mobiliář'!J34</f>
        <v>0</v>
      </c>
      <c r="AX98" s="79">
        <f>'SO 04 - Městský mobiliář'!J35</f>
        <v>0</v>
      </c>
      <c r="AY98" s="79">
        <f>'SO 04 - Městský mobiliář'!J36</f>
        <v>0</v>
      </c>
      <c r="AZ98" s="79">
        <f>'SO 04 - Městský mobiliář'!F33</f>
        <v>0</v>
      </c>
      <c r="BA98" s="79">
        <f>'SO 04 - Městský mobiliář'!F34</f>
        <v>0</v>
      </c>
      <c r="BB98" s="79">
        <f>'SO 04 - Městský mobiliář'!F35</f>
        <v>0</v>
      </c>
      <c r="BC98" s="79">
        <f>'SO 04 - Městský mobiliář'!F36</f>
        <v>0</v>
      </c>
      <c r="BD98" s="81">
        <f>'SO 04 - Městský mobiliář'!F37</f>
        <v>0</v>
      </c>
      <c r="BT98" s="82" t="s">
        <v>86</v>
      </c>
      <c r="BV98" s="82" t="s">
        <v>80</v>
      </c>
      <c r="BW98" s="82" t="s">
        <v>97</v>
      </c>
      <c r="BX98" s="82" t="s">
        <v>5</v>
      </c>
      <c r="CL98" s="82" t="s">
        <v>1</v>
      </c>
      <c r="CM98" s="82" t="s">
        <v>88</v>
      </c>
    </row>
    <row r="99" spans="1:91" s="6" customFormat="1" ht="16.5" customHeight="1">
      <c r="A99" s="73" t="s">
        <v>82</v>
      </c>
      <c r="B99" s="74"/>
      <c r="C99" s="75"/>
      <c r="D99" s="203" t="s">
        <v>98</v>
      </c>
      <c r="E99" s="203"/>
      <c r="F99" s="203"/>
      <c r="G99" s="203"/>
      <c r="H99" s="203"/>
      <c r="I99" s="76"/>
      <c r="J99" s="203" t="s">
        <v>99</v>
      </c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1">
        <f>'SO 05 - Vegetační úpravy'!J30</f>
        <v>0</v>
      </c>
      <c r="AH99" s="202"/>
      <c r="AI99" s="202"/>
      <c r="AJ99" s="202"/>
      <c r="AK99" s="202"/>
      <c r="AL99" s="202"/>
      <c r="AM99" s="202"/>
      <c r="AN99" s="201">
        <f t="shared" si="0"/>
        <v>0</v>
      </c>
      <c r="AO99" s="202"/>
      <c r="AP99" s="202"/>
      <c r="AQ99" s="77" t="s">
        <v>85</v>
      </c>
      <c r="AR99" s="74"/>
      <c r="AS99" s="78">
        <v>0</v>
      </c>
      <c r="AT99" s="79">
        <f t="shared" si="1"/>
        <v>0</v>
      </c>
      <c r="AU99" s="80">
        <f>'SO 05 - Vegetační úpravy'!P123</f>
        <v>0</v>
      </c>
      <c r="AV99" s="79">
        <f>'SO 05 - Vegetační úpravy'!J33</f>
        <v>0</v>
      </c>
      <c r="AW99" s="79">
        <f>'SO 05 - Vegetační úpravy'!J34</f>
        <v>0</v>
      </c>
      <c r="AX99" s="79">
        <f>'SO 05 - Vegetační úpravy'!J35</f>
        <v>0</v>
      </c>
      <c r="AY99" s="79">
        <f>'SO 05 - Vegetační úpravy'!J36</f>
        <v>0</v>
      </c>
      <c r="AZ99" s="79">
        <f>'SO 05 - Vegetační úpravy'!F33</f>
        <v>0</v>
      </c>
      <c r="BA99" s="79">
        <f>'SO 05 - Vegetační úpravy'!F34</f>
        <v>0</v>
      </c>
      <c r="BB99" s="79">
        <f>'SO 05 - Vegetační úpravy'!F35</f>
        <v>0</v>
      </c>
      <c r="BC99" s="79">
        <f>'SO 05 - Vegetační úpravy'!F36</f>
        <v>0</v>
      </c>
      <c r="BD99" s="81">
        <f>'SO 05 - Vegetační úpravy'!F37</f>
        <v>0</v>
      </c>
      <c r="BT99" s="82" t="s">
        <v>86</v>
      </c>
      <c r="BV99" s="82" t="s">
        <v>80</v>
      </c>
      <c r="BW99" s="82" t="s">
        <v>100</v>
      </c>
      <c r="BX99" s="82" t="s">
        <v>5</v>
      </c>
      <c r="CL99" s="82" t="s">
        <v>1</v>
      </c>
      <c r="CM99" s="82" t="s">
        <v>88</v>
      </c>
    </row>
    <row r="100" spans="1:91" s="6" customFormat="1" ht="16.5" customHeight="1">
      <c r="A100" s="73" t="s">
        <v>82</v>
      </c>
      <c r="B100" s="74"/>
      <c r="C100" s="75"/>
      <c r="D100" s="203" t="s">
        <v>101</v>
      </c>
      <c r="E100" s="203"/>
      <c r="F100" s="203"/>
      <c r="G100" s="203"/>
      <c r="H100" s="203"/>
      <c r="I100" s="76"/>
      <c r="J100" s="203" t="s">
        <v>102</v>
      </c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1">
        <f>'VRN - Vedlejší rozpočtové...'!J30</f>
        <v>0</v>
      </c>
      <c r="AH100" s="202"/>
      <c r="AI100" s="202"/>
      <c r="AJ100" s="202"/>
      <c r="AK100" s="202"/>
      <c r="AL100" s="202"/>
      <c r="AM100" s="202"/>
      <c r="AN100" s="201">
        <f t="shared" si="0"/>
        <v>0</v>
      </c>
      <c r="AO100" s="202"/>
      <c r="AP100" s="202"/>
      <c r="AQ100" s="77" t="s">
        <v>85</v>
      </c>
      <c r="AR100" s="74"/>
      <c r="AS100" s="83">
        <v>0</v>
      </c>
      <c r="AT100" s="84">
        <f t="shared" si="1"/>
        <v>0</v>
      </c>
      <c r="AU100" s="85">
        <f>'VRN - Vedlejší rozpočtové...'!P120</f>
        <v>0</v>
      </c>
      <c r="AV100" s="84">
        <f>'VRN - Vedlejší rozpočtové...'!J33</f>
        <v>0</v>
      </c>
      <c r="AW100" s="84">
        <f>'VRN - Vedlejší rozpočtové...'!J34</f>
        <v>0</v>
      </c>
      <c r="AX100" s="84">
        <f>'VRN - Vedlejší rozpočtové...'!J35</f>
        <v>0</v>
      </c>
      <c r="AY100" s="84">
        <f>'VRN - Vedlejší rozpočtové...'!J36</f>
        <v>0</v>
      </c>
      <c r="AZ100" s="84">
        <f>'VRN - Vedlejší rozpočtové...'!F33</f>
        <v>0</v>
      </c>
      <c r="BA100" s="84">
        <f>'VRN - Vedlejší rozpočtové...'!F34</f>
        <v>0</v>
      </c>
      <c r="BB100" s="84">
        <f>'VRN - Vedlejší rozpočtové...'!F35</f>
        <v>0</v>
      </c>
      <c r="BC100" s="84">
        <f>'VRN - Vedlejší rozpočtové...'!F36</f>
        <v>0</v>
      </c>
      <c r="BD100" s="86">
        <f>'VRN - Vedlejší rozpočtové...'!F37</f>
        <v>0</v>
      </c>
      <c r="BT100" s="82" t="s">
        <v>86</v>
      </c>
      <c r="BV100" s="82" t="s">
        <v>80</v>
      </c>
      <c r="BW100" s="82" t="s">
        <v>103</v>
      </c>
      <c r="BX100" s="82" t="s">
        <v>5</v>
      </c>
      <c r="CL100" s="82" t="s">
        <v>1</v>
      </c>
      <c r="CM100" s="82" t="s">
        <v>88</v>
      </c>
    </row>
    <row r="101" spans="1:91" s="1" customFormat="1" ht="30" customHeight="1">
      <c r="B101" s="31"/>
      <c r="AR101" s="31"/>
    </row>
    <row r="102" spans="1:91" s="1" customFormat="1" ht="6.9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sheetProtection algorithmName="SHA-512" hashValue="0eqKvLlq/xfzfRniEPoWcT/762ZfnFp38VpYzoNDVB98bzyXAtqasSLtjvTIORukTqUUCIvivZ5cFeJMDcLFow==" saltValue="lfoCpg7MCoc2KyZko8o51SVfNhpYfNXa25C2sjiQjPziC3SkG61TE2sxmt01vfDcnL9CuLYKtLaf6z9U1Gji7g==" spinCount="100000" sheet="1" objects="1" scenarios="1" formatColumns="0" formatRows="0"/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SO 01 - Přípravné práce a...'!C2" display="/" xr:uid="{00000000-0004-0000-0000-000000000000}"/>
    <hyperlink ref="A96" location="'SO 02 - Komunikace'!C2" display="/" xr:uid="{00000000-0004-0000-0000-000001000000}"/>
    <hyperlink ref="A97" location="'SO 03 - Stavební práce'!C2" display="/" xr:uid="{00000000-0004-0000-0000-000002000000}"/>
    <hyperlink ref="A98" location="'SO 04 - Městský mobiliář'!C2" display="/" xr:uid="{00000000-0004-0000-0000-000003000000}"/>
    <hyperlink ref="A99" location="'SO 05 - Vegetační úpravy'!C2" display="/" xr:uid="{00000000-0004-0000-0000-000004000000}"/>
    <hyperlink ref="A100" location="'VRN - Vedlejší rozpočtové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5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87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104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Úprava centrálního veřejného prostoru městyse Kamenice</v>
      </c>
      <c r="F7" s="222"/>
      <c r="G7" s="222"/>
      <c r="H7" s="222"/>
      <c r="L7" s="19"/>
    </row>
    <row r="8" spans="2:46" s="1" customFormat="1" ht="12" customHeight="1">
      <c r="B8" s="31"/>
      <c r="D8" s="26" t="s">
        <v>105</v>
      </c>
      <c r="L8" s="31"/>
    </row>
    <row r="9" spans="2:46" s="1" customFormat="1" ht="16.5" customHeight="1">
      <c r="B9" s="31"/>
      <c r="E9" s="211" t="s">
        <v>106</v>
      </c>
      <c r="F9" s="220"/>
      <c r="G9" s="220"/>
      <c r="H9" s="22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193"/>
      <c r="G18" s="193"/>
      <c r="H18" s="193"/>
      <c r="I18" s="26" t="s">
        <v>27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24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27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8"/>
      <c r="E27" s="197" t="s">
        <v>1</v>
      </c>
      <c r="F27" s="197"/>
      <c r="G27" s="197"/>
      <c r="H27" s="197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ROUND(J119,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" customHeight="1">
      <c r="B33" s="31"/>
      <c r="D33" s="54" t="s">
        <v>42</v>
      </c>
      <c r="E33" s="26" t="s">
        <v>43</v>
      </c>
      <c r="F33" s="90">
        <f>ROUND((SUM(BE119:BE184)),  2)</f>
        <v>0</v>
      </c>
      <c r="I33" s="91">
        <v>0.21</v>
      </c>
      <c r="J33" s="90">
        <f>ROUND(((SUM(BE119:BE184))*I33),  2)</f>
        <v>0</v>
      </c>
      <c r="L33" s="31"/>
    </row>
    <row r="34" spans="2:12" s="1" customFormat="1" ht="14.4" customHeight="1">
      <c r="B34" s="31"/>
      <c r="E34" s="26" t="s">
        <v>44</v>
      </c>
      <c r="F34" s="90">
        <f>ROUND((SUM(BF119:BF184)),  2)</f>
        <v>0</v>
      </c>
      <c r="I34" s="91">
        <v>0.15</v>
      </c>
      <c r="J34" s="90">
        <f>ROUND(((SUM(BF119:BF184))*I34),  2)</f>
        <v>0</v>
      </c>
      <c r="L34" s="31"/>
    </row>
    <row r="35" spans="2:12" s="1" customFormat="1" ht="14.4" hidden="1" customHeight="1">
      <c r="B35" s="31"/>
      <c r="E35" s="26" t="s">
        <v>45</v>
      </c>
      <c r="F35" s="90">
        <f>ROUND((SUM(BG119:BG184)),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46</v>
      </c>
      <c r="F36" s="90">
        <f>ROUND((SUM(BH119:BH184)),  2)</f>
        <v>0</v>
      </c>
      <c r="I36" s="91">
        <v>0.15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47</v>
      </c>
      <c r="F37" s="90">
        <f>ROUND((SUM(BI119:BI184)),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107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Úprava centrálního veřejného prostoru městyse Kamenice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105</v>
      </c>
      <c r="L86" s="31"/>
    </row>
    <row r="87" spans="2:47" s="1" customFormat="1" ht="16.5" customHeight="1">
      <c r="B87" s="31"/>
      <c r="E87" s="211" t="str">
        <f>E9</f>
        <v>SO 01 - Přípravné práce a bourání</v>
      </c>
      <c r="F87" s="220"/>
      <c r="G87" s="220"/>
      <c r="H87" s="220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Kamenice</v>
      </c>
      <c r="I89" s="26" t="s">
        <v>22</v>
      </c>
      <c r="J89" s="51" t="str">
        <f>IF(J12="","",J12)</f>
        <v>Vyplň údaj</v>
      </c>
      <c r="L89" s="31"/>
    </row>
    <row r="90" spans="2:47" s="1" customFormat="1" ht="6.9" customHeight="1">
      <c r="B90" s="31"/>
      <c r="L90" s="31"/>
    </row>
    <row r="91" spans="2:47" s="1" customFormat="1" ht="40.049999999999997" customHeight="1">
      <c r="B91" s="31"/>
      <c r="C91" s="26" t="s">
        <v>23</v>
      </c>
      <c r="F91" s="24" t="str">
        <f>E15</f>
        <v>Městys Kamenice, 58823 Kamenice 481</v>
      </c>
      <c r="I91" s="26" t="s">
        <v>30</v>
      </c>
      <c r="J91" s="29" t="str">
        <f>E21</f>
        <v>Ing. Vít Doležel, Tyršova 1564/10, Jihlava</v>
      </c>
      <c r="L91" s="31"/>
    </row>
    <row r="92" spans="2:47" s="1" customFormat="1" ht="40.049999999999997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>Jiří Večerník, Wolkerova 1747/27, Jihlava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108</v>
      </c>
      <c r="D94" s="92"/>
      <c r="E94" s="92"/>
      <c r="F94" s="92"/>
      <c r="G94" s="92"/>
      <c r="H94" s="92"/>
      <c r="I94" s="92"/>
      <c r="J94" s="101" t="s">
        <v>109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110</v>
      </c>
      <c r="J96" s="65">
        <f>J119</f>
        <v>0</v>
      </c>
      <c r="L96" s="31"/>
      <c r="AU96" s="16" t="s">
        <v>111</v>
      </c>
    </row>
    <row r="97" spans="2:12" s="8" customFormat="1" ht="24.9" customHeight="1">
      <c r="B97" s="103"/>
      <c r="D97" s="104" t="s">
        <v>112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9" customFormat="1" ht="19.95" customHeight="1">
      <c r="B98" s="107"/>
      <c r="D98" s="108" t="s">
        <v>113</v>
      </c>
      <c r="E98" s="109"/>
      <c r="F98" s="109"/>
      <c r="G98" s="109"/>
      <c r="H98" s="109"/>
      <c r="I98" s="109"/>
      <c r="J98" s="110">
        <f>J121</f>
        <v>0</v>
      </c>
      <c r="L98" s="107"/>
    </row>
    <row r="99" spans="2:12" s="9" customFormat="1" ht="19.95" customHeight="1">
      <c r="B99" s="107"/>
      <c r="D99" s="108" t="s">
        <v>114</v>
      </c>
      <c r="E99" s="109"/>
      <c r="F99" s="109"/>
      <c r="G99" s="109"/>
      <c r="H99" s="109"/>
      <c r="I99" s="109"/>
      <c r="J99" s="110">
        <f>J159</f>
        <v>0</v>
      </c>
      <c r="L99" s="107"/>
    </row>
    <row r="100" spans="2:12" s="1" customFormat="1" ht="21.75" customHeight="1">
      <c r="B100" s="31"/>
      <c r="L100" s="31"/>
    </row>
    <row r="101" spans="2:12" s="1" customFormat="1" ht="6.9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" customHeight="1">
      <c r="B106" s="31"/>
      <c r="C106" s="20" t="s">
        <v>115</v>
      </c>
      <c r="L106" s="31"/>
    </row>
    <row r="107" spans="2:12" s="1" customFormat="1" ht="6.9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21" t="str">
        <f>E7</f>
        <v>Úprava centrálního veřejného prostoru městyse Kamenice</v>
      </c>
      <c r="F109" s="222"/>
      <c r="G109" s="222"/>
      <c r="H109" s="222"/>
      <c r="L109" s="31"/>
    </row>
    <row r="110" spans="2:12" s="1" customFormat="1" ht="12" customHeight="1">
      <c r="B110" s="31"/>
      <c r="C110" s="26" t="s">
        <v>105</v>
      </c>
      <c r="L110" s="31"/>
    </row>
    <row r="111" spans="2:12" s="1" customFormat="1" ht="16.5" customHeight="1">
      <c r="B111" s="31"/>
      <c r="E111" s="211" t="str">
        <f>E9</f>
        <v>SO 01 - Přípravné práce a bourání</v>
      </c>
      <c r="F111" s="220"/>
      <c r="G111" s="220"/>
      <c r="H111" s="220"/>
      <c r="L111" s="31"/>
    </row>
    <row r="112" spans="2:12" s="1" customFormat="1" ht="6.9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>Kamenice</v>
      </c>
      <c r="I113" s="26" t="s">
        <v>22</v>
      </c>
      <c r="J113" s="51" t="str">
        <f>IF(J12="","",J12)</f>
        <v>Vyplň údaj</v>
      </c>
      <c r="L113" s="31"/>
    </row>
    <row r="114" spans="2:65" s="1" customFormat="1" ht="6.9" customHeight="1">
      <c r="B114" s="31"/>
      <c r="L114" s="31"/>
    </row>
    <row r="115" spans="2:65" s="1" customFormat="1" ht="40.049999999999997" customHeight="1">
      <c r="B115" s="31"/>
      <c r="C115" s="26" t="s">
        <v>23</v>
      </c>
      <c r="F115" s="24" t="str">
        <f>E15</f>
        <v>Městys Kamenice, 58823 Kamenice 481</v>
      </c>
      <c r="I115" s="26" t="s">
        <v>30</v>
      </c>
      <c r="J115" s="29" t="str">
        <f>E21</f>
        <v>Ing. Vít Doležel, Tyršova 1564/10, Jihlava</v>
      </c>
      <c r="L115" s="31"/>
    </row>
    <row r="116" spans="2:65" s="1" customFormat="1" ht="40.049999999999997" customHeight="1">
      <c r="B116" s="31"/>
      <c r="C116" s="26" t="s">
        <v>28</v>
      </c>
      <c r="F116" s="24" t="str">
        <f>IF(E18="","",E18)</f>
        <v>Vyplň údaj</v>
      </c>
      <c r="I116" s="26" t="s">
        <v>34</v>
      </c>
      <c r="J116" s="29" t="str">
        <f>E24</f>
        <v>Jiří Večerník, Wolkerova 1747/27, Jihlava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1"/>
      <c r="C118" s="112" t="s">
        <v>116</v>
      </c>
      <c r="D118" s="113" t="s">
        <v>63</v>
      </c>
      <c r="E118" s="113" t="s">
        <v>59</v>
      </c>
      <c r="F118" s="113" t="s">
        <v>60</v>
      </c>
      <c r="G118" s="113" t="s">
        <v>117</v>
      </c>
      <c r="H118" s="113" t="s">
        <v>118</v>
      </c>
      <c r="I118" s="113" t="s">
        <v>119</v>
      </c>
      <c r="J118" s="113" t="s">
        <v>109</v>
      </c>
      <c r="K118" s="114" t="s">
        <v>120</v>
      </c>
      <c r="L118" s="111"/>
      <c r="M118" s="58" t="s">
        <v>1</v>
      </c>
      <c r="N118" s="59" t="s">
        <v>42</v>
      </c>
      <c r="O118" s="59" t="s">
        <v>121</v>
      </c>
      <c r="P118" s="59" t="s">
        <v>122</v>
      </c>
      <c r="Q118" s="59" t="s">
        <v>123</v>
      </c>
      <c r="R118" s="59" t="s">
        <v>124</v>
      </c>
      <c r="S118" s="59" t="s">
        <v>125</v>
      </c>
      <c r="T118" s="59" t="s">
        <v>126</v>
      </c>
      <c r="U118" s="60" t="s">
        <v>127</v>
      </c>
    </row>
    <row r="119" spans="2:65" s="1" customFormat="1" ht="22.8" customHeight="1">
      <c r="B119" s="31"/>
      <c r="C119" s="63" t="s">
        <v>128</v>
      </c>
      <c r="J119" s="115">
        <f>BK119</f>
        <v>0</v>
      </c>
      <c r="L119" s="31"/>
      <c r="M119" s="61"/>
      <c r="N119" s="52"/>
      <c r="O119" s="52"/>
      <c r="P119" s="116">
        <f>P120</f>
        <v>0</v>
      </c>
      <c r="Q119" s="52"/>
      <c r="R119" s="116">
        <f>R120</f>
        <v>0</v>
      </c>
      <c r="S119" s="52"/>
      <c r="T119" s="116">
        <f>T120</f>
        <v>274.50511999999998</v>
      </c>
      <c r="U119" s="53"/>
      <c r="AT119" s="16" t="s">
        <v>77</v>
      </c>
      <c r="AU119" s="16" t="s">
        <v>111</v>
      </c>
      <c r="BK119" s="117">
        <f>BK120</f>
        <v>0</v>
      </c>
    </row>
    <row r="120" spans="2:65" s="11" customFormat="1" ht="25.95" customHeight="1">
      <c r="B120" s="118"/>
      <c r="D120" s="119" t="s">
        <v>77</v>
      </c>
      <c r="E120" s="120" t="s">
        <v>129</v>
      </c>
      <c r="F120" s="120" t="s">
        <v>130</v>
      </c>
      <c r="I120" s="121"/>
      <c r="J120" s="122">
        <f>BK120</f>
        <v>0</v>
      </c>
      <c r="L120" s="118"/>
      <c r="M120" s="123"/>
      <c r="P120" s="124">
        <f>P121+P159</f>
        <v>0</v>
      </c>
      <c r="R120" s="124">
        <f>R121+R159</f>
        <v>0</v>
      </c>
      <c r="T120" s="124">
        <f>T121+T159</f>
        <v>274.50511999999998</v>
      </c>
      <c r="U120" s="125"/>
      <c r="AR120" s="119" t="s">
        <v>86</v>
      </c>
      <c r="AT120" s="126" t="s">
        <v>77</v>
      </c>
      <c r="AU120" s="126" t="s">
        <v>78</v>
      </c>
      <c r="AY120" s="119" t="s">
        <v>131</v>
      </c>
      <c r="BK120" s="127">
        <f>BK121+BK159</f>
        <v>0</v>
      </c>
    </row>
    <row r="121" spans="2:65" s="11" customFormat="1" ht="22.8" customHeight="1">
      <c r="B121" s="118"/>
      <c r="D121" s="119" t="s">
        <v>77</v>
      </c>
      <c r="E121" s="128" t="s">
        <v>132</v>
      </c>
      <c r="F121" s="128" t="s">
        <v>133</v>
      </c>
      <c r="I121" s="121"/>
      <c r="J121" s="129">
        <f>BK121</f>
        <v>0</v>
      </c>
      <c r="L121" s="118"/>
      <c r="M121" s="123"/>
      <c r="P121" s="124">
        <f>SUM(P122:P158)</f>
        <v>0</v>
      </c>
      <c r="R121" s="124">
        <f>SUM(R122:R158)</f>
        <v>0</v>
      </c>
      <c r="T121" s="124">
        <f>SUM(T122:T158)</f>
        <v>267.44351999999998</v>
      </c>
      <c r="U121" s="125"/>
      <c r="AR121" s="119" t="s">
        <v>86</v>
      </c>
      <c r="AT121" s="126" t="s">
        <v>77</v>
      </c>
      <c r="AU121" s="126" t="s">
        <v>86</v>
      </c>
      <c r="AY121" s="119" t="s">
        <v>131</v>
      </c>
      <c r="BK121" s="127">
        <f>SUM(BK122:BK158)</f>
        <v>0</v>
      </c>
    </row>
    <row r="122" spans="2:65" s="1" customFormat="1" ht="24.15" customHeight="1">
      <c r="B122" s="31"/>
      <c r="C122" s="130" t="s">
        <v>86</v>
      </c>
      <c r="D122" s="130" t="s">
        <v>134</v>
      </c>
      <c r="E122" s="131" t="s">
        <v>135</v>
      </c>
      <c r="F122" s="132" t="s">
        <v>136</v>
      </c>
      <c r="G122" s="133" t="s">
        <v>137</v>
      </c>
      <c r="H122" s="134">
        <v>177.858</v>
      </c>
      <c r="I122" s="135"/>
      <c r="J122" s="136">
        <f>ROUND(I122*H122,2)</f>
        <v>0</v>
      </c>
      <c r="K122" s="132" t="s">
        <v>138</v>
      </c>
      <c r="L122" s="31"/>
      <c r="M122" s="137" t="s">
        <v>1</v>
      </c>
      <c r="N122" s="138" t="s">
        <v>43</v>
      </c>
      <c r="P122" s="139">
        <f>O122*H122</f>
        <v>0</v>
      </c>
      <c r="Q122" s="139">
        <v>0</v>
      </c>
      <c r="R122" s="139">
        <f>Q122*H122</f>
        <v>0</v>
      </c>
      <c r="S122" s="139">
        <v>0.26</v>
      </c>
      <c r="T122" s="139">
        <f>S122*H122</f>
        <v>46.243080000000006</v>
      </c>
      <c r="U122" s="140" t="s">
        <v>1</v>
      </c>
      <c r="AR122" s="141" t="s">
        <v>139</v>
      </c>
      <c r="AT122" s="141" t="s">
        <v>134</v>
      </c>
      <c r="AU122" s="141" t="s">
        <v>88</v>
      </c>
      <c r="AY122" s="16" t="s">
        <v>131</v>
      </c>
      <c r="BE122" s="142">
        <f>IF(N122="základní",J122,0)</f>
        <v>0</v>
      </c>
      <c r="BF122" s="142">
        <f>IF(N122="snížená",J122,0)</f>
        <v>0</v>
      </c>
      <c r="BG122" s="142">
        <f>IF(N122="zákl. přenesená",J122,0)</f>
        <v>0</v>
      </c>
      <c r="BH122" s="142">
        <f>IF(N122="sníž. přenesená",J122,0)</f>
        <v>0</v>
      </c>
      <c r="BI122" s="142">
        <f>IF(N122="nulová",J122,0)</f>
        <v>0</v>
      </c>
      <c r="BJ122" s="16" t="s">
        <v>86</v>
      </c>
      <c r="BK122" s="142">
        <f>ROUND(I122*H122,2)</f>
        <v>0</v>
      </c>
      <c r="BL122" s="16" t="s">
        <v>139</v>
      </c>
      <c r="BM122" s="141" t="s">
        <v>140</v>
      </c>
    </row>
    <row r="123" spans="2:65" s="1" customFormat="1" ht="38.4">
      <c r="B123" s="31"/>
      <c r="D123" s="143" t="s">
        <v>141</v>
      </c>
      <c r="F123" s="144" t="s">
        <v>142</v>
      </c>
      <c r="I123" s="145"/>
      <c r="L123" s="31"/>
      <c r="M123" s="146"/>
      <c r="U123" s="55"/>
      <c r="AT123" s="16" t="s">
        <v>141</v>
      </c>
      <c r="AU123" s="16" t="s">
        <v>88</v>
      </c>
    </row>
    <row r="124" spans="2:65" s="12" customFormat="1">
      <c r="B124" s="147"/>
      <c r="D124" s="143" t="s">
        <v>143</v>
      </c>
      <c r="E124" s="148" t="s">
        <v>1</v>
      </c>
      <c r="F124" s="149" t="s">
        <v>144</v>
      </c>
      <c r="H124" s="148" t="s">
        <v>1</v>
      </c>
      <c r="I124" s="150"/>
      <c r="L124" s="147"/>
      <c r="M124" s="151"/>
      <c r="U124" s="152"/>
      <c r="AT124" s="148" t="s">
        <v>143</v>
      </c>
      <c r="AU124" s="148" t="s">
        <v>88</v>
      </c>
      <c r="AV124" s="12" t="s">
        <v>86</v>
      </c>
      <c r="AW124" s="12" t="s">
        <v>33</v>
      </c>
      <c r="AX124" s="12" t="s">
        <v>78</v>
      </c>
      <c r="AY124" s="148" t="s">
        <v>131</v>
      </c>
    </row>
    <row r="125" spans="2:65" s="13" customFormat="1">
      <c r="B125" s="153"/>
      <c r="D125" s="143" t="s">
        <v>143</v>
      </c>
      <c r="E125" s="154" t="s">
        <v>1</v>
      </c>
      <c r="F125" s="155" t="s">
        <v>145</v>
      </c>
      <c r="H125" s="156">
        <v>177.858</v>
      </c>
      <c r="I125" s="157"/>
      <c r="L125" s="153"/>
      <c r="M125" s="158"/>
      <c r="U125" s="159"/>
      <c r="AT125" s="154" t="s">
        <v>143</v>
      </c>
      <c r="AU125" s="154" t="s">
        <v>88</v>
      </c>
      <c r="AV125" s="13" t="s">
        <v>88</v>
      </c>
      <c r="AW125" s="13" t="s">
        <v>33</v>
      </c>
      <c r="AX125" s="13" t="s">
        <v>86</v>
      </c>
      <c r="AY125" s="154" t="s">
        <v>131</v>
      </c>
    </row>
    <row r="126" spans="2:65" s="1" customFormat="1" ht="24.15" customHeight="1">
      <c r="B126" s="31"/>
      <c r="C126" s="130" t="s">
        <v>88</v>
      </c>
      <c r="D126" s="130" t="s">
        <v>134</v>
      </c>
      <c r="E126" s="131" t="s">
        <v>146</v>
      </c>
      <c r="F126" s="132" t="s">
        <v>147</v>
      </c>
      <c r="G126" s="133" t="s">
        <v>137</v>
      </c>
      <c r="H126" s="134">
        <v>177.858</v>
      </c>
      <c r="I126" s="135"/>
      <c r="J126" s="136">
        <f>ROUND(I126*H126,2)</f>
        <v>0</v>
      </c>
      <c r="K126" s="132" t="s">
        <v>138</v>
      </c>
      <c r="L126" s="31"/>
      <c r="M126" s="137" t="s">
        <v>1</v>
      </c>
      <c r="N126" s="138" t="s">
        <v>43</v>
      </c>
      <c r="P126" s="139">
        <f>O126*H126</f>
        <v>0</v>
      </c>
      <c r="Q126" s="139">
        <v>0</v>
      </c>
      <c r="R126" s="139">
        <f>Q126*H126</f>
        <v>0</v>
      </c>
      <c r="S126" s="139">
        <v>0.5</v>
      </c>
      <c r="T126" s="139">
        <f>S126*H126</f>
        <v>88.929000000000002</v>
      </c>
      <c r="U126" s="140" t="s">
        <v>1</v>
      </c>
      <c r="AR126" s="141" t="s">
        <v>139</v>
      </c>
      <c r="AT126" s="141" t="s">
        <v>134</v>
      </c>
      <c r="AU126" s="141" t="s">
        <v>88</v>
      </c>
      <c r="AY126" s="16" t="s">
        <v>131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6" t="s">
        <v>86</v>
      </c>
      <c r="BK126" s="142">
        <f>ROUND(I126*H126,2)</f>
        <v>0</v>
      </c>
      <c r="BL126" s="16" t="s">
        <v>139</v>
      </c>
      <c r="BM126" s="141" t="s">
        <v>148</v>
      </c>
    </row>
    <row r="127" spans="2:65" s="1" customFormat="1" ht="38.4">
      <c r="B127" s="31"/>
      <c r="D127" s="143" t="s">
        <v>141</v>
      </c>
      <c r="F127" s="144" t="s">
        <v>149</v>
      </c>
      <c r="I127" s="145"/>
      <c r="L127" s="31"/>
      <c r="M127" s="146"/>
      <c r="U127" s="55"/>
      <c r="AT127" s="16" t="s">
        <v>141</v>
      </c>
      <c r="AU127" s="16" t="s">
        <v>88</v>
      </c>
    </row>
    <row r="128" spans="2:65" s="1" customFormat="1" ht="19.2">
      <c r="B128" s="31"/>
      <c r="D128" s="143" t="s">
        <v>150</v>
      </c>
      <c r="F128" s="160" t="s">
        <v>151</v>
      </c>
      <c r="I128" s="145"/>
      <c r="L128" s="31"/>
      <c r="M128" s="146"/>
      <c r="U128" s="55"/>
      <c r="AT128" s="16" t="s">
        <v>150</v>
      </c>
      <c r="AU128" s="16" t="s">
        <v>88</v>
      </c>
    </row>
    <row r="129" spans="2:65" s="1" customFormat="1" ht="33" customHeight="1">
      <c r="B129" s="31"/>
      <c r="C129" s="130" t="s">
        <v>152</v>
      </c>
      <c r="D129" s="130" t="s">
        <v>134</v>
      </c>
      <c r="E129" s="131" t="s">
        <v>153</v>
      </c>
      <c r="F129" s="132" t="s">
        <v>154</v>
      </c>
      <c r="G129" s="133" t="s">
        <v>137</v>
      </c>
      <c r="H129" s="134">
        <v>110.386</v>
      </c>
      <c r="I129" s="135"/>
      <c r="J129" s="136">
        <f>ROUND(I129*H129,2)</f>
        <v>0</v>
      </c>
      <c r="K129" s="132" t="s">
        <v>138</v>
      </c>
      <c r="L129" s="31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0.28999999999999998</v>
      </c>
      <c r="T129" s="139">
        <f>S129*H129</f>
        <v>32.011939999999996</v>
      </c>
      <c r="U129" s="140" t="s">
        <v>1</v>
      </c>
      <c r="AR129" s="141" t="s">
        <v>139</v>
      </c>
      <c r="AT129" s="141" t="s">
        <v>134</v>
      </c>
      <c r="AU129" s="141" t="s">
        <v>88</v>
      </c>
      <c r="AY129" s="16" t="s">
        <v>131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6" t="s">
        <v>86</v>
      </c>
      <c r="BK129" s="142">
        <f>ROUND(I129*H129,2)</f>
        <v>0</v>
      </c>
      <c r="BL129" s="16" t="s">
        <v>139</v>
      </c>
      <c r="BM129" s="141" t="s">
        <v>155</v>
      </c>
    </row>
    <row r="130" spans="2:65" s="1" customFormat="1" ht="48">
      <c r="B130" s="31"/>
      <c r="D130" s="143" t="s">
        <v>141</v>
      </c>
      <c r="F130" s="144" t="s">
        <v>156</v>
      </c>
      <c r="I130" s="145"/>
      <c r="L130" s="31"/>
      <c r="M130" s="146"/>
      <c r="U130" s="55"/>
      <c r="AT130" s="16" t="s">
        <v>141</v>
      </c>
      <c r="AU130" s="16" t="s">
        <v>88</v>
      </c>
    </row>
    <row r="131" spans="2:65" s="1" customFormat="1" ht="19.2">
      <c r="B131" s="31"/>
      <c r="D131" s="143" t="s">
        <v>150</v>
      </c>
      <c r="F131" s="160" t="s">
        <v>151</v>
      </c>
      <c r="I131" s="145"/>
      <c r="L131" s="31"/>
      <c r="M131" s="146"/>
      <c r="U131" s="55"/>
      <c r="AT131" s="16" t="s">
        <v>150</v>
      </c>
      <c r="AU131" s="16" t="s">
        <v>88</v>
      </c>
    </row>
    <row r="132" spans="2:65" s="12" customFormat="1">
      <c r="B132" s="147"/>
      <c r="D132" s="143" t="s">
        <v>143</v>
      </c>
      <c r="E132" s="148" t="s">
        <v>1</v>
      </c>
      <c r="F132" s="149" t="s">
        <v>157</v>
      </c>
      <c r="H132" s="148" t="s">
        <v>1</v>
      </c>
      <c r="I132" s="150"/>
      <c r="L132" s="147"/>
      <c r="M132" s="151"/>
      <c r="U132" s="152"/>
      <c r="AT132" s="148" t="s">
        <v>143</v>
      </c>
      <c r="AU132" s="148" t="s">
        <v>88</v>
      </c>
      <c r="AV132" s="12" t="s">
        <v>86</v>
      </c>
      <c r="AW132" s="12" t="s">
        <v>33</v>
      </c>
      <c r="AX132" s="12" t="s">
        <v>78</v>
      </c>
      <c r="AY132" s="148" t="s">
        <v>131</v>
      </c>
    </row>
    <row r="133" spans="2:65" s="13" customFormat="1">
      <c r="B133" s="153"/>
      <c r="D133" s="143" t="s">
        <v>143</v>
      </c>
      <c r="E133" s="154" t="s">
        <v>1</v>
      </c>
      <c r="F133" s="155" t="s">
        <v>158</v>
      </c>
      <c r="H133" s="156">
        <v>110.386</v>
      </c>
      <c r="I133" s="157"/>
      <c r="L133" s="153"/>
      <c r="M133" s="158"/>
      <c r="U133" s="159"/>
      <c r="AT133" s="154" t="s">
        <v>143</v>
      </c>
      <c r="AU133" s="154" t="s">
        <v>88</v>
      </c>
      <c r="AV133" s="13" t="s">
        <v>88</v>
      </c>
      <c r="AW133" s="13" t="s">
        <v>33</v>
      </c>
      <c r="AX133" s="13" t="s">
        <v>86</v>
      </c>
      <c r="AY133" s="154" t="s">
        <v>131</v>
      </c>
    </row>
    <row r="134" spans="2:65" s="1" customFormat="1" ht="24.15" customHeight="1">
      <c r="B134" s="31"/>
      <c r="C134" s="130" t="s">
        <v>139</v>
      </c>
      <c r="D134" s="130" t="s">
        <v>134</v>
      </c>
      <c r="E134" s="131" t="s">
        <v>159</v>
      </c>
      <c r="F134" s="132" t="s">
        <v>160</v>
      </c>
      <c r="G134" s="133" t="s">
        <v>137</v>
      </c>
      <c r="H134" s="134">
        <v>110.386</v>
      </c>
      <c r="I134" s="135"/>
      <c r="J134" s="136">
        <f>ROUND(I134*H134,2)</f>
        <v>0</v>
      </c>
      <c r="K134" s="132" t="s">
        <v>138</v>
      </c>
      <c r="L134" s="31"/>
      <c r="M134" s="137" t="s">
        <v>1</v>
      </c>
      <c r="N134" s="138" t="s">
        <v>43</v>
      </c>
      <c r="P134" s="139">
        <f>O134*H134</f>
        <v>0</v>
      </c>
      <c r="Q134" s="139">
        <v>0</v>
      </c>
      <c r="R134" s="139">
        <f>Q134*H134</f>
        <v>0</v>
      </c>
      <c r="S134" s="139">
        <v>0.45</v>
      </c>
      <c r="T134" s="139">
        <f>S134*H134</f>
        <v>49.673699999999997</v>
      </c>
      <c r="U134" s="140" t="s">
        <v>1</v>
      </c>
      <c r="AR134" s="141" t="s">
        <v>139</v>
      </c>
      <c r="AT134" s="141" t="s">
        <v>134</v>
      </c>
      <c r="AU134" s="141" t="s">
        <v>88</v>
      </c>
      <c r="AY134" s="16" t="s">
        <v>131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6" t="s">
        <v>86</v>
      </c>
      <c r="BK134" s="142">
        <f>ROUND(I134*H134,2)</f>
        <v>0</v>
      </c>
      <c r="BL134" s="16" t="s">
        <v>139</v>
      </c>
      <c r="BM134" s="141" t="s">
        <v>161</v>
      </c>
    </row>
    <row r="135" spans="2:65" s="1" customFormat="1" ht="38.4">
      <c r="B135" s="31"/>
      <c r="D135" s="143" t="s">
        <v>141</v>
      </c>
      <c r="F135" s="144" t="s">
        <v>162</v>
      </c>
      <c r="I135" s="145"/>
      <c r="L135" s="31"/>
      <c r="M135" s="146"/>
      <c r="U135" s="55"/>
      <c r="AT135" s="16" t="s">
        <v>141</v>
      </c>
      <c r="AU135" s="16" t="s">
        <v>88</v>
      </c>
    </row>
    <row r="136" spans="2:65" s="1" customFormat="1" ht="16.5" customHeight="1">
      <c r="B136" s="31"/>
      <c r="C136" s="130" t="s">
        <v>163</v>
      </c>
      <c r="D136" s="130" t="s">
        <v>134</v>
      </c>
      <c r="E136" s="131" t="s">
        <v>164</v>
      </c>
      <c r="F136" s="132" t="s">
        <v>165</v>
      </c>
      <c r="G136" s="133" t="s">
        <v>166</v>
      </c>
      <c r="H136" s="134">
        <v>246.76</v>
      </c>
      <c r="I136" s="135"/>
      <c r="J136" s="136">
        <f>ROUND(I136*H136,2)</f>
        <v>0</v>
      </c>
      <c r="K136" s="132" t="s">
        <v>138</v>
      </c>
      <c r="L136" s="31"/>
      <c r="M136" s="137" t="s">
        <v>1</v>
      </c>
      <c r="N136" s="138" t="s">
        <v>43</v>
      </c>
      <c r="P136" s="139">
        <f>O136*H136</f>
        <v>0</v>
      </c>
      <c r="Q136" s="139">
        <v>0</v>
      </c>
      <c r="R136" s="139">
        <f>Q136*H136</f>
        <v>0</v>
      </c>
      <c r="S136" s="139">
        <v>0.20499999999999999</v>
      </c>
      <c r="T136" s="139">
        <f>S136*H136</f>
        <v>50.585799999999992</v>
      </c>
      <c r="U136" s="140" t="s">
        <v>1</v>
      </c>
      <c r="AR136" s="141" t="s">
        <v>139</v>
      </c>
      <c r="AT136" s="141" t="s">
        <v>134</v>
      </c>
      <c r="AU136" s="141" t="s">
        <v>88</v>
      </c>
      <c r="AY136" s="16" t="s">
        <v>131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6" t="s">
        <v>86</v>
      </c>
      <c r="BK136" s="142">
        <f>ROUND(I136*H136,2)</f>
        <v>0</v>
      </c>
      <c r="BL136" s="16" t="s">
        <v>139</v>
      </c>
      <c r="BM136" s="141" t="s">
        <v>167</v>
      </c>
    </row>
    <row r="137" spans="2:65" s="1" customFormat="1" ht="28.8">
      <c r="B137" s="31"/>
      <c r="D137" s="143" t="s">
        <v>141</v>
      </c>
      <c r="F137" s="144" t="s">
        <v>168</v>
      </c>
      <c r="I137" s="145"/>
      <c r="L137" s="31"/>
      <c r="M137" s="146"/>
      <c r="U137" s="55"/>
      <c r="AT137" s="16" t="s">
        <v>141</v>
      </c>
      <c r="AU137" s="16" t="s">
        <v>88</v>
      </c>
    </row>
    <row r="138" spans="2:65" s="12" customFormat="1">
      <c r="B138" s="147"/>
      <c r="D138" s="143" t="s">
        <v>143</v>
      </c>
      <c r="E138" s="148" t="s">
        <v>1</v>
      </c>
      <c r="F138" s="149" t="s">
        <v>169</v>
      </c>
      <c r="H138" s="148" t="s">
        <v>1</v>
      </c>
      <c r="I138" s="150"/>
      <c r="L138" s="147"/>
      <c r="M138" s="151"/>
      <c r="U138" s="152"/>
      <c r="AT138" s="148" t="s">
        <v>143</v>
      </c>
      <c r="AU138" s="148" t="s">
        <v>88</v>
      </c>
      <c r="AV138" s="12" t="s">
        <v>86</v>
      </c>
      <c r="AW138" s="12" t="s">
        <v>33</v>
      </c>
      <c r="AX138" s="12" t="s">
        <v>78</v>
      </c>
      <c r="AY138" s="148" t="s">
        <v>131</v>
      </c>
    </row>
    <row r="139" spans="2:65" s="13" customFormat="1">
      <c r="B139" s="153"/>
      <c r="D139" s="143" t="s">
        <v>143</v>
      </c>
      <c r="E139" s="154" t="s">
        <v>1</v>
      </c>
      <c r="F139" s="155" t="s">
        <v>170</v>
      </c>
      <c r="H139" s="156">
        <v>181.76</v>
      </c>
      <c r="I139" s="157"/>
      <c r="L139" s="153"/>
      <c r="M139" s="158"/>
      <c r="U139" s="159"/>
      <c r="AT139" s="154" t="s">
        <v>143</v>
      </c>
      <c r="AU139" s="154" t="s">
        <v>88</v>
      </c>
      <c r="AV139" s="13" t="s">
        <v>88</v>
      </c>
      <c r="AW139" s="13" t="s">
        <v>33</v>
      </c>
      <c r="AX139" s="13" t="s">
        <v>78</v>
      </c>
      <c r="AY139" s="154" t="s">
        <v>131</v>
      </c>
    </row>
    <row r="140" spans="2:65" s="12" customFormat="1">
      <c r="B140" s="147"/>
      <c r="D140" s="143" t="s">
        <v>143</v>
      </c>
      <c r="E140" s="148" t="s">
        <v>1</v>
      </c>
      <c r="F140" s="149" t="s">
        <v>171</v>
      </c>
      <c r="H140" s="148" t="s">
        <v>1</v>
      </c>
      <c r="I140" s="150"/>
      <c r="L140" s="147"/>
      <c r="M140" s="151"/>
      <c r="U140" s="152"/>
      <c r="AT140" s="148" t="s">
        <v>143</v>
      </c>
      <c r="AU140" s="148" t="s">
        <v>88</v>
      </c>
      <c r="AV140" s="12" t="s">
        <v>86</v>
      </c>
      <c r="AW140" s="12" t="s">
        <v>33</v>
      </c>
      <c r="AX140" s="12" t="s">
        <v>78</v>
      </c>
      <c r="AY140" s="148" t="s">
        <v>131</v>
      </c>
    </row>
    <row r="141" spans="2:65" s="13" customFormat="1">
      <c r="B141" s="153"/>
      <c r="D141" s="143" t="s">
        <v>143</v>
      </c>
      <c r="E141" s="154" t="s">
        <v>1</v>
      </c>
      <c r="F141" s="155" t="s">
        <v>172</v>
      </c>
      <c r="H141" s="156">
        <v>65</v>
      </c>
      <c r="I141" s="157"/>
      <c r="L141" s="153"/>
      <c r="M141" s="158"/>
      <c r="U141" s="159"/>
      <c r="AT141" s="154" t="s">
        <v>143</v>
      </c>
      <c r="AU141" s="154" t="s">
        <v>88</v>
      </c>
      <c r="AV141" s="13" t="s">
        <v>88</v>
      </c>
      <c r="AW141" s="13" t="s">
        <v>33</v>
      </c>
      <c r="AX141" s="13" t="s">
        <v>78</v>
      </c>
      <c r="AY141" s="154" t="s">
        <v>131</v>
      </c>
    </row>
    <row r="142" spans="2:65" s="14" customFormat="1">
      <c r="B142" s="161"/>
      <c r="D142" s="143" t="s">
        <v>143</v>
      </c>
      <c r="E142" s="162" t="s">
        <v>1</v>
      </c>
      <c r="F142" s="163" t="s">
        <v>173</v>
      </c>
      <c r="H142" s="164">
        <v>246.76</v>
      </c>
      <c r="I142" s="165"/>
      <c r="L142" s="161"/>
      <c r="M142" s="166"/>
      <c r="U142" s="167"/>
      <c r="AT142" s="162" t="s">
        <v>143</v>
      </c>
      <c r="AU142" s="162" t="s">
        <v>88</v>
      </c>
      <c r="AV142" s="14" t="s">
        <v>139</v>
      </c>
      <c r="AW142" s="14" t="s">
        <v>33</v>
      </c>
      <c r="AX142" s="14" t="s">
        <v>86</v>
      </c>
      <c r="AY142" s="162" t="s">
        <v>131</v>
      </c>
    </row>
    <row r="143" spans="2:65" s="1" customFormat="1" ht="16.5" customHeight="1">
      <c r="B143" s="31"/>
      <c r="C143" s="130" t="s">
        <v>174</v>
      </c>
      <c r="D143" s="130" t="s">
        <v>134</v>
      </c>
      <c r="E143" s="131" t="s">
        <v>175</v>
      </c>
      <c r="F143" s="132" t="s">
        <v>176</v>
      </c>
      <c r="G143" s="133" t="s">
        <v>137</v>
      </c>
      <c r="H143" s="134">
        <v>598.03399999999999</v>
      </c>
      <c r="I143" s="135"/>
      <c r="J143" s="136">
        <f>ROUND(I143*H143,2)</f>
        <v>0</v>
      </c>
      <c r="K143" s="132" t="s">
        <v>138</v>
      </c>
      <c r="L143" s="31"/>
      <c r="M143" s="137" t="s">
        <v>1</v>
      </c>
      <c r="N143" s="138" t="s">
        <v>43</v>
      </c>
      <c r="P143" s="139">
        <f>O143*H143</f>
        <v>0</v>
      </c>
      <c r="Q143" s="139">
        <v>0</v>
      </c>
      <c r="R143" s="139">
        <f>Q143*H143</f>
        <v>0</v>
      </c>
      <c r="S143" s="139">
        <v>0</v>
      </c>
      <c r="T143" s="139">
        <f>S143*H143</f>
        <v>0</v>
      </c>
      <c r="U143" s="140" t="s">
        <v>1</v>
      </c>
      <c r="AR143" s="141" t="s">
        <v>139</v>
      </c>
      <c r="AT143" s="141" t="s">
        <v>134</v>
      </c>
      <c r="AU143" s="141" t="s">
        <v>88</v>
      </c>
      <c r="AY143" s="16" t="s">
        <v>131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6" t="s">
        <v>86</v>
      </c>
      <c r="BK143" s="142">
        <f>ROUND(I143*H143,2)</f>
        <v>0</v>
      </c>
      <c r="BL143" s="16" t="s">
        <v>139</v>
      </c>
      <c r="BM143" s="141" t="s">
        <v>177</v>
      </c>
    </row>
    <row r="144" spans="2:65" s="1" customFormat="1">
      <c r="B144" s="31"/>
      <c r="D144" s="143" t="s">
        <v>141</v>
      </c>
      <c r="F144" s="144" t="s">
        <v>178</v>
      </c>
      <c r="I144" s="145"/>
      <c r="L144" s="31"/>
      <c r="M144" s="146"/>
      <c r="U144" s="55"/>
      <c r="AT144" s="16" t="s">
        <v>141</v>
      </c>
      <c r="AU144" s="16" t="s">
        <v>88</v>
      </c>
    </row>
    <row r="145" spans="2:65" s="1" customFormat="1" ht="37.799999999999997" customHeight="1">
      <c r="B145" s="31"/>
      <c r="C145" s="130" t="s">
        <v>179</v>
      </c>
      <c r="D145" s="130" t="s">
        <v>134</v>
      </c>
      <c r="E145" s="131" t="s">
        <v>180</v>
      </c>
      <c r="F145" s="132" t="s">
        <v>181</v>
      </c>
      <c r="G145" s="133" t="s">
        <v>182</v>
      </c>
      <c r="H145" s="134">
        <v>119.60680000000001</v>
      </c>
      <c r="I145" s="135"/>
      <c r="J145" s="136">
        <f>ROUND(I145*H145,2)</f>
        <v>0</v>
      </c>
      <c r="K145" s="132" t="s">
        <v>138</v>
      </c>
      <c r="L145" s="31"/>
      <c r="M145" s="137" t="s">
        <v>1</v>
      </c>
      <c r="N145" s="138" t="s">
        <v>43</v>
      </c>
      <c r="P145" s="139">
        <f>O145*H145</f>
        <v>0</v>
      </c>
      <c r="Q145" s="139">
        <v>0</v>
      </c>
      <c r="R145" s="139">
        <f>Q145*H145</f>
        <v>0</v>
      </c>
      <c r="S145" s="139">
        <v>0</v>
      </c>
      <c r="T145" s="139">
        <f>S145*H145</f>
        <v>0</v>
      </c>
      <c r="U145" s="140" t="s">
        <v>1</v>
      </c>
      <c r="AR145" s="141" t="s">
        <v>139</v>
      </c>
      <c r="AT145" s="141" t="s">
        <v>134</v>
      </c>
      <c r="AU145" s="141" t="s">
        <v>88</v>
      </c>
      <c r="AY145" s="16" t="s">
        <v>131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6" t="s">
        <v>86</v>
      </c>
      <c r="BK145" s="142">
        <f>ROUND(I145*H145,2)</f>
        <v>0</v>
      </c>
      <c r="BL145" s="16" t="s">
        <v>139</v>
      </c>
      <c r="BM145" s="141" t="s">
        <v>183</v>
      </c>
    </row>
    <row r="146" spans="2:65" s="1" customFormat="1" ht="38.4">
      <c r="B146" s="31"/>
      <c r="D146" s="143" t="s">
        <v>141</v>
      </c>
      <c r="F146" s="144" t="s">
        <v>184</v>
      </c>
      <c r="I146" s="145"/>
      <c r="L146" s="31"/>
      <c r="M146" s="146"/>
      <c r="U146" s="55"/>
      <c r="AT146" s="16" t="s">
        <v>141</v>
      </c>
      <c r="AU146" s="16" t="s">
        <v>88</v>
      </c>
    </row>
    <row r="147" spans="2:65" s="1" customFormat="1" ht="19.2">
      <c r="B147" s="31"/>
      <c r="D147" s="143" t="s">
        <v>150</v>
      </c>
      <c r="F147" s="160" t="s">
        <v>185</v>
      </c>
      <c r="I147" s="145"/>
      <c r="L147" s="31"/>
      <c r="M147" s="146"/>
      <c r="U147" s="55"/>
      <c r="AT147" s="16" t="s">
        <v>150</v>
      </c>
      <c r="AU147" s="16" t="s">
        <v>88</v>
      </c>
    </row>
    <row r="148" spans="2:65" s="12" customFormat="1">
      <c r="B148" s="147"/>
      <c r="D148" s="143" t="s">
        <v>143</v>
      </c>
      <c r="E148" s="148" t="s">
        <v>1</v>
      </c>
      <c r="F148" s="149" t="s">
        <v>186</v>
      </c>
      <c r="H148" s="148" t="s">
        <v>1</v>
      </c>
      <c r="I148" s="150"/>
      <c r="L148" s="147"/>
      <c r="M148" s="151"/>
      <c r="U148" s="152"/>
      <c r="AT148" s="148" t="s">
        <v>143</v>
      </c>
      <c r="AU148" s="148" t="s">
        <v>88</v>
      </c>
      <c r="AV148" s="12" t="s">
        <v>86</v>
      </c>
      <c r="AW148" s="12" t="s">
        <v>33</v>
      </c>
      <c r="AX148" s="12" t="s">
        <v>78</v>
      </c>
      <c r="AY148" s="148" t="s">
        <v>131</v>
      </c>
    </row>
    <row r="149" spans="2:65" s="13" customFormat="1">
      <c r="B149" s="153"/>
      <c r="D149" s="143" t="s">
        <v>143</v>
      </c>
      <c r="E149" s="154" t="s">
        <v>1</v>
      </c>
      <c r="F149" s="155" t="s">
        <v>187</v>
      </c>
      <c r="H149" s="156">
        <v>119.60680000000001</v>
      </c>
      <c r="I149" s="157"/>
      <c r="L149" s="153"/>
      <c r="M149" s="158"/>
      <c r="U149" s="159"/>
      <c r="AT149" s="154" t="s">
        <v>143</v>
      </c>
      <c r="AU149" s="154" t="s">
        <v>88</v>
      </c>
      <c r="AV149" s="13" t="s">
        <v>88</v>
      </c>
      <c r="AW149" s="13" t="s">
        <v>33</v>
      </c>
      <c r="AX149" s="13" t="s">
        <v>86</v>
      </c>
      <c r="AY149" s="154" t="s">
        <v>131</v>
      </c>
    </row>
    <row r="150" spans="2:65" s="1" customFormat="1" ht="37.799999999999997" customHeight="1">
      <c r="B150" s="31"/>
      <c r="C150" s="130" t="s">
        <v>188</v>
      </c>
      <c r="D150" s="130" t="s">
        <v>134</v>
      </c>
      <c r="E150" s="131" t="s">
        <v>189</v>
      </c>
      <c r="F150" s="132" t="s">
        <v>190</v>
      </c>
      <c r="G150" s="133" t="s">
        <v>182</v>
      </c>
      <c r="H150" s="134">
        <v>239.21360000000001</v>
      </c>
      <c r="I150" s="135"/>
      <c r="J150" s="136">
        <f>ROUND(I150*H150,2)</f>
        <v>0</v>
      </c>
      <c r="K150" s="132" t="s">
        <v>138</v>
      </c>
      <c r="L150" s="31"/>
      <c r="M150" s="137" t="s">
        <v>1</v>
      </c>
      <c r="N150" s="138" t="s">
        <v>43</v>
      </c>
      <c r="P150" s="139">
        <f>O150*H150</f>
        <v>0</v>
      </c>
      <c r="Q150" s="139">
        <v>0</v>
      </c>
      <c r="R150" s="139">
        <f>Q150*H150</f>
        <v>0</v>
      </c>
      <c r="S150" s="139">
        <v>0</v>
      </c>
      <c r="T150" s="139">
        <f>S150*H150</f>
        <v>0</v>
      </c>
      <c r="U150" s="140" t="s">
        <v>1</v>
      </c>
      <c r="AR150" s="141" t="s">
        <v>139</v>
      </c>
      <c r="AT150" s="141" t="s">
        <v>134</v>
      </c>
      <c r="AU150" s="141" t="s">
        <v>88</v>
      </c>
      <c r="AY150" s="16" t="s">
        <v>131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6" t="s">
        <v>86</v>
      </c>
      <c r="BK150" s="142">
        <f>ROUND(I150*H150,2)</f>
        <v>0</v>
      </c>
      <c r="BL150" s="16" t="s">
        <v>139</v>
      </c>
      <c r="BM150" s="141" t="s">
        <v>191</v>
      </c>
    </row>
    <row r="151" spans="2:65" s="1" customFormat="1" ht="38.4">
      <c r="B151" s="31"/>
      <c r="D151" s="143" t="s">
        <v>141</v>
      </c>
      <c r="F151" s="144" t="s">
        <v>192</v>
      </c>
      <c r="I151" s="145"/>
      <c r="L151" s="31"/>
      <c r="M151" s="146"/>
      <c r="U151" s="55"/>
      <c r="AT151" s="16" t="s">
        <v>141</v>
      </c>
      <c r="AU151" s="16" t="s">
        <v>88</v>
      </c>
    </row>
    <row r="152" spans="2:65" s="1" customFormat="1" ht="19.2">
      <c r="B152" s="31"/>
      <c r="D152" s="143" t="s">
        <v>150</v>
      </c>
      <c r="F152" s="160" t="s">
        <v>185</v>
      </c>
      <c r="I152" s="145"/>
      <c r="L152" s="31"/>
      <c r="M152" s="146"/>
      <c r="U152" s="55"/>
      <c r="AT152" s="16" t="s">
        <v>150</v>
      </c>
      <c r="AU152" s="16" t="s">
        <v>88</v>
      </c>
    </row>
    <row r="153" spans="2:65" s="12" customFormat="1">
      <c r="B153" s="147"/>
      <c r="D153" s="143" t="s">
        <v>143</v>
      </c>
      <c r="E153" s="148" t="s">
        <v>1</v>
      </c>
      <c r="F153" s="149" t="s">
        <v>186</v>
      </c>
      <c r="H153" s="148" t="s">
        <v>1</v>
      </c>
      <c r="I153" s="150"/>
      <c r="L153" s="147"/>
      <c r="M153" s="151"/>
      <c r="U153" s="152"/>
      <c r="AT153" s="148" t="s">
        <v>143</v>
      </c>
      <c r="AU153" s="148" t="s">
        <v>88</v>
      </c>
      <c r="AV153" s="12" t="s">
        <v>86</v>
      </c>
      <c r="AW153" s="12" t="s">
        <v>33</v>
      </c>
      <c r="AX153" s="12" t="s">
        <v>78</v>
      </c>
      <c r="AY153" s="148" t="s">
        <v>131</v>
      </c>
    </row>
    <row r="154" spans="2:65" s="13" customFormat="1">
      <c r="B154" s="153"/>
      <c r="D154" s="143" t="s">
        <v>143</v>
      </c>
      <c r="E154" s="154" t="s">
        <v>1</v>
      </c>
      <c r="F154" s="155" t="s">
        <v>193</v>
      </c>
      <c r="H154" s="156">
        <v>239.21360000000001</v>
      </c>
      <c r="I154" s="157"/>
      <c r="L154" s="153"/>
      <c r="M154" s="158"/>
      <c r="U154" s="159"/>
      <c r="AT154" s="154" t="s">
        <v>143</v>
      </c>
      <c r="AU154" s="154" t="s">
        <v>88</v>
      </c>
      <c r="AV154" s="13" t="s">
        <v>88</v>
      </c>
      <c r="AW154" s="13" t="s">
        <v>33</v>
      </c>
      <c r="AX154" s="13" t="s">
        <v>86</v>
      </c>
      <c r="AY154" s="154" t="s">
        <v>131</v>
      </c>
    </row>
    <row r="155" spans="2:65" s="1" customFormat="1" ht="16.5" customHeight="1">
      <c r="B155" s="31"/>
      <c r="C155" s="130" t="s">
        <v>194</v>
      </c>
      <c r="D155" s="130" t="s">
        <v>134</v>
      </c>
      <c r="E155" s="131" t="s">
        <v>195</v>
      </c>
      <c r="F155" s="132" t="s">
        <v>196</v>
      </c>
      <c r="G155" s="133" t="s">
        <v>182</v>
      </c>
      <c r="H155" s="134">
        <v>119.60680000000001</v>
      </c>
      <c r="I155" s="135"/>
      <c r="J155" s="136">
        <f>ROUND(I155*H155,2)</f>
        <v>0</v>
      </c>
      <c r="K155" s="132" t="s">
        <v>138</v>
      </c>
      <c r="L155" s="31"/>
      <c r="M155" s="137" t="s">
        <v>1</v>
      </c>
      <c r="N155" s="138" t="s">
        <v>43</v>
      </c>
      <c r="P155" s="139">
        <f>O155*H155</f>
        <v>0</v>
      </c>
      <c r="Q155" s="139">
        <v>0</v>
      </c>
      <c r="R155" s="139">
        <f>Q155*H155</f>
        <v>0</v>
      </c>
      <c r="S155" s="139">
        <v>0</v>
      </c>
      <c r="T155" s="139">
        <f>S155*H155</f>
        <v>0</v>
      </c>
      <c r="U155" s="140" t="s">
        <v>1</v>
      </c>
      <c r="AR155" s="141" t="s">
        <v>139</v>
      </c>
      <c r="AT155" s="141" t="s">
        <v>134</v>
      </c>
      <c r="AU155" s="141" t="s">
        <v>88</v>
      </c>
      <c r="AY155" s="16" t="s">
        <v>131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6" t="s">
        <v>86</v>
      </c>
      <c r="BK155" s="142">
        <f>ROUND(I155*H155,2)</f>
        <v>0</v>
      </c>
      <c r="BL155" s="16" t="s">
        <v>139</v>
      </c>
      <c r="BM155" s="141" t="s">
        <v>197</v>
      </c>
    </row>
    <row r="156" spans="2:65" s="1" customFormat="1" ht="19.2">
      <c r="B156" s="31"/>
      <c r="D156" s="143" t="s">
        <v>141</v>
      </c>
      <c r="F156" s="144" t="s">
        <v>198</v>
      </c>
      <c r="I156" s="145"/>
      <c r="L156" s="31"/>
      <c r="M156" s="146"/>
      <c r="U156" s="55"/>
      <c r="AT156" s="16" t="s">
        <v>141</v>
      </c>
      <c r="AU156" s="16" t="s">
        <v>88</v>
      </c>
    </row>
    <row r="157" spans="2:65" s="12" customFormat="1">
      <c r="B157" s="147"/>
      <c r="D157" s="143" t="s">
        <v>143</v>
      </c>
      <c r="E157" s="148" t="s">
        <v>1</v>
      </c>
      <c r="F157" s="149" t="s">
        <v>199</v>
      </c>
      <c r="H157" s="148" t="s">
        <v>1</v>
      </c>
      <c r="I157" s="150"/>
      <c r="L157" s="147"/>
      <c r="M157" s="151"/>
      <c r="U157" s="152"/>
      <c r="AT157" s="148" t="s">
        <v>143</v>
      </c>
      <c r="AU157" s="148" t="s">
        <v>88</v>
      </c>
      <c r="AV157" s="12" t="s">
        <v>86</v>
      </c>
      <c r="AW157" s="12" t="s">
        <v>33</v>
      </c>
      <c r="AX157" s="12" t="s">
        <v>78</v>
      </c>
      <c r="AY157" s="148" t="s">
        <v>131</v>
      </c>
    </row>
    <row r="158" spans="2:65" s="13" customFormat="1">
      <c r="B158" s="153"/>
      <c r="D158" s="143" t="s">
        <v>143</v>
      </c>
      <c r="E158" s="154" t="s">
        <v>1</v>
      </c>
      <c r="F158" s="155" t="s">
        <v>187</v>
      </c>
      <c r="H158" s="156">
        <v>119.60680000000001</v>
      </c>
      <c r="I158" s="157"/>
      <c r="L158" s="153"/>
      <c r="M158" s="158"/>
      <c r="U158" s="159"/>
      <c r="AT158" s="154" t="s">
        <v>143</v>
      </c>
      <c r="AU158" s="154" t="s">
        <v>88</v>
      </c>
      <c r="AV158" s="13" t="s">
        <v>88</v>
      </c>
      <c r="AW158" s="13" t="s">
        <v>33</v>
      </c>
      <c r="AX158" s="13" t="s">
        <v>86</v>
      </c>
      <c r="AY158" s="154" t="s">
        <v>131</v>
      </c>
    </row>
    <row r="159" spans="2:65" s="11" customFormat="1" ht="22.8" customHeight="1">
      <c r="B159" s="118"/>
      <c r="D159" s="119" t="s">
        <v>77</v>
      </c>
      <c r="E159" s="128" t="s">
        <v>200</v>
      </c>
      <c r="F159" s="128" t="s">
        <v>201</v>
      </c>
      <c r="I159" s="121"/>
      <c r="J159" s="129">
        <f>BK159</f>
        <v>0</v>
      </c>
      <c r="L159" s="118"/>
      <c r="M159" s="123"/>
      <c r="P159" s="124">
        <f>SUM(P160:P184)</f>
        <v>0</v>
      </c>
      <c r="R159" s="124">
        <f>SUM(R160:R184)</f>
        <v>0</v>
      </c>
      <c r="T159" s="124">
        <f>SUM(T160:T184)</f>
        <v>7.0616000000000003</v>
      </c>
      <c r="U159" s="125"/>
      <c r="AR159" s="119" t="s">
        <v>86</v>
      </c>
      <c r="AT159" s="126" t="s">
        <v>77</v>
      </c>
      <c r="AU159" s="126" t="s">
        <v>86</v>
      </c>
      <c r="AY159" s="119" t="s">
        <v>131</v>
      </c>
      <c r="BK159" s="127">
        <f>SUM(BK160:BK184)</f>
        <v>0</v>
      </c>
    </row>
    <row r="160" spans="2:65" s="1" customFormat="1" ht="16.5" customHeight="1">
      <c r="B160" s="31"/>
      <c r="C160" s="130" t="s">
        <v>202</v>
      </c>
      <c r="D160" s="130" t="s">
        <v>134</v>
      </c>
      <c r="E160" s="131" t="s">
        <v>203</v>
      </c>
      <c r="F160" s="132" t="s">
        <v>204</v>
      </c>
      <c r="G160" s="133" t="s">
        <v>205</v>
      </c>
      <c r="H160" s="134">
        <v>3</v>
      </c>
      <c r="I160" s="135"/>
      <c r="J160" s="136">
        <f>ROUND(I160*H160,2)</f>
        <v>0</v>
      </c>
      <c r="K160" s="132" t="s">
        <v>1</v>
      </c>
      <c r="L160" s="31"/>
      <c r="M160" s="137" t="s">
        <v>1</v>
      </c>
      <c r="N160" s="138" t="s">
        <v>43</v>
      </c>
      <c r="P160" s="139">
        <f>O160*H160</f>
        <v>0</v>
      </c>
      <c r="Q160" s="139">
        <v>0</v>
      </c>
      <c r="R160" s="139">
        <f>Q160*H160</f>
        <v>0</v>
      </c>
      <c r="S160" s="139">
        <v>0</v>
      </c>
      <c r="T160" s="139">
        <f>S160*H160</f>
        <v>0</v>
      </c>
      <c r="U160" s="140" t="s">
        <v>1</v>
      </c>
      <c r="AR160" s="141" t="s">
        <v>139</v>
      </c>
      <c r="AT160" s="141" t="s">
        <v>134</v>
      </c>
      <c r="AU160" s="141" t="s">
        <v>88</v>
      </c>
      <c r="AY160" s="16" t="s">
        <v>131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6" t="s">
        <v>86</v>
      </c>
      <c r="BK160" s="142">
        <f>ROUND(I160*H160,2)</f>
        <v>0</v>
      </c>
      <c r="BL160" s="16" t="s">
        <v>139</v>
      </c>
      <c r="BM160" s="141" t="s">
        <v>206</v>
      </c>
    </row>
    <row r="161" spans="2:65" s="1" customFormat="1">
      <c r="B161" s="31"/>
      <c r="D161" s="143" t="s">
        <v>141</v>
      </c>
      <c r="F161" s="144" t="s">
        <v>204</v>
      </c>
      <c r="I161" s="145"/>
      <c r="L161" s="31"/>
      <c r="M161" s="146"/>
      <c r="U161" s="55"/>
      <c r="AT161" s="16" t="s">
        <v>141</v>
      </c>
      <c r="AU161" s="16" t="s">
        <v>88</v>
      </c>
    </row>
    <row r="162" spans="2:65" s="1" customFormat="1" ht="19.2">
      <c r="B162" s="31"/>
      <c r="D162" s="143" t="s">
        <v>150</v>
      </c>
      <c r="F162" s="160" t="s">
        <v>207</v>
      </c>
      <c r="I162" s="145"/>
      <c r="L162" s="31"/>
      <c r="M162" s="146"/>
      <c r="U162" s="55"/>
      <c r="AT162" s="16" t="s">
        <v>150</v>
      </c>
      <c r="AU162" s="16" t="s">
        <v>88</v>
      </c>
    </row>
    <row r="163" spans="2:65" s="1" customFormat="1" ht="16.5" customHeight="1">
      <c r="B163" s="31"/>
      <c r="C163" s="130" t="s">
        <v>132</v>
      </c>
      <c r="D163" s="130" t="s">
        <v>134</v>
      </c>
      <c r="E163" s="131" t="s">
        <v>208</v>
      </c>
      <c r="F163" s="132" t="s">
        <v>209</v>
      </c>
      <c r="G163" s="133" t="s">
        <v>182</v>
      </c>
      <c r="H163" s="134">
        <v>1.9137999999999999</v>
      </c>
      <c r="I163" s="135"/>
      <c r="J163" s="136">
        <f>ROUND(I163*H163,2)</f>
        <v>0</v>
      </c>
      <c r="K163" s="132" t="s">
        <v>138</v>
      </c>
      <c r="L163" s="31"/>
      <c r="M163" s="137" t="s">
        <v>1</v>
      </c>
      <c r="N163" s="138" t="s">
        <v>43</v>
      </c>
      <c r="P163" s="139">
        <f>O163*H163</f>
        <v>0</v>
      </c>
      <c r="Q163" s="139">
        <v>0</v>
      </c>
      <c r="R163" s="139">
        <f>Q163*H163</f>
        <v>0</v>
      </c>
      <c r="S163" s="139">
        <v>2</v>
      </c>
      <c r="T163" s="139">
        <f>S163*H163</f>
        <v>3.8275999999999999</v>
      </c>
      <c r="U163" s="140" t="s">
        <v>1</v>
      </c>
      <c r="AR163" s="141" t="s">
        <v>139</v>
      </c>
      <c r="AT163" s="141" t="s">
        <v>134</v>
      </c>
      <c r="AU163" s="141" t="s">
        <v>88</v>
      </c>
      <c r="AY163" s="16" t="s">
        <v>131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6" t="s">
        <v>86</v>
      </c>
      <c r="BK163" s="142">
        <f>ROUND(I163*H163,2)</f>
        <v>0</v>
      </c>
      <c r="BL163" s="16" t="s">
        <v>139</v>
      </c>
      <c r="BM163" s="141" t="s">
        <v>210</v>
      </c>
    </row>
    <row r="164" spans="2:65" s="1" customFormat="1">
      <c r="B164" s="31"/>
      <c r="D164" s="143" t="s">
        <v>141</v>
      </c>
      <c r="F164" s="144" t="s">
        <v>211</v>
      </c>
      <c r="I164" s="145"/>
      <c r="L164" s="31"/>
      <c r="M164" s="146"/>
      <c r="U164" s="55"/>
      <c r="AT164" s="16" t="s">
        <v>141</v>
      </c>
      <c r="AU164" s="16" t="s">
        <v>88</v>
      </c>
    </row>
    <row r="165" spans="2:65" s="12" customFormat="1">
      <c r="B165" s="147"/>
      <c r="D165" s="143" t="s">
        <v>143</v>
      </c>
      <c r="E165" s="148" t="s">
        <v>1</v>
      </c>
      <c r="F165" s="149" t="s">
        <v>212</v>
      </c>
      <c r="H165" s="148" t="s">
        <v>1</v>
      </c>
      <c r="I165" s="150"/>
      <c r="L165" s="147"/>
      <c r="M165" s="151"/>
      <c r="U165" s="152"/>
      <c r="AT165" s="148" t="s">
        <v>143</v>
      </c>
      <c r="AU165" s="148" t="s">
        <v>88</v>
      </c>
      <c r="AV165" s="12" t="s">
        <v>86</v>
      </c>
      <c r="AW165" s="12" t="s">
        <v>33</v>
      </c>
      <c r="AX165" s="12" t="s">
        <v>78</v>
      </c>
      <c r="AY165" s="148" t="s">
        <v>131</v>
      </c>
    </row>
    <row r="166" spans="2:65" s="13" customFormat="1">
      <c r="B166" s="153"/>
      <c r="D166" s="143" t="s">
        <v>143</v>
      </c>
      <c r="E166" s="154" t="s">
        <v>1</v>
      </c>
      <c r="F166" s="155" t="s">
        <v>213</v>
      </c>
      <c r="H166" s="156">
        <v>1.9137999999999999</v>
      </c>
      <c r="I166" s="157"/>
      <c r="L166" s="153"/>
      <c r="M166" s="158"/>
      <c r="U166" s="159"/>
      <c r="AT166" s="154" t="s">
        <v>143</v>
      </c>
      <c r="AU166" s="154" t="s">
        <v>88</v>
      </c>
      <c r="AV166" s="13" t="s">
        <v>88</v>
      </c>
      <c r="AW166" s="13" t="s">
        <v>33</v>
      </c>
      <c r="AX166" s="13" t="s">
        <v>86</v>
      </c>
      <c r="AY166" s="154" t="s">
        <v>131</v>
      </c>
    </row>
    <row r="167" spans="2:65" s="1" customFormat="1" ht="24.15" customHeight="1">
      <c r="B167" s="31"/>
      <c r="C167" s="130" t="s">
        <v>214</v>
      </c>
      <c r="D167" s="130" t="s">
        <v>134</v>
      </c>
      <c r="E167" s="131" t="s">
        <v>215</v>
      </c>
      <c r="F167" s="132" t="s">
        <v>216</v>
      </c>
      <c r="G167" s="133" t="s">
        <v>166</v>
      </c>
      <c r="H167" s="134">
        <v>46.2</v>
      </c>
      <c r="I167" s="135"/>
      <c r="J167" s="136">
        <f>ROUND(I167*H167,2)</f>
        <v>0</v>
      </c>
      <c r="K167" s="132" t="s">
        <v>138</v>
      </c>
      <c r="L167" s="31"/>
      <c r="M167" s="137" t="s">
        <v>1</v>
      </c>
      <c r="N167" s="138" t="s">
        <v>43</v>
      </c>
      <c r="P167" s="139">
        <f>O167*H167</f>
        <v>0</v>
      </c>
      <c r="Q167" s="139">
        <v>0</v>
      </c>
      <c r="R167" s="139">
        <f>Q167*H167</f>
        <v>0</v>
      </c>
      <c r="S167" s="139">
        <v>7.0000000000000007E-2</v>
      </c>
      <c r="T167" s="139">
        <f>S167*H167</f>
        <v>3.2340000000000004</v>
      </c>
      <c r="U167" s="140" t="s">
        <v>1</v>
      </c>
      <c r="AR167" s="141" t="s">
        <v>139</v>
      </c>
      <c r="AT167" s="141" t="s">
        <v>134</v>
      </c>
      <c r="AU167" s="141" t="s">
        <v>88</v>
      </c>
      <c r="AY167" s="16" t="s">
        <v>131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6" t="s">
        <v>86</v>
      </c>
      <c r="BK167" s="142">
        <f>ROUND(I167*H167,2)</f>
        <v>0</v>
      </c>
      <c r="BL167" s="16" t="s">
        <v>139</v>
      </c>
      <c r="BM167" s="141" t="s">
        <v>217</v>
      </c>
    </row>
    <row r="168" spans="2:65" s="1" customFormat="1" ht="19.2">
      <c r="B168" s="31"/>
      <c r="D168" s="143" t="s">
        <v>141</v>
      </c>
      <c r="F168" s="144" t="s">
        <v>216</v>
      </c>
      <c r="I168" s="145"/>
      <c r="L168" s="31"/>
      <c r="M168" s="146"/>
      <c r="U168" s="55"/>
      <c r="AT168" s="16" t="s">
        <v>141</v>
      </c>
      <c r="AU168" s="16" t="s">
        <v>88</v>
      </c>
    </row>
    <row r="169" spans="2:65" s="12" customFormat="1">
      <c r="B169" s="147"/>
      <c r="D169" s="143" t="s">
        <v>143</v>
      </c>
      <c r="E169" s="148" t="s">
        <v>1</v>
      </c>
      <c r="F169" s="149" t="s">
        <v>218</v>
      </c>
      <c r="H169" s="148" t="s">
        <v>1</v>
      </c>
      <c r="I169" s="150"/>
      <c r="L169" s="147"/>
      <c r="M169" s="151"/>
      <c r="U169" s="152"/>
      <c r="AT169" s="148" t="s">
        <v>143</v>
      </c>
      <c r="AU169" s="148" t="s">
        <v>88</v>
      </c>
      <c r="AV169" s="12" t="s">
        <v>86</v>
      </c>
      <c r="AW169" s="12" t="s">
        <v>33</v>
      </c>
      <c r="AX169" s="12" t="s">
        <v>78</v>
      </c>
      <c r="AY169" s="148" t="s">
        <v>131</v>
      </c>
    </row>
    <row r="170" spans="2:65" s="13" customFormat="1">
      <c r="B170" s="153"/>
      <c r="D170" s="143" t="s">
        <v>143</v>
      </c>
      <c r="E170" s="154" t="s">
        <v>1</v>
      </c>
      <c r="F170" s="155" t="s">
        <v>219</v>
      </c>
      <c r="H170" s="156">
        <v>30</v>
      </c>
      <c r="I170" s="157"/>
      <c r="L170" s="153"/>
      <c r="M170" s="158"/>
      <c r="U170" s="159"/>
      <c r="AT170" s="154" t="s">
        <v>143</v>
      </c>
      <c r="AU170" s="154" t="s">
        <v>88</v>
      </c>
      <c r="AV170" s="13" t="s">
        <v>88</v>
      </c>
      <c r="AW170" s="13" t="s">
        <v>33</v>
      </c>
      <c r="AX170" s="13" t="s">
        <v>78</v>
      </c>
      <c r="AY170" s="154" t="s">
        <v>131</v>
      </c>
    </row>
    <row r="171" spans="2:65" s="12" customFormat="1">
      <c r="B171" s="147"/>
      <c r="D171" s="143" t="s">
        <v>143</v>
      </c>
      <c r="E171" s="148" t="s">
        <v>1</v>
      </c>
      <c r="F171" s="149" t="s">
        <v>220</v>
      </c>
      <c r="H171" s="148" t="s">
        <v>1</v>
      </c>
      <c r="I171" s="150"/>
      <c r="L171" s="147"/>
      <c r="M171" s="151"/>
      <c r="U171" s="152"/>
      <c r="AT171" s="148" t="s">
        <v>143</v>
      </c>
      <c r="AU171" s="148" t="s">
        <v>88</v>
      </c>
      <c r="AV171" s="12" t="s">
        <v>86</v>
      </c>
      <c r="AW171" s="12" t="s">
        <v>33</v>
      </c>
      <c r="AX171" s="12" t="s">
        <v>78</v>
      </c>
      <c r="AY171" s="148" t="s">
        <v>131</v>
      </c>
    </row>
    <row r="172" spans="2:65" s="13" customFormat="1">
      <c r="B172" s="153"/>
      <c r="D172" s="143" t="s">
        <v>143</v>
      </c>
      <c r="E172" s="154" t="s">
        <v>1</v>
      </c>
      <c r="F172" s="155" t="s">
        <v>221</v>
      </c>
      <c r="H172" s="156">
        <v>16.2</v>
      </c>
      <c r="I172" s="157"/>
      <c r="L172" s="153"/>
      <c r="M172" s="158"/>
      <c r="U172" s="159"/>
      <c r="AT172" s="154" t="s">
        <v>143</v>
      </c>
      <c r="AU172" s="154" t="s">
        <v>88</v>
      </c>
      <c r="AV172" s="13" t="s">
        <v>88</v>
      </c>
      <c r="AW172" s="13" t="s">
        <v>33</v>
      </c>
      <c r="AX172" s="13" t="s">
        <v>78</v>
      </c>
      <c r="AY172" s="154" t="s">
        <v>131</v>
      </c>
    </row>
    <row r="173" spans="2:65" s="14" customFormat="1">
      <c r="B173" s="161"/>
      <c r="D173" s="143" t="s">
        <v>143</v>
      </c>
      <c r="E173" s="162" t="s">
        <v>1</v>
      </c>
      <c r="F173" s="163" t="s">
        <v>173</v>
      </c>
      <c r="H173" s="164">
        <v>46.2</v>
      </c>
      <c r="I173" s="165"/>
      <c r="L173" s="161"/>
      <c r="M173" s="166"/>
      <c r="U173" s="167"/>
      <c r="AT173" s="162" t="s">
        <v>143</v>
      </c>
      <c r="AU173" s="162" t="s">
        <v>88</v>
      </c>
      <c r="AV173" s="14" t="s">
        <v>139</v>
      </c>
      <c r="AW173" s="14" t="s">
        <v>33</v>
      </c>
      <c r="AX173" s="14" t="s">
        <v>86</v>
      </c>
      <c r="AY173" s="162" t="s">
        <v>131</v>
      </c>
    </row>
    <row r="174" spans="2:65" s="1" customFormat="1" ht="24.15" customHeight="1">
      <c r="B174" s="31"/>
      <c r="C174" s="130" t="s">
        <v>222</v>
      </c>
      <c r="D174" s="130" t="s">
        <v>134</v>
      </c>
      <c r="E174" s="131" t="s">
        <v>223</v>
      </c>
      <c r="F174" s="132" t="s">
        <v>224</v>
      </c>
      <c r="G174" s="133" t="s">
        <v>225</v>
      </c>
      <c r="H174" s="134">
        <v>274.50511999999998</v>
      </c>
      <c r="I174" s="135"/>
      <c r="J174" s="136">
        <f>ROUND(I174*H174,2)</f>
        <v>0</v>
      </c>
      <c r="K174" s="132" t="s">
        <v>138</v>
      </c>
      <c r="L174" s="31"/>
      <c r="M174" s="137" t="s">
        <v>1</v>
      </c>
      <c r="N174" s="138" t="s">
        <v>43</v>
      </c>
      <c r="P174" s="139">
        <f>O174*H174</f>
        <v>0</v>
      </c>
      <c r="Q174" s="139">
        <v>0</v>
      </c>
      <c r="R174" s="139">
        <f>Q174*H174</f>
        <v>0</v>
      </c>
      <c r="S174" s="139">
        <v>0</v>
      </c>
      <c r="T174" s="139">
        <f>S174*H174</f>
        <v>0</v>
      </c>
      <c r="U174" s="140" t="s">
        <v>1</v>
      </c>
      <c r="AR174" s="141" t="s">
        <v>139</v>
      </c>
      <c r="AT174" s="141" t="s">
        <v>134</v>
      </c>
      <c r="AU174" s="141" t="s">
        <v>88</v>
      </c>
      <c r="AY174" s="16" t="s">
        <v>131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6" t="s">
        <v>86</v>
      </c>
      <c r="BK174" s="142">
        <f>ROUND(I174*H174,2)</f>
        <v>0</v>
      </c>
      <c r="BL174" s="16" t="s">
        <v>139</v>
      </c>
      <c r="BM174" s="141" t="s">
        <v>226</v>
      </c>
    </row>
    <row r="175" spans="2:65" s="1" customFormat="1" ht="19.2">
      <c r="B175" s="31"/>
      <c r="D175" s="143" t="s">
        <v>141</v>
      </c>
      <c r="F175" s="144" t="s">
        <v>227</v>
      </c>
      <c r="I175" s="145"/>
      <c r="L175" s="31"/>
      <c r="M175" s="146"/>
      <c r="U175" s="55"/>
      <c r="AT175" s="16" t="s">
        <v>141</v>
      </c>
      <c r="AU175" s="16" t="s">
        <v>88</v>
      </c>
    </row>
    <row r="176" spans="2:65" s="1" customFormat="1" ht="19.2">
      <c r="B176" s="31"/>
      <c r="D176" s="143" t="s">
        <v>150</v>
      </c>
      <c r="F176" s="160" t="s">
        <v>228</v>
      </c>
      <c r="I176" s="145"/>
      <c r="L176" s="31"/>
      <c r="M176" s="146"/>
      <c r="U176" s="55"/>
      <c r="AT176" s="16" t="s">
        <v>150</v>
      </c>
      <c r="AU176" s="16" t="s">
        <v>88</v>
      </c>
    </row>
    <row r="177" spans="2:65" s="1" customFormat="1" ht="24.15" customHeight="1">
      <c r="B177" s="31"/>
      <c r="C177" s="130" t="s">
        <v>229</v>
      </c>
      <c r="D177" s="130" t="s">
        <v>134</v>
      </c>
      <c r="E177" s="131" t="s">
        <v>230</v>
      </c>
      <c r="F177" s="132" t="s">
        <v>231</v>
      </c>
      <c r="G177" s="133" t="s">
        <v>225</v>
      </c>
      <c r="H177" s="134">
        <v>2470.5460800000001</v>
      </c>
      <c r="I177" s="135"/>
      <c r="J177" s="136">
        <f>ROUND(I177*H177,2)</f>
        <v>0</v>
      </c>
      <c r="K177" s="132" t="s">
        <v>138</v>
      </c>
      <c r="L177" s="31"/>
      <c r="M177" s="137" t="s">
        <v>1</v>
      </c>
      <c r="N177" s="138" t="s">
        <v>43</v>
      </c>
      <c r="P177" s="139">
        <f>O177*H177</f>
        <v>0</v>
      </c>
      <c r="Q177" s="139">
        <v>0</v>
      </c>
      <c r="R177" s="139">
        <f>Q177*H177</f>
        <v>0</v>
      </c>
      <c r="S177" s="139">
        <v>0</v>
      </c>
      <c r="T177" s="139">
        <f>S177*H177</f>
        <v>0</v>
      </c>
      <c r="U177" s="140" t="s">
        <v>1</v>
      </c>
      <c r="AR177" s="141" t="s">
        <v>139</v>
      </c>
      <c r="AT177" s="141" t="s">
        <v>134</v>
      </c>
      <c r="AU177" s="141" t="s">
        <v>88</v>
      </c>
      <c r="AY177" s="16" t="s">
        <v>131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6" t="s">
        <v>86</v>
      </c>
      <c r="BK177" s="142">
        <f>ROUND(I177*H177,2)</f>
        <v>0</v>
      </c>
      <c r="BL177" s="16" t="s">
        <v>139</v>
      </c>
      <c r="BM177" s="141" t="s">
        <v>232</v>
      </c>
    </row>
    <row r="178" spans="2:65" s="1" customFormat="1" ht="28.8">
      <c r="B178" s="31"/>
      <c r="D178" s="143" t="s">
        <v>141</v>
      </c>
      <c r="F178" s="144" t="s">
        <v>233</v>
      </c>
      <c r="I178" s="145"/>
      <c r="L178" s="31"/>
      <c r="M178" s="146"/>
      <c r="U178" s="55"/>
      <c r="AT178" s="16" t="s">
        <v>141</v>
      </c>
      <c r="AU178" s="16" t="s">
        <v>88</v>
      </c>
    </row>
    <row r="179" spans="2:65" s="1" customFormat="1" ht="19.2">
      <c r="B179" s="31"/>
      <c r="D179" s="143" t="s">
        <v>150</v>
      </c>
      <c r="F179" s="160" t="s">
        <v>228</v>
      </c>
      <c r="I179" s="145"/>
      <c r="L179" s="31"/>
      <c r="M179" s="146"/>
      <c r="U179" s="55"/>
      <c r="AT179" s="16" t="s">
        <v>150</v>
      </c>
      <c r="AU179" s="16" t="s">
        <v>88</v>
      </c>
    </row>
    <row r="180" spans="2:65" s="13" customFormat="1">
      <c r="B180" s="153"/>
      <c r="D180" s="143" t="s">
        <v>143</v>
      </c>
      <c r="F180" s="155" t="s">
        <v>234</v>
      </c>
      <c r="H180" s="156">
        <v>2470.5460800000001</v>
      </c>
      <c r="I180" s="157"/>
      <c r="L180" s="153"/>
      <c r="M180" s="158"/>
      <c r="U180" s="159"/>
      <c r="AT180" s="154" t="s">
        <v>143</v>
      </c>
      <c r="AU180" s="154" t="s">
        <v>88</v>
      </c>
      <c r="AV180" s="13" t="s">
        <v>88</v>
      </c>
      <c r="AW180" s="13" t="s">
        <v>4</v>
      </c>
      <c r="AX180" s="13" t="s">
        <v>86</v>
      </c>
      <c r="AY180" s="154" t="s">
        <v>131</v>
      </c>
    </row>
    <row r="181" spans="2:65" s="1" customFormat="1" ht="33" customHeight="1">
      <c r="B181" s="31"/>
      <c r="C181" s="130" t="s">
        <v>8</v>
      </c>
      <c r="D181" s="130" t="s">
        <v>134</v>
      </c>
      <c r="E181" s="131" t="s">
        <v>235</v>
      </c>
      <c r="F181" s="132" t="s">
        <v>236</v>
      </c>
      <c r="G181" s="133" t="s">
        <v>225</v>
      </c>
      <c r="H181" s="134">
        <v>274.50511999999998</v>
      </c>
      <c r="I181" s="135"/>
      <c r="J181" s="136">
        <f>ROUND(I181*H181,2)</f>
        <v>0</v>
      </c>
      <c r="K181" s="132" t="s">
        <v>138</v>
      </c>
      <c r="L181" s="31"/>
      <c r="M181" s="137" t="s">
        <v>1</v>
      </c>
      <c r="N181" s="138" t="s">
        <v>43</v>
      </c>
      <c r="P181" s="139">
        <f>O181*H181</f>
        <v>0</v>
      </c>
      <c r="Q181" s="139">
        <v>0</v>
      </c>
      <c r="R181" s="139">
        <f>Q181*H181</f>
        <v>0</v>
      </c>
      <c r="S181" s="139">
        <v>0</v>
      </c>
      <c r="T181" s="139">
        <f>S181*H181</f>
        <v>0</v>
      </c>
      <c r="U181" s="140" t="s">
        <v>1</v>
      </c>
      <c r="AR181" s="141" t="s">
        <v>139</v>
      </c>
      <c r="AT181" s="141" t="s">
        <v>134</v>
      </c>
      <c r="AU181" s="141" t="s">
        <v>88</v>
      </c>
      <c r="AY181" s="16" t="s">
        <v>131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6" t="s">
        <v>86</v>
      </c>
      <c r="BK181" s="142">
        <f>ROUND(I181*H181,2)</f>
        <v>0</v>
      </c>
      <c r="BL181" s="16" t="s">
        <v>139</v>
      </c>
      <c r="BM181" s="141" t="s">
        <v>237</v>
      </c>
    </row>
    <row r="182" spans="2:65" s="1" customFormat="1" ht="28.8">
      <c r="B182" s="31"/>
      <c r="D182" s="143" t="s">
        <v>141</v>
      </c>
      <c r="F182" s="144" t="s">
        <v>238</v>
      </c>
      <c r="I182" s="145"/>
      <c r="L182" s="31"/>
      <c r="M182" s="146"/>
      <c r="U182" s="55"/>
      <c r="AT182" s="16" t="s">
        <v>141</v>
      </c>
      <c r="AU182" s="16" t="s">
        <v>88</v>
      </c>
    </row>
    <row r="183" spans="2:65" s="1" customFormat="1" ht="24.15" customHeight="1">
      <c r="B183" s="31"/>
      <c r="C183" s="130" t="s">
        <v>239</v>
      </c>
      <c r="D183" s="130" t="s">
        <v>134</v>
      </c>
      <c r="E183" s="131" t="s">
        <v>240</v>
      </c>
      <c r="F183" s="132" t="s">
        <v>241</v>
      </c>
      <c r="G183" s="133" t="s">
        <v>225</v>
      </c>
      <c r="H183" s="134">
        <v>274.50511999999998</v>
      </c>
      <c r="I183" s="135"/>
      <c r="J183" s="136">
        <f>ROUND(I183*H183,2)</f>
        <v>0</v>
      </c>
      <c r="K183" s="132" t="s">
        <v>138</v>
      </c>
      <c r="L183" s="31"/>
      <c r="M183" s="137" t="s">
        <v>1</v>
      </c>
      <c r="N183" s="138" t="s">
        <v>43</v>
      </c>
      <c r="P183" s="139">
        <f>O183*H183</f>
        <v>0</v>
      </c>
      <c r="Q183" s="139">
        <v>0</v>
      </c>
      <c r="R183" s="139">
        <f>Q183*H183</f>
        <v>0</v>
      </c>
      <c r="S183" s="139">
        <v>0</v>
      </c>
      <c r="T183" s="139">
        <f>S183*H183</f>
        <v>0</v>
      </c>
      <c r="U183" s="140" t="s">
        <v>1</v>
      </c>
      <c r="AR183" s="141" t="s">
        <v>139</v>
      </c>
      <c r="AT183" s="141" t="s">
        <v>134</v>
      </c>
      <c r="AU183" s="141" t="s">
        <v>88</v>
      </c>
      <c r="AY183" s="16" t="s">
        <v>131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6" t="s">
        <v>86</v>
      </c>
      <c r="BK183" s="142">
        <f>ROUND(I183*H183,2)</f>
        <v>0</v>
      </c>
      <c r="BL183" s="16" t="s">
        <v>139</v>
      </c>
      <c r="BM183" s="141" t="s">
        <v>242</v>
      </c>
    </row>
    <row r="184" spans="2:65" s="1" customFormat="1" ht="19.2">
      <c r="B184" s="31"/>
      <c r="D184" s="143" t="s">
        <v>141</v>
      </c>
      <c r="F184" s="144" t="s">
        <v>243</v>
      </c>
      <c r="I184" s="145"/>
      <c r="L184" s="31"/>
      <c r="M184" s="168"/>
      <c r="N184" s="169"/>
      <c r="O184" s="169"/>
      <c r="P184" s="169"/>
      <c r="Q184" s="169"/>
      <c r="R184" s="169"/>
      <c r="S184" s="169"/>
      <c r="T184" s="169"/>
      <c r="U184" s="170"/>
      <c r="AT184" s="16" t="s">
        <v>141</v>
      </c>
      <c r="AU184" s="16" t="s">
        <v>88</v>
      </c>
    </row>
    <row r="185" spans="2:65" s="1" customFormat="1" ht="6.9" customHeight="1">
      <c r="B185" s="43"/>
      <c r="C185" s="44"/>
      <c r="D185" s="44"/>
      <c r="E185" s="44"/>
      <c r="F185" s="44"/>
      <c r="G185" s="44"/>
      <c r="H185" s="44"/>
      <c r="I185" s="44"/>
      <c r="J185" s="44"/>
      <c r="K185" s="44"/>
      <c r="L185" s="31"/>
    </row>
  </sheetData>
  <sheetProtection algorithmName="SHA-512" hashValue="tRWvvg6HMqF2fayo6FtQCsszH4kToVbqM4jqUjzsxly17JeRRn8puHwF044lRE0frHfantLxYKKgP1xrEyVKzg==" saltValue="f90inrm0bIypINsYU8m/iH9L6vadNt9P5pCxCr3q2+jrHU5QjsFx8W2eTHWX7BnHQedIrja8Q2Q6arxQeCFVYw==" spinCount="100000" sheet="1" objects="1" scenarios="1" formatColumns="0" formatRows="0" autoFilter="0"/>
  <autoFilter ref="C118:K184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8"/>
  <sheetViews>
    <sheetView showGridLines="0" topLeftCell="A10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91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104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Úprava centrálního veřejného prostoru městyse Kamenice</v>
      </c>
      <c r="F7" s="222"/>
      <c r="G7" s="222"/>
      <c r="H7" s="222"/>
      <c r="L7" s="19"/>
    </row>
    <row r="8" spans="2:46" s="1" customFormat="1" ht="12" customHeight="1">
      <c r="B8" s="31"/>
      <c r="D8" s="26" t="s">
        <v>105</v>
      </c>
      <c r="L8" s="31"/>
    </row>
    <row r="9" spans="2:46" s="1" customFormat="1" ht="16.5" customHeight="1">
      <c r="B9" s="31"/>
      <c r="E9" s="211" t="s">
        <v>244</v>
      </c>
      <c r="F9" s="220"/>
      <c r="G9" s="220"/>
      <c r="H9" s="22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193"/>
      <c r="G18" s="193"/>
      <c r="H18" s="193"/>
      <c r="I18" s="26" t="s">
        <v>27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24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27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8"/>
      <c r="E27" s="197" t="s">
        <v>1</v>
      </c>
      <c r="F27" s="197"/>
      <c r="G27" s="197"/>
      <c r="H27" s="197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ROUND(J124,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" customHeight="1">
      <c r="B33" s="31"/>
      <c r="D33" s="54" t="s">
        <v>42</v>
      </c>
      <c r="E33" s="26" t="s">
        <v>43</v>
      </c>
      <c r="F33" s="90">
        <f>ROUND((SUM(BE124:BE287)),  2)</f>
        <v>0</v>
      </c>
      <c r="I33" s="91">
        <v>0.21</v>
      </c>
      <c r="J33" s="90">
        <f>ROUND(((SUM(BE124:BE287))*I33),  2)</f>
        <v>0</v>
      </c>
      <c r="L33" s="31"/>
    </row>
    <row r="34" spans="2:12" s="1" customFormat="1" ht="14.4" customHeight="1">
      <c r="B34" s="31"/>
      <c r="E34" s="26" t="s">
        <v>44</v>
      </c>
      <c r="F34" s="90">
        <f>ROUND((SUM(BF124:BF287)),  2)</f>
        <v>0</v>
      </c>
      <c r="I34" s="91">
        <v>0.15</v>
      </c>
      <c r="J34" s="90">
        <f>ROUND(((SUM(BF124:BF287))*I34),  2)</f>
        <v>0</v>
      </c>
      <c r="L34" s="31"/>
    </row>
    <row r="35" spans="2:12" s="1" customFormat="1" ht="14.4" hidden="1" customHeight="1">
      <c r="B35" s="31"/>
      <c r="E35" s="26" t="s">
        <v>45</v>
      </c>
      <c r="F35" s="90">
        <f>ROUND((SUM(BG124:BG287)),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46</v>
      </c>
      <c r="F36" s="90">
        <f>ROUND((SUM(BH124:BH287)),  2)</f>
        <v>0</v>
      </c>
      <c r="I36" s="91">
        <v>0.15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47</v>
      </c>
      <c r="F37" s="90">
        <f>ROUND((SUM(BI124:BI287)),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107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Úprava centrálního veřejného prostoru městyse Kamenice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105</v>
      </c>
      <c r="L86" s="31"/>
    </row>
    <row r="87" spans="2:47" s="1" customFormat="1" ht="16.5" customHeight="1">
      <c r="B87" s="31"/>
      <c r="E87" s="211" t="str">
        <f>E9</f>
        <v>SO 02 - Komunikace</v>
      </c>
      <c r="F87" s="220"/>
      <c r="G87" s="220"/>
      <c r="H87" s="220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Kamenice</v>
      </c>
      <c r="I89" s="26" t="s">
        <v>22</v>
      </c>
      <c r="J89" s="51" t="str">
        <f>IF(J12="","",J12)</f>
        <v>Vyplň údaj</v>
      </c>
      <c r="L89" s="31"/>
    </row>
    <row r="90" spans="2:47" s="1" customFormat="1" ht="6.9" customHeight="1">
      <c r="B90" s="31"/>
      <c r="L90" s="31"/>
    </row>
    <row r="91" spans="2:47" s="1" customFormat="1" ht="40.049999999999997" customHeight="1">
      <c r="B91" s="31"/>
      <c r="C91" s="26" t="s">
        <v>23</v>
      </c>
      <c r="F91" s="24" t="str">
        <f>E15</f>
        <v>Městys Kamenice, 58823 Kamenice 481</v>
      </c>
      <c r="I91" s="26" t="s">
        <v>30</v>
      </c>
      <c r="J91" s="29" t="str">
        <f>E21</f>
        <v>Ing. Vít Doležel, Tyršova 1564/10, Jihlava</v>
      </c>
      <c r="L91" s="31"/>
    </row>
    <row r="92" spans="2:47" s="1" customFormat="1" ht="40.049999999999997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>Jiří Večerník, Wolkerova 1747/27, Jihlava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108</v>
      </c>
      <c r="D94" s="92"/>
      <c r="E94" s="92"/>
      <c r="F94" s="92"/>
      <c r="G94" s="92"/>
      <c r="H94" s="92"/>
      <c r="I94" s="92"/>
      <c r="J94" s="101" t="s">
        <v>109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110</v>
      </c>
      <c r="J96" s="65">
        <f>J124</f>
        <v>0</v>
      </c>
      <c r="L96" s="31"/>
      <c r="AU96" s="16" t="s">
        <v>111</v>
      </c>
    </row>
    <row r="97" spans="2:12" s="8" customFormat="1" ht="24.9" customHeight="1">
      <c r="B97" s="103"/>
      <c r="D97" s="104" t="s">
        <v>112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95" customHeight="1">
      <c r="B98" s="107"/>
      <c r="D98" s="108" t="s">
        <v>245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95" customHeight="1">
      <c r="B99" s="107"/>
      <c r="D99" s="108" t="s">
        <v>246</v>
      </c>
      <c r="E99" s="109"/>
      <c r="F99" s="109"/>
      <c r="G99" s="109"/>
      <c r="H99" s="109"/>
      <c r="I99" s="109"/>
      <c r="J99" s="110">
        <f>J146</f>
        <v>0</v>
      </c>
      <c r="L99" s="107"/>
    </row>
    <row r="100" spans="2:12" s="9" customFormat="1" ht="19.95" customHeight="1">
      <c r="B100" s="107"/>
      <c r="D100" s="108" t="s">
        <v>247</v>
      </c>
      <c r="E100" s="109"/>
      <c r="F100" s="109"/>
      <c r="G100" s="109"/>
      <c r="H100" s="109"/>
      <c r="I100" s="109"/>
      <c r="J100" s="110">
        <f>J197</f>
        <v>0</v>
      </c>
      <c r="L100" s="107"/>
    </row>
    <row r="101" spans="2:12" s="9" customFormat="1" ht="19.95" customHeight="1">
      <c r="B101" s="107"/>
      <c r="D101" s="108" t="s">
        <v>248</v>
      </c>
      <c r="E101" s="109"/>
      <c r="F101" s="109"/>
      <c r="G101" s="109"/>
      <c r="H101" s="109"/>
      <c r="I101" s="109"/>
      <c r="J101" s="110">
        <f>J204</f>
        <v>0</v>
      </c>
      <c r="L101" s="107"/>
    </row>
    <row r="102" spans="2:12" s="9" customFormat="1" ht="19.95" customHeight="1">
      <c r="B102" s="107"/>
      <c r="D102" s="108" t="s">
        <v>249</v>
      </c>
      <c r="E102" s="109"/>
      <c r="F102" s="109"/>
      <c r="G102" s="109"/>
      <c r="H102" s="109"/>
      <c r="I102" s="109"/>
      <c r="J102" s="110">
        <f>J279</f>
        <v>0</v>
      </c>
      <c r="L102" s="107"/>
    </row>
    <row r="103" spans="2:12" s="8" customFormat="1" ht="24.9" customHeight="1">
      <c r="B103" s="103"/>
      <c r="D103" s="104" t="s">
        <v>250</v>
      </c>
      <c r="E103" s="105"/>
      <c r="F103" s="105"/>
      <c r="G103" s="105"/>
      <c r="H103" s="105"/>
      <c r="I103" s="105"/>
      <c r="J103" s="106">
        <f>J282</f>
        <v>0</v>
      </c>
      <c r="L103" s="103"/>
    </row>
    <row r="104" spans="2:12" s="9" customFormat="1" ht="19.95" customHeight="1">
      <c r="B104" s="107"/>
      <c r="D104" s="108" t="s">
        <v>251</v>
      </c>
      <c r="E104" s="109"/>
      <c r="F104" s="109"/>
      <c r="G104" s="109"/>
      <c r="H104" s="109"/>
      <c r="I104" s="109"/>
      <c r="J104" s="110">
        <f>J283</f>
        <v>0</v>
      </c>
      <c r="L104" s="107"/>
    </row>
    <row r="105" spans="2:12" s="1" customFormat="1" ht="21.75" customHeight="1">
      <c r="B105" s="31"/>
      <c r="L105" s="31"/>
    </row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" customHeight="1">
      <c r="B111" s="31"/>
      <c r="C111" s="20" t="s">
        <v>115</v>
      </c>
      <c r="L111" s="31"/>
    </row>
    <row r="112" spans="2:12" s="1" customFormat="1" ht="6.9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16.5" customHeight="1">
      <c r="B114" s="31"/>
      <c r="E114" s="221" t="str">
        <f>E7</f>
        <v>Úprava centrálního veřejného prostoru městyse Kamenice</v>
      </c>
      <c r="F114" s="222"/>
      <c r="G114" s="222"/>
      <c r="H114" s="222"/>
      <c r="L114" s="31"/>
    </row>
    <row r="115" spans="2:65" s="1" customFormat="1" ht="12" customHeight="1">
      <c r="B115" s="31"/>
      <c r="C115" s="26" t="s">
        <v>105</v>
      </c>
      <c r="L115" s="31"/>
    </row>
    <row r="116" spans="2:65" s="1" customFormat="1" ht="16.5" customHeight="1">
      <c r="B116" s="31"/>
      <c r="E116" s="211" t="str">
        <f>E9</f>
        <v>SO 02 - Komunikace</v>
      </c>
      <c r="F116" s="220"/>
      <c r="G116" s="220"/>
      <c r="H116" s="220"/>
      <c r="L116" s="31"/>
    </row>
    <row r="117" spans="2:65" s="1" customFormat="1" ht="6.9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>Kamenice</v>
      </c>
      <c r="I118" s="26" t="s">
        <v>22</v>
      </c>
      <c r="J118" s="51" t="str">
        <f>IF(J12="","",J12)</f>
        <v>Vyplň údaj</v>
      </c>
      <c r="L118" s="31"/>
    </row>
    <row r="119" spans="2:65" s="1" customFormat="1" ht="6.9" customHeight="1">
      <c r="B119" s="31"/>
      <c r="L119" s="31"/>
    </row>
    <row r="120" spans="2:65" s="1" customFormat="1" ht="40.049999999999997" customHeight="1">
      <c r="B120" s="31"/>
      <c r="C120" s="26" t="s">
        <v>23</v>
      </c>
      <c r="F120" s="24" t="str">
        <f>E15</f>
        <v>Městys Kamenice, 58823 Kamenice 481</v>
      </c>
      <c r="I120" s="26" t="s">
        <v>30</v>
      </c>
      <c r="J120" s="29" t="str">
        <f>E21</f>
        <v>Ing. Vít Doležel, Tyršova 1564/10, Jihlava</v>
      </c>
      <c r="L120" s="31"/>
    </row>
    <row r="121" spans="2:65" s="1" customFormat="1" ht="40.049999999999997" customHeight="1">
      <c r="B121" s="31"/>
      <c r="C121" s="26" t="s">
        <v>28</v>
      </c>
      <c r="F121" s="24" t="str">
        <f>IF(E18="","",E18)</f>
        <v>Vyplň údaj</v>
      </c>
      <c r="I121" s="26" t="s">
        <v>34</v>
      </c>
      <c r="J121" s="29" t="str">
        <f>E24</f>
        <v>Jiří Večerník, Wolkerova 1747/27, Jihlava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116</v>
      </c>
      <c r="D123" s="113" t="s">
        <v>63</v>
      </c>
      <c r="E123" s="113" t="s">
        <v>59</v>
      </c>
      <c r="F123" s="113" t="s">
        <v>60</v>
      </c>
      <c r="G123" s="113" t="s">
        <v>117</v>
      </c>
      <c r="H123" s="113" t="s">
        <v>118</v>
      </c>
      <c r="I123" s="113" t="s">
        <v>119</v>
      </c>
      <c r="J123" s="113" t="s">
        <v>109</v>
      </c>
      <c r="K123" s="114" t="s">
        <v>120</v>
      </c>
      <c r="L123" s="111"/>
      <c r="M123" s="58" t="s">
        <v>1</v>
      </c>
      <c r="N123" s="59" t="s">
        <v>42</v>
      </c>
      <c r="O123" s="59" t="s">
        <v>121</v>
      </c>
      <c r="P123" s="59" t="s">
        <v>122</v>
      </c>
      <c r="Q123" s="59" t="s">
        <v>123</v>
      </c>
      <c r="R123" s="59" t="s">
        <v>124</v>
      </c>
      <c r="S123" s="59" t="s">
        <v>125</v>
      </c>
      <c r="T123" s="59" t="s">
        <v>126</v>
      </c>
      <c r="U123" s="60" t="s">
        <v>127</v>
      </c>
    </row>
    <row r="124" spans="2:65" s="1" customFormat="1" ht="22.8" customHeight="1">
      <c r="B124" s="31"/>
      <c r="C124" s="63" t="s">
        <v>128</v>
      </c>
      <c r="J124" s="115">
        <f>BK124</f>
        <v>0</v>
      </c>
      <c r="L124" s="31"/>
      <c r="M124" s="61"/>
      <c r="N124" s="52"/>
      <c r="O124" s="52"/>
      <c r="P124" s="116">
        <f>P125+P282</f>
        <v>0</v>
      </c>
      <c r="Q124" s="52"/>
      <c r="R124" s="116">
        <f>R125+R282</f>
        <v>603.64109741419998</v>
      </c>
      <c r="S124" s="52"/>
      <c r="T124" s="116">
        <f>T125+T282</f>
        <v>0</v>
      </c>
      <c r="U124" s="53"/>
      <c r="AT124" s="16" t="s">
        <v>77</v>
      </c>
      <c r="AU124" s="16" t="s">
        <v>111</v>
      </c>
      <c r="BK124" s="117">
        <f>BK125+BK282</f>
        <v>0</v>
      </c>
    </row>
    <row r="125" spans="2:65" s="11" customFormat="1" ht="25.95" customHeight="1">
      <c r="B125" s="118"/>
      <c r="D125" s="119" t="s">
        <v>77</v>
      </c>
      <c r="E125" s="120" t="s">
        <v>129</v>
      </c>
      <c r="F125" s="120" t="s">
        <v>130</v>
      </c>
      <c r="I125" s="121"/>
      <c r="J125" s="122">
        <f>BK125</f>
        <v>0</v>
      </c>
      <c r="L125" s="118"/>
      <c r="M125" s="123"/>
      <c r="P125" s="124">
        <f>P126+P146+P197+P204+P279</f>
        <v>0</v>
      </c>
      <c r="R125" s="124">
        <f>R126+R146+R197+R204+R279</f>
        <v>603.64109741419998</v>
      </c>
      <c r="T125" s="124">
        <f>T126+T146+T197+T204+T279</f>
        <v>0</v>
      </c>
      <c r="U125" s="125"/>
      <c r="AR125" s="119" t="s">
        <v>86</v>
      </c>
      <c r="AT125" s="126" t="s">
        <v>77</v>
      </c>
      <c r="AU125" s="126" t="s">
        <v>78</v>
      </c>
      <c r="AY125" s="119" t="s">
        <v>131</v>
      </c>
      <c r="BK125" s="127">
        <f>BK126+BK146+BK197+BK204+BK279</f>
        <v>0</v>
      </c>
    </row>
    <row r="126" spans="2:65" s="11" customFormat="1" ht="22.8" customHeight="1">
      <c r="B126" s="118"/>
      <c r="D126" s="119" t="s">
        <v>77</v>
      </c>
      <c r="E126" s="128" t="s">
        <v>86</v>
      </c>
      <c r="F126" s="128" t="s">
        <v>252</v>
      </c>
      <c r="I126" s="121"/>
      <c r="J126" s="129">
        <f>BK126</f>
        <v>0</v>
      </c>
      <c r="L126" s="118"/>
      <c r="M126" s="123"/>
      <c r="P126" s="124">
        <f>SUM(P127:P145)</f>
        <v>0</v>
      </c>
      <c r="R126" s="124">
        <f>SUM(R127:R145)</f>
        <v>0</v>
      </c>
      <c r="T126" s="124">
        <f>SUM(T127:T145)</f>
        <v>0</v>
      </c>
      <c r="U126" s="125"/>
      <c r="AR126" s="119" t="s">
        <v>86</v>
      </c>
      <c r="AT126" s="126" t="s">
        <v>77</v>
      </c>
      <c r="AU126" s="126" t="s">
        <v>86</v>
      </c>
      <c r="AY126" s="119" t="s">
        <v>131</v>
      </c>
      <c r="BK126" s="127">
        <f>SUM(BK127:BK145)</f>
        <v>0</v>
      </c>
    </row>
    <row r="127" spans="2:65" s="1" customFormat="1" ht="37.799999999999997" customHeight="1">
      <c r="B127" s="31"/>
      <c r="C127" s="130" t="s">
        <v>86</v>
      </c>
      <c r="D127" s="130" t="s">
        <v>134</v>
      </c>
      <c r="E127" s="131" t="s">
        <v>253</v>
      </c>
      <c r="F127" s="132" t="s">
        <v>254</v>
      </c>
      <c r="G127" s="133" t="s">
        <v>182</v>
      </c>
      <c r="H127" s="134">
        <v>53.402000000000001</v>
      </c>
      <c r="I127" s="135"/>
      <c r="J127" s="136">
        <f>ROUND(I127*H127,2)</f>
        <v>0</v>
      </c>
      <c r="K127" s="132" t="s">
        <v>138</v>
      </c>
      <c r="L127" s="31"/>
      <c r="M127" s="137" t="s">
        <v>1</v>
      </c>
      <c r="N127" s="138" t="s">
        <v>43</v>
      </c>
      <c r="P127" s="139">
        <f>O127*H127</f>
        <v>0</v>
      </c>
      <c r="Q127" s="139">
        <v>0</v>
      </c>
      <c r="R127" s="139">
        <f>Q127*H127</f>
        <v>0</v>
      </c>
      <c r="S127" s="139">
        <v>0</v>
      </c>
      <c r="T127" s="139">
        <f>S127*H127</f>
        <v>0</v>
      </c>
      <c r="U127" s="140" t="s">
        <v>1</v>
      </c>
      <c r="AR127" s="141" t="s">
        <v>139</v>
      </c>
      <c r="AT127" s="141" t="s">
        <v>134</v>
      </c>
      <c r="AU127" s="141" t="s">
        <v>88</v>
      </c>
      <c r="AY127" s="16" t="s">
        <v>131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6" t="s">
        <v>86</v>
      </c>
      <c r="BK127" s="142">
        <f>ROUND(I127*H127,2)</f>
        <v>0</v>
      </c>
      <c r="BL127" s="16" t="s">
        <v>139</v>
      </c>
      <c r="BM127" s="141" t="s">
        <v>255</v>
      </c>
    </row>
    <row r="128" spans="2:65" s="1" customFormat="1" ht="19.2">
      <c r="B128" s="31"/>
      <c r="D128" s="143" t="s">
        <v>141</v>
      </c>
      <c r="F128" s="144" t="s">
        <v>256</v>
      </c>
      <c r="I128" s="145"/>
      <c r="L128" s="31"/>
      <c r="M128" s="146"/>
      <c r="U128" s="55"/>
      <c r="AT128" s="16" t="s">
        <v>141</v>
      </c>
      <c r="AU128" s="16" t="s">
        <v>88</v>
      </c>
    </row>
    <row r="129" spans="2:65" s="1" customFormat="1" ht="24.15" customHeight="1">
      <c r="B129" s="31"/>
      <c r="C129" s="130" t="s">
        <v>88</v>
      </c>
      <c r="D129" s="130" t="s">
        <v>134</v>
      </c>
      <c r="E129" s="131" t="s">
        <v>257</v>
      </c>
      <c r="F129" s="132" t="s">
        <v>258</v>
      </c>
      <c r="G129" s="133" t="s">
        <v>182</v>
      </c>
      <c r="H129" s="134">
        <v>74.614000000000004</v>
      </c>
      <c r="I129" s="135"/>
      <c r="J129" s="136">
        <f>ROUND(I129*H129,2)</f>
        <v>0</v>
      </c>
      <c r="K129" s="132" t="s">
        <v>138</v>
      </c>
      <c r="L129" s="31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39">
        <f>S129*H129</f>
        <v>0</v>
      </c>
      <c r="U129" s="140" t="s">
        <v>1</v>
      </c>
      <c r="AR129" s="141" t="s">
        <v>139</v>
      </c>
      <c r="AT129" s="141" t="s">
        <v>134</v>
      </c>
      <c r="AU129" s="141" t="s">
        <v>88</v>
      </c>
      <c r="AY129" s="16" t="s">
        <v>131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6" t="s">
        <v>86</v>
      </c>
      <c r="BK129" s="142">
        <f>ROUND(I129*H129,2)</f>
        <v>0</v>
      </c>
      <c r="BL129" s="16" t="s">
        <v>139</v>
      </c>
      <c r="BM129" s="141" t="s">
        <v>259</v>
      </c>
    </row>
    <row r="130" spans="2:65" s="1" customFormat="1" ht="28.8">
      <c r="B130" s="31"/>
      <c r="D130" s="143" t="s">
        <v>141</v>
      </c>
      <c r="F130" s="144" t="s">
        <v>260</v>
      </c>
      <c r="I130" s="145"/>
      <c r="L130" s="31"/>
      <c r="M130" s="146"/>
      <c r="U130" s="55"/>
      <c r="AT130" s="16" t="s">
        <v>141</v>
      </c>
      <c r="AU130" s="16" t="s">
        <v>88</v>
      </c>
    </row>
    <row r="131" spans="2:65" s="1" customFormat="1" ht="24.15" customHeight="1">
      <c r="B131" s="31"/>
      <c r="C131" s="130" t="s">
        <v>152</v>
      </c>
      <c r="D131" s="130" t="s">
        <v>134</v>
      </c>
      <c r="E131" s="131" t="s">
        <v>261</v>
      </c>
      <c r="F131" s="132" t="s">
        <v>262</v>
      </c>
      <c r="G131" s="133" t="s">
        <v>137</v>
      </c>
      <c r="H131" s="134">
        <v>621.04300000000001</v>
      </c>
      <c r="I131" s="135"/>
      <c r="J131" s="136">
        <f>ROUND(I131*H131,2)</f>
        <v>0</v>
      </c>
      <c r="K131" s="132" t="s">
        <v>138</v>
      </c>
      <c r="L131" s="31"/>
      <c r="M131" s="137" t="s">
        <v>1</v>
      </c>
      <c r="N131" s="138" t="s">
        <v>43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39">
        <f>S131*H131</f>
        <v>0</v>
      </c>
      <c r="U131" s="140" t="s">
        <v>1</v>
      </c>
      <c r="AR131" s="141" t="s">
        <v>139</v>
      </c>
      <c r="AT131" s="141" t="s">
        <v>134</v>
      </c>
      <c r="AU131" s="141" t="s">
        <v>88</v>
      </c>
      <c r="AY131" s="16" t="s">
        <v>131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6" t="s">
        <v>86</v>
      </c>
      <c r="BK131" s="142">
        <f>ROUND(I131*H131,2)</f>
        <v>0</v>
      </c>
      <c r="BL131" s="16" t="s">
        <v>139</v>
      </c>
      <c r="BM131" s="141" t="s">
        <v>263</v>
      </c>
    </row>
    <row r="132" spans="2:65" s="1" customFormat="1" ht="19.2">
      <c r="B132" s="31"/>
      <c r="D132" s="143" t="s">
        <v>141</v>
      </c>
      <c r="F132" s="144" t="s">
        <v>264</v>
      </c>
      <c r="I132" s="145"/>
      <c r="L132" s="31"/>
      <c r="M132" s="146"/>
      <c r="U132" s="55"/>
      <c r="AT132" s="16" t="s">
        <v>141</v>
      </c>
      <c r="AU132" s="16" t="s">
        <v>88</v>
      </c>
    </row>
    <row r="133" spans="2:65" s="12" customFormat="1">
      <c r="B133" s="147"/>
      <c r="D133" s="143" t="s">
        <v>143</v>
      </c>
      <c r="E133" s="148" t="s">
        <v>1</v>
      </c>
      <c r="F133" s="149" t="s">
        <v>265</v>
      </c>
      <c r="H133" s="148" t="s">
        <v>1</v>
      </c>
      <c r="I133" s="150"/>
      <c r="L133" s="147"/>
      <c r="M133" s="151"/>
      <c r="U133" s="152"/>
      <c r="AT133" s="148" t="s">
        <v>143</v>
      </c>
      <c r="AU133" s="148" t="s">
        <v>88</v>
      </c>
      <c r="AV133" s="12" t="s">
        <v>86</v>
      </c>
      <c r="AW133" s="12" t="s">
        <v>33</v>
      </c>
      <c r="AX133" s="12" t="s">
        <v>78</v>
      </c>
      <c r="AY133" s="148" t="s">
        <v>131</v>
      </c>
    </row>
    <row r="134" spans="2:65" s="13" customFormat="1">
      <c r="B134" s="153"/>
      <c r="D134" s="143" t="s">
        <v>143</v>
      </c>
      <c r="E134" s="154" t="s">
        <v>1</v>
      </c>
      <c r="F134" s="155" t="s">
        <v>266</v>
      </c>
      <c r="H134" s="156">
        <v>238.75</v>
      </c>
      <c r="I134" s="157"/>
      <c r="L134" s="153"/>
      <c r="M134" s="158"/>
      <c r="U134" s="159"/>
      <c r="AT134" s="154" t="s">
        <v>143</v>
      </c>
      <c r="AU134" s="154" t="s">
        <v>88</v>
      </c>
      <c r="AV134" s="13" t="s">
        <v>88</v>
      </c>
      <c r="AW134" s="13" t="s">
        <v>33</v>
      </c>
      <c r="AX134" s="13" t="s">
        <v>78</v>
      </c>
      <c r="AY134" s="154" t="s">
        <v>131</v>
      </c>
    </row>
    <row r="135" spans="2:65" s="12" customFormat="1">
      <c r="B135" s="147"/>
      <c r="D135" s="143" t="s">
        <v>143</v>
      </c>
      <c r="E135" s="148" t="s">
        <v>1</v>
      </c>
      <c r="F135" s="149" t="s">
        <v>267</v>
      </c>
      <c r="H135" s="148" t="s">
        <v>1</v>
      </c>
      <c r="I135" s="150"/>
      <c r="L135" s="147"/>
      <c r="M135" s="151"/>
      <c r="U135" s="152"/>
      <c r="AT135" s="148" t="s">
        <v>143</v>
      </c>
      <c r="AU135" s="148" t="s">
        <v>88</v>
      </c>
      <c r="AV135" s="12" t="s">
        <v>86</v>
      </c>
      <c r="AW135" s="12" t="s">
        <v>33</v>
      </c>
      <c r="AX135" s="12" t="s">
        <v>78</v>
      </c>
      <c r="AY135" s="148" t="s">
        <v>131</v>
      </c>
    </row>
    <row r="136" spans="2:65" s="13" customFormat="1">
      <c r="B136" s="153"/>
      <c r="D136" s="143" t="s">
        <v>143</v>
      </c>
      <c r="E136" s="154" t="s">
        <v>1</v>
      </c>
      <c r="F136" s="155" t="s">
        <v>268</v>
      </c>
      <c r="H136" s="156">
        <v>256.63400000000001</v>
      </c>
      <c r="I136" s="157"/>
      <c r="L136" s="153"/>
      <c r="M136" s="158"/>
      <c r="U136" s="159"/>
      <c r="AT136" s="154" t="s">
        <v>143</v>
      </c>
      <c r="AU136" s="154" t="s">
        <v>88</v>
      </c>
      <c r="AV136" s="13" t="s">
        <v>88</v>
      </c>
      <c r="AW136" s="13" t="s">
        <v>33</v>
      </c>
      <c r="AX136" s="13" t="s">
        <v>78</v>
      </c>
      <c r="AY136" s="154" t="s">
        <v>131</v>
      </c>
    </row>
    <row r="137" spans="2:65" s="12" customFormat="1">
      <c r="B137" s="147"/>
      <c r="D137" s="143" t="s">
        <v>143</v>
      </c>
      <c r="E137" s="148" t="s">
        <v>1</v>
      </c>
      <c r="F137" s="149" t="s">
        <v>269</v>
      </c>
      <c r="H137" s="148" t="s">
        <v>1</v>
      </c>
      <c r="I137" s="150"/>
      <c r="L137" s="147"/>
      <c r="M137" s="151"/>
      <c r="U137" s="152"/>
      <c r="AT137" s="148" t="s">
        <v>143</v>
      </c>
      <c r="AU137" s="148" t="s">
        <v>88</v>
      </c>
      <c r="AV137" s="12" t="s">
        <v>86</v>
      </c>
      <c r="AW137" s="12" t="s">
        <v>33</v>
      </c>
      <c r="AX137" s="12" t="s">
        <v>78</v>
      </c>
      <c r="AY137" s="148" t="s">
        <v>131</v>
      </c>
    </row>
    <row r="138" spans="2:65" s="13" customFormat="1">
      <c r="B138" s="153"/>
      <c r="D138" s="143" t="s">
        <v>143</v>
      </c>
      <c r="E138" s="154" t="s">
        <v>1</v>
      </c>
      <c r="F138" s="155" t="s">
        <v>270</v>
      </c>
      <c r="H138" s="156">
        <v>28.491</v>
      </c>
      <c r="I138" s="157"/>
      <c r="L138" s="153"/>
      <c r="M138" s="158"/>
      <c r="U138" s="159"/>
      <c r="AT138" s="154" t="s">
        <v>143</v>
      </c>
      <c r="AU138" s="154" t="s">
        <v>88</v>
      </c>
      <c r="AV138" s="13" t="s">
        <v>88</v>
      </c>
      <c r="AW138" s="13" t="s">
        <v>33</v>
      </c>
      <c r="AX138" s="13" t="s">
        <v>78</v>
      </c>
      <c r="AY138" s="154" t="s">
        <v>131</v>
      </c>
    </row>
    <row r="139" spans="2:65" s="12" customFormat="1">
      <c r="B139" s="147"/>
      <c r="D139" s="143" t="s">
        <v>143</v>
      </c>
      <c r="E139" s="148" t="s">
        <v>1</v>
      </c>
      <c r="F139" s="149" t="s">
        <v>271</v>
      </c>
      <c r="H139" s="148" t="s">
        <v>1</v>
      </c>
      <c r="I139" s="150"/>
      <c r="L139" s="147"/>
      <c r="M139" s="151"/>
      <c r="U139" s="152"/>
      <c r="AT139" s="148" t="s">
        <v>143</v>
      </c>
      <c r="AU139" s="148" t="s">
        <v>88</v>
      </c>
      <c r="AV139" s="12" t="s">
        <v>86</v>
      </c>
      <c r="AW139" s="12" t="s">
        <v>33</v>
      </c>
      <c r="AX139" s="12" t="s">
        <v>78</v>
      </c>
      <c r="AY139" s="148" t="s">
        <v>131</v>
      </c>
    </row>
    <row r="140" spans="2:65" s="13" customFormat="1">
      <c r="B140" s="153"/>
      <c r="D140" s="143" t="s">
        <v>143</v>
      </c>
      <c r="E140" s="154" t="s">
        <v>1</v>
      </c>
      <c r="F140" s="155" t="s">
        <v>272</v>
      </c>
      <c r="H140" s="156">
        <v>3.3650000000000002</v>
      </c>
      <c r="I140" s="157"/>
      <c r="L140" s="153"/>
      <c r="M140" s="158"/>
      <c r="U140" s="159"/>
      <c r="AT140" s="154" t="s">
        <v>143</v>
      </c>
      <c r="AU140" s="154" t="s">
        <v>88</v>
      </c>
      <c r="AV140" s="13" t="s">
        <v>88</v>
      </c>
      <c r="AW140" s="13" t="s">
        <v>33</v>
      </c>
      <c r="AX140" s="13" t="s">
        <v>78</v>
      </c>
      <c r="AY140" s="154" t="s">
        <v>131</v>
      </c>
    </row>
    <row r="141" spans="2:65" s="12" customFormat="1">
      <c r="B141" s="147"/>
      <c r="D141" s="143" t="s">
        <v>143</v>
      </c>
      <c r="E141" s="148" t="s">
        <v>1</v>
      </c>
      <c r="F141" s="149" t="s">
        <v>273</v>
      </c>
      <c r="H141" s="148" t="s">
        <v>1</v>
      </c>
      <c r="I141" s="150"/>
      <c r="L141" s="147"/>
      <c r="M141" s="151"/>
      <c r="U141" s="152"/>
      <c r="AT141" s="148" t="s">
        <v>143</v>
      </c>
      <c r="AU141" s="148" t="s">
        <v>88</v>
      </c>
      <c r="AV141" s="12" t="s">
        <v>86</v>
      </c>
      <c r="AW141" s="12" t="s">
        <v>33</v>
      </c>
      <c r="AX141" s="12" t="s">
        <v>78</v>
      </c>
      <c r="AY141" s="148" t="s">
        <v>131</v>
      </c>
    </row>
    <row r="142" spans="2:65" s="13" customFormat="1">
      <c r="B142" s="153"/>
      <c r="D142" s="143" t="s">
        <v>143</v>
      </c>
      <c r="E142" s="154" t="s">
        <v>1</v>
      </c>
      <c r="F142" s="155" t="s">
        <v>274</v>
      </c>
      <c r="H142" s="156">
        <v>5.0529999999999999</v>
      </c>
      <c r="I142" s="157"/>
      <c r="L142" s="153"/>
      <c r="M142" s="158"/>
      <c r="U142" s="159"/>
      <c r="AT142" s="154" t="s">
        <v>143</v>
      </c>
      <c r="AU142" s="154" t="s">
        <v>88</v>
      </c>
      <c r="AV142" s="13" t="s">
        <v>88</v>
      </c>
      <c r="AW142" s="13" t="s">
        <v>33</v>
      </c>
      <c r="AX142" s="13" t="s">
        <v>78</v>
      </c>
      <c r="AY142" s="154" t="s">
        <v>131</v>
      </c>
    </row>
    <row r="143" spans="2:65" s="12" customFormat="1">
      <c r="B143" s="147"/>
      <c r="D143" s="143" t="s">
        <v>143</v>
      </c>
      <c r="E143" s="148" t="s">
        <v>1</v>
      </c>
      <c r="F143" s="149" t="s">
        <v>275</v>
      </c>
      <c r="H143" s="148" t="s">
        <v>1</v>
      </c>
      <c r="I143" s="150"/>
      <c r="L143" s="147"/>
      <c r="M143" s="151"/>
      <c r="U143" s="152"/>
      <c r="AT143" s="148" t="s">
        <v>143</v>
      </c>
      <c r="AU143" s="148" t="s">
        <v>88</v>
      </c>
      <c r="AV143" s="12" t="s">
        <v>86</v>
      </c>
      <c r="AW143" s="12" t="s">
        <v>33</v>
      </c>
      <c r="AX143" s="12" t="s">
        <v>78</v>
      </c>
      <c r="AY143" s="148" t="s">
        <v>131</v>
      </c>
    </row>
    <row r="144" spans="2:65" s="13" customFormat="1">
      <c r="B144" s="153"/>
      <c r="D144" s="143" t="s">
        <v>143</v>
      </c>
      <c r="E144" s="154" t="s">
        <v>1</v>
      </c>
      <c r="F144" s="155" t="s">
        <v>276</v>
      </c>
      <c r="H144" s="156">
        <v>88.75</v>
      </c>
      <c r="I144" s="157"/>
      <c r="L144" s="153"/>
      <c r="M144" s="158"/>
      <c r="U144" s="159"/>
      <c r="AT144" s="154" t="s">
        <v>143</v>
      </c>
      <c r="AU144" s="154" t="s">
        <v>88</v>
      </c>
      <c r="AV144" s="13" t="s">
        <v>88</v>
      </c>
      <c r="AW144" s="13" t="s">
        <v>33</v>
      </c>
      <c r="AX144" s="13" t="s">
        <v>78</v>
      </c>
      <c r="AY144" s="154" t="s">
        <v>131</v>
      </c>
    </row>
    <row r="145" spans="2:65" s="14" customFormat="1">
      <c r="B145" s="161"/>
      <c r="D145" s="143" t="s">
        <v>143</v>
      </c>
      <c r="E145" s="162" t="s">
        <v>1</v>
      </c>
      <c r="F145" s="163" t="s">
        <v>173</v>
      </c>
      <c r="H145" s="164">
        <v>621.04300000000001</v>
      </c>
      <c r="I145" s="165"/>
      <c r="L145" s="161"/>
      <c r="M145" s="166"/>
      <c r="U145" s="167"/>
      <c r="AT145" s="162" t="s">
        <v>143</v>
      </c>
      <c r="AU145" s="162" t="s">
        <v>88</v>
      </c>
      <c r="AV145" s="14" t="s">
        <v>139</v>
      </c>
      <c r="AW145" s="14" t="s">
        <v>33</v>
      </c>
      <c r="AX145" s="14" t="s">
        <v>86</v>
      </c>
      <c r="AY145" s="162" t="s">
        <v>131</v>
      </c>
    </row>
    <row r="146" spans="2:65" s="11" customFormat="1" ht="22.8" customHeight="1">
      <c r="B146" s="118"/>
      <c r="D146" s="119" t="s">
        <v>77</v>
      </c>
      <c r="E146" s="128" t="s">
        <v>163</v>
      </c>
      <c r="F146" s="128" t="s">
        <v>277</v>
      </c>
      <c r="I146" s="121"/>
      <c r="J146" s="129">
        <f>BK146</f>
        <v>0</v>
      </c>
      <c r="L146" s="118"/>
      <c r="M146" s="123"/>
      <c r="P146" s="124">
        <f>SUM(P147:P196)</f>
        <v>0</v>
      </c>
      <c r="R146" s="124">
        <f>SUM(R147:R196)</f>
        <v>471.49827609999994</v>
      </c>
      <c r="T146" s="124">
        <f>SUM(T147:T196)</f>
        <v>0</v>
      </c>
      <c r="U146" s="125"/>
      <c r="AR146" s="119" t="s">
        <v>86</v>
      </c>
      <c r="AT146" s="126" t="s">
        <v>77</v>
      </c>
      <c r="AU146" s="126" t="s">
        <v>86</v>
      </c>
      <c r="AY146" s="119" t="s">
        <v>131</v>
      </c>
      <c r="BK146" s="127">
        <f>SUM(BK147:BK196)</f>
        <v>0</v>
      </c>
    </row>
    <row r="147" spans="2:65" s="1" customFormat="1" ht="24.15" customHeight="1">
      <c r="B147" s="31"/>
      <c r="C147" s="130" t="s">
        <v>139</v>
      </c>
      <c r="D147" s="130" t="s">
        <v>134</v>
      </c>
      <c r="E147" s="131" t="s">
        <v>278</v>
      </c>
      <c r="F147" s="132" t="s">
        <v>279</v>
      </c>
      <c r="G147" s="133" t="s">
        <v>137</v>
      </c>
      <c r="H147" s="134">
        <v>532.29300000000001</v>
      </c>
      <c r="I147" s="135"/>
      <c r="J147" s="136">
        <f>ROUND(I147*H147,2)</f>
        <v>0</v>
      </c>
      <c r="K147" s="132" t="s">
        <v>138</v>
      </c>
      <c r="L147" s="31"/>
      <c r="M147" s="137" t="s">
        <v>1</v>
      </c>
      <c r="N147" s="138" t="s">
        <v>43</v>
      </c>
      <c r="P147" s="139">
        <f>O147*H147</f>
        <v>0</v>
      </c>
      <c r="Q147" s="139">
        <v>0.39600000000000002</v>
      </c>
      <c r="R147" s="139">
        <f>Q147*H147</f>
        <v>210.78802800000003</v>
      </c>
      <c r="S147" s="139">
        <v>0</v>
      </c>
      <c r="T147" s="139">
        <f>S147*H147</f>
        <v>0</v>
      </c>
      <c r="U147" s="140" t="s">
        <v>1</v>
      </c>
      <c r="AR147" s="141" t="s">
        <v>139</v>
      </c>
      <c r="AT147" s="141" t="s">
        <v>134</v>
      </c>
      <c r="AU147" s="141" t="s">
        <v>88</v>
      </c>
      <c r="AY147" s="16" t="s">
        <v>131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6" t="s">
        <v>86</v>
      </c>
      <c r="BK147" s="142">
        <f>ROUND(I147*H147,2)</f>
        <v>0</v>
      </c>
      <c r="BL147" s="16" t="s">
        <v>139</v>
      </c>
      <c r="BM147" s="141" t="s">
        <v>280</v>
      </c>
    </row>
    <row r="148" spans="2:65" s="1" customFormat="1" ht="28.8">
      <c r="B148" s="31"/>
      <c r="D148" s="143" t="s">
        <v>141</v>
      </c>
      <c r="F148" s="144" t="s">
        <v>281</v>
      </c>
      <c r="I148" s="145"/>
      <c r="L148" s="31"/>
      <c r="M148" s="146"/>
      <c r="U148" s="55"/>
      <c r="AT148" s="16" t="s">
        <v>141</v>
      </c>
      <c r="AU148" s="16" t="s">
        <v>88</v>
      </c>
    </row>
    <row r="149" spans="2:65" s="12" customFormat="1">
      <c r="B149" s="147"/>
      <c r="D149" s="143" t="s">
        <v>143</v>
      </c>
      <c r="E149" s="148" t="s">
        <v>1</v>
      </c>
      <c r="F149" s="149" t="s">
        <v>265</v>
      </c>
      <c r="H149" s="148" t="s">
        <v>1</v>
      </c>
      <c r="I149" s="150"/>
      <c r="L149" s="147"/>
      <c r="M149" s="151"/>
      <c r="U149" s="152"/>
      <c r="AT149" s="148" t="s">
        <v>143</v>
      </c>
      <c r="AU149" s="148" t="s">
        <v>88</v>
      </c>
      <c r="AV149" s="12" t="s">
        <v>86</v>
      </c>
      <c r="AW149" s="12" t="s">
        <v>33</v>
      </c>
      <c r="AX149" s="12" t="s">
        <v>78</v>
      </c>
      <c r="AY149" s="148" t="s">
        <v>131</v>
      </c>
    </row>
    <row r="150" spans="2:65" s="13" customFormat="1">
      <c r="B150" s="153"/>
      <c r="D150" s="143" t="s">
        <v>143</v>
      </c>
      <c r="E150" s="154" t="s">
        <v>1</v>
      </c>
      <c r="F150" s="155" t="s">
        <v>266</v>
      </c>
      <c r="H150" s="156">
        <v>238.75</v>
      </c>
      <c r="I150" s="157"/>
      <c r="L150" s="153"/>
      <c r="M150" s="158"/>
      <c r="U150" s="159"/>
      <c r="AT150" s="154" t="s">
        <v>143</v>
      </c>
      <c r="AU150" s="154" t="s">
        <v>88</v>
      </c>
      <c r="AV150" s="13" t="s">
        <v>88</v>
      </c>
      <c r="AW150" s="13" t="s">
        <v>33</v>
      </c>
      <c r="AX150" s="13" t="s">
        <v>78</v>
      </c>
      <c r="AY150" s="154" t="s">
        <v>131</v>
      </c>
    </row>
    <row r="151" spans="2:65" s="12" customFormat="1">
      <c r="B151" s="147"/>
      <c r="D151" s="143" t="s">
        <v>143</v>
      </c>
      <c r="E151" s="148" t="s">
        <v>1</v>
      </c>
      <c r="F151" s="149" t="s">
        <v>267</v>
      </c>
      <c r="H151" s="148" t="s">
        <v>1</v>
      </c>
      <c r="I151" s="150"/>
      <c r="L151" s="147"/>
      <c r="M151" s="151"/>
      <c r="U151" s="152"/>
      <c r="AT151" s="148" t="s">
        <v>143</v>
      </c>
      <c r="AU151" s="148" t="s">
        <v>88</v>
      </c>
      <c r="AV151" s="12" t="s">
        <v>86</v>
      </c>
      <c r="AW151" s="12" t="s">
        <v>33</v>
      </c>
      <c r="AX151" s="12" t="s">
        <v>78</v>
      </c>
      <c r="AY151" s="148" t="s">
        <v>131</v>
      </c>
    </row>
    <row r="152" spans="2:65" s="13" customFormat="1">
      <c r="B152" s="153"/>
      <c r="D152" s="143" t="s">
        <v>143</v>
      </c>
      <c r="E152" s="154" t="s">
        <v>1</v>
      </c>
      <c r="F152" s="155" t="s">
        <v>268</v>
      </c>
      <c r="H152" s="156">
        <v>256.63400000000001</v>
      </c>
      <c r="I152" s="157"/>
      <c r="L152" s="153"/>
      <c r="M152" s="158"/>
      <c r="U152" s="159"/>
      <c r="AT152" s="154" t="s">
        <v>143</v>
      </c>
      <c r="AU152" s="154" t="s">
        <v>88</v>
      </c>
      <c r="AV152" s="13" t="s">
        <v>88</v>
      </c>
      <c r="AW152" s="13" t="s">
        <v>33</v>
      </c>
      <c r="AX152" s="13" t="s">
        <v>78</v>
      </c>
      <c r="AY152" s="154" t="s">
        <v>131</v>
      </c>
    </row>
    <row r="153" spans="2:65" s="12" customFormat="1">
      <c r="B153" s="147"/>
      <c r="D153" s="143" t="s">
        <v>143</v>
      </c>
      <c r="E153" s="148" t="s">
        <v>1</v>
      </c>
      <c r="F153" s="149" t="s">
        <v>269</v>
      </c>
      <c r="H153" s="148" t="s">
        <v>1</v>
      </c>
      <c r="I153" s="150"/>
      <c r="L153" s="147"/>
      <c r="M153" s="151"/>
      <c r="U153" s="152"/>
      <c r="AT153" s="148" t="s">
        <v>143</v>
      </c>
      <c r="AU153" s="148" t="s">
        <v>88</v>
      </c>
      <c r="AV153" s="12" t="s">
        <v>86</v>
      </c>
      <c r="AW153" s="12" t="s">
        <v>33</v>
      </c>
      <c r="AX153" s="12" t="s">
        <v>78</v>
      </c>
      <c r="AY153" s="148" t="s">
        <v>131</v>
      </c>
    </row>
    <row r="154" spans="2:65" s="13" customFormat="1">
      <c r="B154" s="153"/>
      <c r="D154" s="143" t="s">
        <v>143</v>
      </c>
      <c r="E154" s="154" t="s">
        <v>1</v>
      </c>
      <c r="F154" s="155" t="s">
        <v>270</v>
      </c>
      <c r="H154" s="156">
        <v>28.491</v>
      </c>
      <c r="I154" s="157"/>
      <c r="L154" s="153"/>
      <c r="M154" s="158"/>
      <c r="U154" s="159"/>
      <c r="AT154" s="154" t="s">
        <v>143</v>
      </c>
      <c r="AU154" s="154" t="s">
        <v>88</v>
      </c>
      <c r="AV154" s="13" t="s">
        <v>88</v>
      </c>
      <c r="AW154" s="13" t="s">
        <v>33</v>
      </c>
      <c r="AX154" s="13" t="s">
        <v>78</v>
      </c>
      <c r="AY154" s="154" t="s">
        <v>131</v>
      </c>
    </row>
    <row r="155" spans="2:65" s="12" customFormat="1">
      <c r="B155" s="147"/>
      <c r="D155" s="143" t="s">
        <v>143</v>
      </c>
      <c r="E155" s="148" t="s">
        <v>1</v>
      </c>
      <c r="F155" s="149" t="s">
        <v>271</v>
      </c>
      <c r="H155" s="148" t="s">
        <v>1</v>
      </c>
      <c r="I155" s="150"/>
      <c r="L155" s="147"/>
      <c r="M155" s="151"/>
      <c r="U155" s="152"/>
      <c r="AT155" s="148" t="s">
        <v>143</v>
      </c>
      <c r="AU155" s="148" t="s">
        <v>88</v>
      </c>
      <c r="AV155" s="12" t="s">
        <v>86</v>
      </c>
      <c r="AW155" s="12" t="s">
        <v>33</v>
      </c>
      <c r="AX155" s="12" t="s">
        <v>78</v>
      </c>
      <c r="AY155" s="148" t="s">
        <v>131</v>
      </c>
    </row>
    <row r="156" spans="2:65" s="13" customFormat="1">
      <c r="B156" s="153"/>
      <c r="D156" s="143" t="s">
        <v>143</v>
      </c>
      <c r="E156" s="154" t="s">
        <v>1</v>
      </c>
      <c r="F156" s="155" t="s">
        <v>272</v>
      </c>
      <c r="H156" s="156">
        <v>3.3650000000000002</v>
      </c>
      <c r="I156" s="157"/>
      <c r="L156" s="153"/>
      <c r="M156" s="158"/>
      <c r="U156" s="159"/>
      <c r="AT156" s="154" t="s">
        <v>143</v>
      </c>
      <c r="AU156" s="154" t="s">
        <v>88</v>
      </c>
      <c r="AV156" s="13" t="s">
        <v>88</v>
      </c>
      <c r="AW156" s="13" t="s">
        <v>33</v>
      </c>
      <c r="AX156" s="13" t="s">
        <v>78</v>
      </c>
      <c r="AY156" s="154" t="s">
        <v>131</v>
      </c>
    </row>
    <row r="157" spans="2:65" s="12" customFormat="1">
      <c r="B157" s="147"/>
      <c r="D157" s="143" t="s">
        <v>143</v>
      </c>
      <c r="E157" s="148" t="s">
        <v>1</v>
      </c>
      <c r="F157" s="149" t="s">
        <v>273</v>
      </c>
      <c r="H157" s="148" t="s">
        <v>1</v>
      </c>
      <c r="I157" s="150"/>
      <c r="L157" s="147"/>
      <c r="M157" s="151"/>
      <c r="U157" s="152"/>
      <c r="AT157" s="148" t="s">
        <v>143</v>
      </c>
      <c r="AU157" s="148" t="s">
        <v>88</v>
      </c>
      <c r="AV157" s="12" t="s">
        <v>86</v>
      </c>
      <c r="AW157" s="12" t="s">
        <v>33</v>
      </c>
      <c r="AX157" s="12" t="s">
        <v>78</v>
      </c>
      <c r="AY157" s="148" t="s">
        <v>131</v>
      </c>
    </row>
    <row r="158" spans="2:65" s="13" customFormat="1">
      <c r="B158" s="153"/>
      <c r="D158" s="143" t="s">
        <v>143</v>
      </c>
      <c r="E158" s="154" t="s">
        <v>1</v>
      </c>
      <c r="F158" s="155" t="s">
        <v>274</v>
      </c>
      <c r="H158" s="156">
        <v>5.0529999999999999</v>
      </c>
      <c r="I158" s="157"/>
      <c r="L158" s="153"/>
      <c r="M158" s="158"/>
      <c r="U158" s="159"/>
      <c r="AT158" s="154" t="s">
        <v>143</v>
      </c>
      <c r="AU158" s="154" t="s">
        <v>88</v>
      </c>
      <c r="AV158" s="13" t="s">
        <v>88</v>
      </c>
      <c r="AW158" s="13" t="s">
        <v>33</v>
      </c>
      <c r="AX158" s="13" t="s">
        <v>78</v>
      </c>
      <c r="AY158" s="154" t="s">
        <v>131</v>
      </c>
    </row>
    <row r="159" spans="2:65" s="14" customFormat="1">
      <c r="B159" s="161"/>
      <c r="D159" s="143" t="s">
        <v>143</v>
      </c>
      <c r="E159" s="162" t="s">
        <v>1</v>
      </c>
      <c r="F159" s="163" t="s">
        <v>173</v>
      </c>
      <c r="H159" s="164">
        <v>532.29300000000001</v>
      </c>
      <c r="I159" s="165"/>
      <c r="L159" s="161"/>
      <c r="M159" s="166"/>
      <c r="U159" s="167"/>
      <c r="AT159" s="162" t="s">
        <v>143</v>
      </c>
      <c r="AU159" s="162" t="s">
        <v>88</v>
      </c>
      <c r="AV159" s="14" t="s">
        <v>139</v>
      </c>
      <c r="AW159" s="14" t="s">
        <v>33</v>
      </c>
      <c r="AX159" s="14" t="s">
        <v>86</v>
      </c>
      <c r="AY159" s="162" t="s">
        <v>131</v>
      </c>
    </row>
    <row r="160" spans="2:65" s="1" customFormat="1" ht="24.15" customHeight="1">
      <c r="B160" s="31"/>
      <c r="C160" s="130" t="s">
        <v>163</v>
      </c>
      <c r="D160" s="130" t="s">
        <v>134</v>
      </c>
      <c r="E160" s="131" t="s">
        <v>282</v>
      </c>
      <c r="F160" s="132" t="s">
        <v>283</v>
      </c>
      <c r="G160" s="133" t="s">
        <v>137</v>
      </c>
      <c r="H160" s="134">
        <v>88.75</v>
      </c>
      <c r="I160" s="135"/>
      <c r="J160" s="136">
        <f>ROUND(I160*H160,2)</f>
        <v>0</v>
      </c>
      <c r="K160" s="132" t="s">
        <v>138</v>
      </c>
      <c r="L160" s="31"/>
      <c r="M160" s="137" t="s">
        <v>1</v>
      </c>
      <c r="N160" s="138" t="s">
        <v>43</v>
      </c>
      <c r="P160" s="139">
        <f>O160*H160</f>
        <v>0</v>
      </c>
      <c r="Q160" s="139">
        <v>0.57499999999999996</v>
      </c>
      <c r="R160" s="139">
        <f>Q160*H160</f>
        <v>51.031249999999993</v>
      </c>
      <c r="S160" s="139">
        <v>0</v>
      </c>
      <c r="T160" s="139">
        <f>S160*H160</f>
        <v>0</v>
      </c>
      <c r="U160" s="140" t="s">
        <v>1</v>
      </c>
      <c r="AR160" s="141" t="s">
        <v>139</v>
      </c>
      <c r="AT160" s="141" t="s">
        <v>134</v>
      </c>
      <c r="AU160" s="141" t="s">
        <v>88</v>
      </c>
      <c r="AY160" s="16" t="s">
        <v>131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6" t="s">
        <v>86</v>
      </c>
      <c r="BK160" s="142">
        <f>ROUND(I160*H160,2)</f>
        <v>0</v>
      </c>
      <c r="BL160" s="16" t="s">
        <v>139</v>
      </c>
      <c r="BM160" s="141" t="s">
        <v>284</v>
      </c>
    </row>
    <row r="161" spans="2:65" s="1" customFormat="1" ht="19.2">
      <c r="B161" s="31"/>
      <c r="D161" s="143" t="s">
        <v>141</v>
      </c>
      <c r="F161" s="144" t="s">
        <v>285</v>
      </c>
      <c r="I161" s="145"/>
      <c r="L161" s="31"/>
      <c r="M161" s="146"/>
      <c r="U161" s="55"/>
      <c r="AT161" s="16" t="s">
        <v>141</v>
      </c>
      <c r="AU161" s="16" t="s">
        <v>88</v>
      </c>
    </row>
    <row r="162" spans="2:65" s="12" customFormat="1">
      <c r="B162" s="147"/>
      <c r="D162" s="143" t="s">
        <v>143</v>
      </c>
      <c r="E162" s="148" t="s">
        <v>1</v>
      </c>
      <c r="F162" s="149" t="s">
        <v>275</v>
      </c>
      <c r="H162" s="148" t="s">
        <v>1</v>
      </c>
      <c r="I162" s="150"/>
      <c r="L162" s="147"/>
      <c r="M162" s="151"/>
      <c r="U162" s="152"/>
      <c r="AT162" s="148" t="s">
        <v>143</v>
      </c>
      <c r="AU162" s="148" t="s">
        <v>88</v>
      </c>
      <c r="AV162" s="12" t="s">
        <v>86</v>
      </c>
      <c r="AW162" s="12" t="s">
        <v>33</v>
      </c>
      <c r="AX162" s="12" t="s">
        <v>78</v>
      </c>
      <c r="AY162" s="148" t="s">
        <v>131</v>
      </c>
    </row>
    <row r="163" spans="2:65" s="13" customFormat="1">
      <c r="B163" s="153"/>
      <c r="D163" s="143" t="s">
        <v>143</v>
      </c>
      <c r="E163" s="154" t="s">
        <v>1</v>
      </c>
      <c r="F163" s="155" t="s">
        <v>276</v>
      </c>
      <c r="H163" s="156">
        <v>88.75</v>
      </c>
      <c r="I163" s="157"/>
      <c r="L163" s="153"/>
      <c r="M163" s="158"/>
      <c r="U163" s="159"/>
      <c r="AT163" s="154" t="s">
        <v>143</v>
      </c>
      <c r="AU163" s="154" t="s">
        <v>88</v>
      </c>
      <c r="AV163" s="13" t="s">
        <v>88</v>
      </c>
      <c r="AW163" s="13" t="s">
        <v>33</v>
      </c>
      <c r="AX163" s="13" t="s">
        <v>86</v>
      </c>
      <c r="AY163" s="154" t="s">
        <v>131</v>
      </c>
    </row>
    <row r="164" spans="2:65" s="1" customFormat="1" ht="16.5" customHeight="1">
      <c r="B164" s="31"/>
      <c r="C164" s="130" t="s">
        <v>174</v>
      </c>
      <c r="D164" s="130" t="s">
        <v>134</v>
      </c>
      <c r="E164" s="131" t="s">
        <v>286</v>
      </c>
      <c r="F164" s="132" t="s">
        <v>287</v>
      </c>
      <c r="G164" s="133" t="s">
        <v>137</v>
      </c>
      <c r="H164" s="134">
        <v>238.75</v>
      </c>
      <c r="I164" s="135"/>
      <c r="J164" s="136">
        <f>ROUND(I164*H164,2)</f>
        <v>0</v>
      </c>
      <c r="K164" s="132" t="s">
        <v>1</v>
      </c>
      <c r="L164" s="31"/>
      <c r="M164" s="137" t="s">
        <v>1</v>
      </c>
      <c r="N164" s="138" t="s">
        <v>43</v>
      </c>
      <c r="P164" s="139">
        <f>O164*H164</f>
        <v>0</v>
      </c>
      <c r="Q164" s="139">
        <v>0.23</v>
      </c>
      <c r="R164" s="139">
        <f>Q164*H164</f>
        <v>54.912500000000001</v>
      </c>
      <c r="S164" s="139">
        <v>0</v>
      </c>
      <c r="T164" s="139">
        <f>S164*H164</f>
        <v>0</v>
      </c>
      <c r="U164" s="140" t="s">
        <v>1</v>
      </c>
      <c r="AR164" s="141" t="s">
        <v>139</v>
      </c>
      <c r="AT164" s="141" t="s">
        <v>134</v>
      </c>
      <c r="AU164" s="141" t="s">
        <v>88</v>
      </c>
      <c r="AY164" s="16" t="s">
        <v>131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6" t="s">
        <v>86</v>
      </c>
      <c r="BK164" s="142">
        <f>ROUND(I164*H164,2)</f>
        <v>0</v>
      </c>
      <c r="BL164" s="16" t="s">
        <v>139</v>
      </c>
      <c r="BM164" s="141" t="s">
        <v>288</v>
      </c>
    </row>
    <row r="165" spans="2:65" s="1" customFormat="1" ht="28.8">
      <c r="B165" s="31"/>
      <c r="D165" s="143" t="s">
        <v>141</v>
      </c>
      <c r="F165" s="144" t="s">
        <v>289</v>
      </c>
      <c r="I165" s="145"/>
      <c r="L165" s="31"/>
      <c r="M165" s="146"/>
      <c r="U165" s="55"/>
      <c r="AT165" s="16" t="s">
        <v>141</v>
      </c>
      <c r="AU165" s="16" t="s">
        <v>88</v>
      </c>
    </row>
    <row r="166" spans="2:65" s="12" customFormat="1">
      <c r="B166" s="147"/>
      <c r="D166" s="143" t="s">
        <v>143</v>
      </c>
      <c r="E166" s="148" t="s">
        <v>1</v>
      </c>
      <c r="F166" s="149" t="s">
        <v>265</v>
      </c>
      <c r="H166" s="148" t="s">
        <v>1</v>
      </c>
      <c r="I166" s="150"/>
      <c r="L166" s="147"/>
      <c r="M166" s="151"/>
      <c r="U166" s="152"/>
      <c r="AT166" s="148" t="s">
        <v>143</v>
      </c>
      <c r="AU166" s="148" t="s">
        <v>88</v>
      </c>
      <c r="AV166" s="12" t="s">
        <v>86</v>
      </c>
      <c r="AW166" s="12" t="s">
        <v>33</v>
      </c>
      <c r="AX166" s="12" t="s">
        <v>78</v>
      </c>
      <c r="AY166" s="148" t="s">
        <v>131</v>
      </c>
    </row>
    <row r="167" spans="2:65" s="13" customFormat="1">
      <c r="B167" s="153"/>
      <c r="D167" s="143" t="s">
        <v>143</v>
      </c>
      <c r="E167" s="154" t="s">
        <v>1</v>
      </c>
      <c r="F167" s="155" t="s">
        <v>266</v>
      </c>
      <c r="H167" s="156">
        <v>238.75</v>
      </c>
      <c r="I167" s="157"/>
      <c r="L167" s="153"/>
      <c r="M167" s="158"/>
      <c r="U167" s="159"/>
      <c r="AT167" s="154" t="s">
        <v>143</v>
      </c>
      <c r="AU167" s="154" t="s">
        <v>88</v>
      </c>
      <c r="AV167" s="13" t="s">
        <v>88</v>
      </c>
      <c r="AW167" s="13" t="s">
        <v>33</v>
      </c>
      <c r="AX167" s="13" t="s">
        <v>86</v>
      </c>
      <c r="AY167" s="154" t="s">
        <v>131</v>
      </c>
    </row>
    <row r="168" spans="2:65" s="1" customFormat="1" ht="24.15" customHeight="1">
      <c r="B168" s="31"/>
      <c r="C168" s="130" t="s">
        <v>179</v>
      </c>
      <c r="D168" s="130" t="s">
        <v>134</v>
      </c>
      <c r="E168" s="131" t="s">
        <v>290</v>
      </c>
      <c r="F168" s="132" t="s">
        <v>291</v>
      </c>
      <c r="G168" s="133" t="s">
        <v>137</v>
      </c>
      <c r="H168" s="134">
        <v>345.38400000000001</v>
      </c>
      <c r="I168" s="135"/>
      <c r="J168" s="136">
        <f>ROUND(I168*H168,2)</f>
        <v>0</v>
      </c>
      <c r="K168" s="132" t="s">
        <v>138</v>
      </c>
      <c r="L168" s="31"/>
      <c r="M168" s="137" t="s">
        <v>1</v>
      </c>
      <c r="N168" s="138" t="s">
        <v>43</v>
      </c>
      <c r="P168" s="139">
        <f>O168*H168</f>
        <v>0</v>
      </c>
      <c r="Q168" s="139">
        <v>0.1837</v>
      </c>
      <c r="R168" s="139">
        <f>Q168*H168</f>
        <v>63.447040800000003</v>
      </c>
      <c r="S168" s="139">
        <v>0</v>
      </c>
      <c r="T168" s="139">
        <f>S168*H168</f>
        <v>0</v>
      </c>
      <c r="U168" s="140" t="s">
        <v>1</v>
      </c>
      <c r="AR168" s="141" t="s">
        <v>139</v>
      </c>
      <c r="AT168" s="141" t="s">
        <v>134</v>
      </c>
      <c r="AU168" s="141" t="s">
        <v>88</v>
      </c>
      <c r="AY168" s="16" t="s">
        <v>131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6" t="s">
        <v>86</v>
      </c>
      <c r="BK168" s="142">
        <f>ROUND(I168*H168,2)</f>
        <v>0</v>
      </c>
      <c r="BL168" s="16" t="s">
        <v>139</v>
      </c>
      <c r="BM168" s="141" t="s">
        <v>292</v>
      </c>
    </row>
    <row r="169" spans="2:65" s="1" customFormat="1" ht="38.4">
      <c r="B169" s="31"/>
      <c r="D169" s="143" t="s">
        <v>141</v>
      </c>
      <c r="F169" s="144" t="s">
        <v>293</v>
      </c>
      <c r="I169" s="145"/>
      <c r="L169" s="31"/>
      <c r="M169" s="146"/>
      <c r="U169" s="55"/>
      <c r="AT169" s="16" t="s">
        <v>141</v>
      </c>
      <c r="AU169" s="16" t="s">
        <v>88</v>
      </c>
    </row>
    <row r="170" spans="2:65" s="12" customFormat="1">
      <c r="B170" s="147"/>
      <c r="D170" s="143" t="s">
        <v>143</v>
      </c>
      <c r="E170" s="148" t="s">
        <v>1</v>
      </c>
      <c r="F170" s="149" t="s">
        <v>267</v>
      </c>
      <c r="H170" s="148" t="s">
        <v>1</v>
      </c>
      <c r="I170" s="150"/>
      <c r="L170" s="147"/>
      <c r="M170" s="151"/>
      <c r="U170" s="152"/>
      <c r="AT170" s="148" t="s">
        <v>143</v>
      </c>
      <c r="AU170" s="148" t="s">
        <v>88</v>
      </c>
      <c r="AV170" s="12" t="s">
        <v>86</v>
      </c>
      <c r="AW170" s="12" t="s">
        <v>33</v>
      </c>
      <c r="AX170" s="12" t="s">
        <v>78</v>
      </c>
      <c r="AY170" s="148" t="s">
        <v>131</v>
      </c>
    </row>
    <row r="171" spans="2:65" s="13" customFormat="1">
      <c r="B171" s="153"/>
      <c r="D171" s="143" t="s">
        <v>143</v>
      </c>
      <c r="E171" s="154" t="s">
        <v>1</v>
      </c>
      <c r="F171" s="155" t="s">
        <v>268</v>
      </c>
      <c r="H171" s="156">
        <v>256.63400000000001</v>
      </c>
      <c r="I171" s="157"/>
      <c r="L171" s="153"/>
      <c r="M171" s="158"/>
      <c r="U171" s="159"/>
      <c r="AT171" s="154" t="s">
        <v>143</v>
      </c>
      <c r="AU171" s="154" t="s">
        <v>88</v>
      </c>
      <c r="AV171" s="13" t="s">
        <v>88</v>
      </c>
      <c r="AW171" s="13" t="s">
        <v>33</v>
      </c>
      <c r="AX171" s="13" t="s">
        <v>78</v>
      </c>
      <c r="AY171" s="154" t="s">
        <v>131</v>
      </c>
    </row>
    <row r="172" spans="2:65" s="12" customFormat="1">
      <c r="B172" s="147"/>
      <c r="D172" s="143" t="s">
        <v>143</v>
      </c>
      <c r="E172" s="148" t="s">
        <v>1</v>
      </c>
      <c r="F172" s="149" t="s">
        <v>275</v>
      </c>
      <c r="H172" s="148" t="s">
        <v>1</v>
      </c>
      <c r="I172" s="150"/>
      <c r="L172" s="147"/>
      <c r="M172" s="151"/>
      <c r="U172" s="152"/>
      <c r="AT172" s="148" t="s">
        <v>143</v>
      </c>
      <c r="AU172" s="148" t="s">
        <v>88</v>
      </c>
      <c r="AV172" s="12" t="s">
        <v>86</v>
      </c>
      <c r="AW172" s="12" t="s">
        <v>33</v>
      </c>
      <c r="AX172" s="12" t="s">
        <v>78</v>
      </c>
      <c r="AY172" s="148" t="s">
        <v>131</v>
      </c>
    </row>
    <row r="173" spans="2:65" s="13" customFormat="1">
      <c r="B173" s="153"/>
      <c r="D173" s="143" t="s">
        <v>143</v>
      </c>
      <c r="E173" s="154" t="s">
        <v>1</v>
      </c>
      <c r="F173" s="155" t="s">
        <v>276</v>
      </c>
      <c r="H173" s="156">
        <v>88.75</v>
      </c>
      <c r="I173" s="157"/>
      <c r="L173" s="153"/>
      <c r="M173" s="158"/>
      <c r="U173" s="159"/>
      <c r="AT173" s="154" t="s">
        <v>143</v>
      </c>
      <c r="AU173" s="154" t="s">
        <v>88</v>
      </c>
      <c r="AV173" s="13" t="s">
        <v>88</v>
      </c>
      <c r="AW173" s="13" t="s">
        <v>33</v>
      </c>
      <c r="AX173" s="13" t="s">
        <v>78</v>
      </c>
      <c r="AY173" s="154" t="s">
        <v>131</v>
      </c>
    </row>
    <row r="174" spans="2:65" s="14" customFormat="1">
      <c r="B174" s="161"/>
      <c r="D174" s="143" t="s">
        <v>143</v>
      </c>
      <c r="E174" s="162" t="s">
        <v>1</v>
      </c>
      <c r="F174" s="163" t="s">
        <v>173</v>
      </c>
      <c r="H174" s="164">
        <v>345.38400000000001</v>
      </c>
      <c r="I174" s="165"/>
      <c r="L174" s="161"/>
      <c r="M174" s="166"/>
      <c r="U174" s="167"/>
      <c r="AT174" s="162" t="s">
        <v>143</v>
      </c>
      <c r="AU174" s="162" t="s">
        <v>88</v>
      </c>
      <c r="AV174" s="14" t="s">
        <v>139</v>
      </c>
      <c r="AW174" s="14" t="s">
        <v>33</v>
      </c>
      <c r="AX174" s="14" t="s">
        <v>86</v>
      </c>
      <c r="AY174" s="162" t="s">
        <v>131</v>
      </c>
    </row>
    <row r="175" spans="2:65" s="1" customFormat="1" ht="16.5" customHeight="1">
      <c r="B175" s="31"/>
      <c r="C175" s="171" t="s">
        <v>188</v>
      </c>
      <c r="D175" s="171" t="s">
        <v>294</v>
      </c>
      <c r="E175" s="172" t="s">
        <v>295</v>
      </c>
      <c r="F175" s="173" t="s">
        <v>296</v>
      </c>
      <c r="G175" s="174" t="s">
        <v>137</v>
      </c>
      <c r="H175" s="175">
        <v>352.29167999999999</v>
      </c>
      <c r="I175" s="176"/>
      <c r="J175" s="177">
        <f>ROUND(I175*H175,2)</f>
        <v>0</v>
      </c>
      <c r="K175" s="173" t="s">
        <v>138</v>
      </c>
      <c r="L175" s="178"/>
      <c r="M175" s="179" t="s">
        <v>1</v>
      </c>
      <c r="N175" s="180" t="s">
        <v>43</v>
      </c>
      <c r="P175" s="139">
        <f>O175*H175</f>
        <v>0</v>
      </c>
      <c r="Q175" s="139">
        <v>0.222</v>
      </c>
      <c r="R175" s="139">
        <f>Q175*H175</f>
        <v>78.208752959999998</v>
      </c>
      <c r="S175" s="139">
        <v>0</v>
      </c>
      <c r="T175" s="139">
        <f>S175*H175</f>
        <v>0</v>
      </c>
      <c r="U175" s="140" t="s">
        <v>1</v>
      </c>
      <c r="AR175" s="141" t="s">
        <v>188</v>
      </c>
      <c r="AT175" s="141" t="s">
        <v>294</v>
      </c>
      <c r="AU175" s="141" t="s">
        <v>88</v>
      </c>
      <c r="AY175" s="16" t="s">
        <v>131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6" t="s">
        <v>86</v>
      </c>
      <c r="BK175" s="142">
        <f>ROUND(I175*H175,2)</f>
        <v>0</v>
      </c>
      <c r="BL175" s="16" t="s">
        <v>139</v>
      </c>
      <c r="BM175" s="141" t="s">
        <v>297</v>
      </c>
    </row>
    <row r="176" spans="2:65" s="1" customFormat="1">
      <c r="B176" s="31"/>
      <c r="D176" s="143" t="s">
        <v>141</v>
      </c>
      <c r="F176" s="144" t="s">
        <v>296</v>
      </c>
      <c r="I176" s="145"/>
      <c r="L176" s="31"/>
      <c r="M176" s="146"/>
      <c r="U176" s="55"/>
      <c r="AT176" s="16" t="s">
        <v>141</v>
      </c>
      <c r="AU176" s="16" t="s">
        <v>88</v>
      </c>
    </row>
    <row r="177" spans="2:65" s="13" customFormat="1">
      <c r="B177" s="153"/>
      <c r="D177" s="143" t="s">
        <v>143</v>
      </c>
      <c r="F177" s="155" t="s">
        <v>298</v>
      </c>
      <c r="H177" s="156">
        <v>352.29167999999999</v>
      </c>
      <c r="I177" s="157"/>
      <c r="L177" s="153"/>
      <c r="M177" s="158"/>
      <c r="U177" s="159"/>
      <c r="AT177" s="154" t="s">
        <v>143</v>
      </c>
      <c r="AU177" s="154" t="s">
        <v>88</v>
      </c>
      <c r="AV177" s="13" t="s">
        <v>88</v>
      </c>
      <c r="AW177" s="13" t="s">
        <v>4</v>
      </c>
      <c r="AX177" s="13" t="s">
        <v>86</v>
      </c>
      <c r="AY177" s="154" t="s">
        <v>131</v>
      </c>
    </row>
    <row r="178" spans="2:65" s="1" customFormat="1" ht="24.15" customHeight="1">
      <c r="B178" s="31"/>
      <c r="C178" s="130" t="s">
        <v>194</v>
      </c>
      <c r="D178" s="130" t="s">
        <v>134</v>
      </c>
      <c r="E178" s="131" t="s">
        <v>299</v>
      </c>
      <c r="F178" s="132" t="s">
        <v>300</v>
      </c>
      <c r="G178" s="133" t="s">
        <v>137</v>
      </c>
      <c r="H178" s="134">
        <v>28.491</v>
      </c>
      <c r="I178" s="135"/>
      <c r="J178" s="136">
        <f>ROUND(I178*H178,2)</f>
        <v>0</v>
      </c>
      <c r="K178" s="132" t="s">
        <v>138</v>
      </c>
      <c r="L178" s="31"/>
      <c r="M178" s="137" t="s">
        <v>1</v>
      </c>
      <c r="N178" s="138" t="s">
        <v>43</v>
      </c>
      <c r="P178" s="139">
        <f>O178*H178</f>
        <v>0</v>
      </c>
      <c r="Q178" s="139">
        <v>0.16700000000000001</v>
      </c>
      <c r="R178" s="139">
        <f>Q178*H178</f>
        <v>4.7579970000000005</v>
      </c>
      <c r="S178" s="139">
        <v>0</v>
      </c>
      <c r="T178" s="139">
        <f>S178*H178</f>
        <v>0</v>
      </c>
      <c r="U178" s="140" t="s">
        <v>1</v>
      </c>
      <c r="AR178" s="141" t="s">
        <v>139</v>
      </c>
      <c r="AT178" s="141" t="s">
        <v>134</v>
      </c>
      <c r="AU178" s="141" t="s">
        <v>88</v>
      </c>
      <c r="AY178" s="16" t="s">
        <v>131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6" t="s">
        <v>86</v>
      </c>
      <c r="BK178" s="142">
        <f>ROUND(I178*H178,2)</f>
        <v>0</v>
      </c>
      <c r="BL178" s="16" t="s">
        <v>139</v>
      </c>
      <c r="BM178" s="141" t="s">
        <v>301</v>
      </c>
    </row>
    <row r="179" spans="2:65" s="1" customFormat="1" ht="38.4">
      <c r="B179" s="31"/>
      <c r="D179" s="143" t="s">
        <v>141</v>
      </c>
      <c r="F179" s="144" t="s">
        <v>302</v>
      </c>
      <c r="I179" s="145"/>
      <c r="L179" s="31"/>
      <c r="M179" s="146"/>
      <c r="U179" s="55"/>
      <c r="AT179" s="16" t="s">
        <v>141</v>
      </c>
      <c r="AU179" s="16" t="s">
        <v>88</v>
      </c>
    </row>
    <row r="180" spans="2:65" s="12" customFormat="1">
      <c r="B180" s="147"/>
      <c r="D180" s="143" t="s">
        <v>143</v>
      </c>
      <c r="E180" s="148" t="s">
        <v>1</v>
      </c>
      <c r="F180" s="149" t="s">
        <v>269</v>
      </c>
      <c r="H180" s="148" t="s">
        <v>1</v>
      </c>
      <c r="I180" s="150"/>
      <c r="L180" s="147"/>
      <c r="M180" s="151"/>
      <c r="U180" s="152"/>
      <c r="AT180" s="148" t="s">
        <v>143</v>
      </c>
      <c r="AU180" s="148" t="s">
        <v>88</v>
      </c>
      <c r="AV180" s="12" t="s">
        <v>86</v>
      </c>
      <c r="AW180" s="12" t="s">
        <v>33</v>
      </c>
      <c r="AX180" s="12" t="s">
        <v>78</v>
      </c>
      <c r="AY180" s="148" t="s">
        <v>131</v>
      </c>
    </row>
    <row r="181" spans="2:65" s="13" customFormat="1">
      <c r="B181" s="153"/>
      <c r="D181" s="143" t="s">
        <v>143</v>
      </c>
      <c r="E181" s="154" t="s">
        <v>1</v>
      </c>
      <c r="F181" s="155" t="s">
        <v>270</v>
      </c>
      <c r="H181" s="156">
        <v>28.491</v>
      </c>
      <c r="I181" s="157"/>
      <c r="L181" s="153"/>
      <c r="M181" s="158"/>
      <c r="U181" s="159"/>
      <c r="AT181" s="154" t="s">
        <v>143</v>
      </c>
      <c r="AU181" s="154" t="s">
        <v>88</v>
      </c>
      <c r="AV181" s="13" t="s">
        <v>88</v>
      </c>
      <c r="AW181" s="13" t="s">
        <v>33</v>
      </c>
      <c r="AX181" s="13" t="s">
        <v>86</v>
      </c>
      <c r="AY181" s="154" t="s">
        <v>131</v>
      </c>
    </row>
    <row r="182" spans="2:65" s="1" customFormat="1" ht="16.5" customHeight="1">
      <c r="B182" s="31"/>
      <c r="C182" s="171" t="s">
        <v>202</v>
      </c>
      <c r="D182" s="171" t="s">
        <v>294</v>
      </c>
      <c r="E182" s="172" t="s">
        <v>303</v>
      </c>
      <c r="F182" s="173" t="s">
        <v>304</v>
      </c>
      <c r="G182" s="174" t="s">
        <v>137</v>
      </c>
      <c r="H182" s="175">
        <v>29.06082</v>
      </c>
      <c r="I182" s="176"/>
      <c r="J182" s="177">
        <f>ROUND(I182*H182,2)</f>
        <v>0</v>
      </c>
      <c r="K182" s="173" t="s">
        <v>1</v>
      </c>
      <c r="L182" s="178"/>
      <c r="M182" s="179" t="s">
        <v>1</v>
      </c>
      <c r="N182" s="180" t="s">
        <v>43</v>
      </c>
      <c r="P182" s="139">
        <f>O182*H182</f>
        <v>0</v>
      </c>
      <c r="Q182" s="139">
        <v>0.222</v>
      </c>
      <c r="R182" s="139">
        <f>Q182*H182</f>
        <v>6.4515020400000003</v>
      </c>
      <c r="S182" s="139">
        <v>0</v>
      </c>
      <c r="T182" s="139">
        <f>S182*H182</f>
        <v>0</v>
      </c>
      <c r="U182" s="140" t="s">
        <v>1</v>
      </c>
      <c r="AR182" s="141" t="s">
        <v>188</v>
      </c>
      <c r="AT182" s="141" t="s">
        <v>294</v>
      </c>
      <c r="AU182" s="141" t="s">
        <v>88</v>
      </c>
      <c r="AY182" s="16" t="s">
        <v>131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6" t="s">
        <v>86</v>
      </c>
      <c r="BK182" s="142">
        <f>ROUND(I182*H182,2)</f>
        <v>0</v>
      </c>
      <c r="BL182" s="16" t="s">
        <v>139</v>
      </c>
      <c r="BM182" s="141" t="s">
        <v>305</v>
      </c>
    </row>
    <row r="183" spans="2:65" s="1" customFormat="1">
      <c r="B183" s="31"/>
      <c r="D183" s="143" t="s">
        <v>141</v>
      </c>
      <c r="F183" s="144" t="s">
        <v>304</v>
      </c>
      <c r="I183" s="145"/>
      <c r="L183" s="31"/>
      <c r="M183" s="146"/>
      <c r="U183" s="55"/>
      <c r="AT183" s="16" t="s">
        <v>141</v>
      </c>
      <c r="AU183" s="16" t="s">
        <v>88</v>
      </c>
    </row>
    <row r="184" spans="2:65" s="13" customFormat="1">
      <c r="B184" s="153"/>
      <c r="D184" s="143" t="s">
        <v>143</v>
      </c>
      <c r="F184" s="155" t="s">
        <v>306</v>
      </c>
      <c r="H184" s="156">
        <v>29.06082</v>
      </c>
      <c r="I184" s="157"/>
      <c r="L184" s="153"/>
      <c r="M184" s="158"/>
      <c r="U184" s="159"/>
      <c r="AT184" s="154" t="s">
        <v>143</v>
      </c>
      <c r="AU184" s="154" t="s">
        <v>88</v>
      </c>
      <c r="AV184" s="13" t="s">
        <v>88</v>
      </c>
      <c r="AW184" s="13" t="s">
        <v>4</v>
      </c>
      <c r="AX184" s="13" t="s">
        <v>86</v>
      </c>
      <c r="AY184" s="154" t="s">
        <v>131</v>
      </c>
    </row>
    <row r="185" spans="2:65" s="1" customFormat="1" ht="33" customHeight="1">
      <c r="B185" s="31"/>
      <c r="C185" s="130" t="s">
        <v>132</v>
      </c>
      <c r="D185" s="130" t="s">
        <v>134</v>
      </c>
      <c r="E185" s="131" t="s">
        <v>307</v>
      </c>
      <c r="F185" s="132" t="s">
        <v>308</v>
      </c>
      <c r="G185" s="133" t="s">
        <v>137</v>
      </c>
      <c r="H185" s="134">
        <v>8.4179999999999993</v>
      </c>
      <c r="I185" s="135"/>
      <c r="J185" s="136">
        <f>ROUND(I185*H185,2)</f>
        <v>0</v>
      </c>
      <c r="K185" s="132" t="s">
        <v>138</v>
      </c>
      <c r="L185" s="31"/>
      <c r="M185" s="137" t="s">
        <v>1</v>
      </c>
      <c r="N185" s="138" t="s">
        <v>43</v>
      </c>
      <c r="P185" s="139">
        <f>O185*H185</f>
        <v>0</v>
      </c>
      <c r="Q185" s="139">
        <v>8.6800000000000002E-2</v>
      </c>
      <c r="R185" s="139">
        <f>Q185*H185</f>
        <v>0.73068239999999995</v>
      </c>
      <c r="S185" s="139">
        <v>0</v>
      </c>
      <c r="T185" s="139">
        <f>S185*H185</f>
        <v>0</v>
      </c>
      <c r="U185" s="140" t="s">
        <v>1</v>
      </c>
      <c r="AR185" s="141" t="s">
        <v>139</v>
      </c>
      <c r="AT185" s="141" t="s">
        <v>134</v>
      </c>
      <c r="AU185" s="141" t="s">
        <v>88</v>
      </c>
      <c r="AY185" s="16" t="s">
        <v>131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6" t="s">
        <v>86</v>
      </c>
      <c r="BK185" s="142">
        <f>ROUND(I185*H185,2)</f>
        <v>0</v>
      </c>
      <c r="BL185" s="16" t="s">
        <v>139</v>
      </c>
      <c r="BM185" s="141" t="s">
        <v>309</v>
      </c>
    </row>
    <row r="186" spans="2:65" s="1" customFormat="1" ht="48">
      <c r="B186" s="31"/>
      <c r="D186" s="143" t="s">
        <v>141</v>
      </c>
      <c r="F186" s="144" t="s">
        <v>310</v>
      </c>
      <c r="I186" s="145"/>
      <c r="L186" s="31"/>
      <c r="M186" s="146"/>
      <c r="U186" s="55"/>
      <c r="AT186" s="16" t="s">
        <v>141</v>
      </c>
      <c r="AU186" s="16" t="s">
        <v>88</v>
      </c>
    </row>
    <row r="187" spans="2:65" s="1" customFormat="1" ht="24.15" customHeight="1">
      <c r="B187" s="31"/>
      <c r="C187" s="171" t="s">
        <v>214</v>
      </c>
      <c r="D187" s="171" t="s">
        <v>294</v>
      </c>
      <c r="E187" s="172" t="s">
        <v>311</v>
      </c>
      <c r="F187" s="173" t="s">
        <v>312</v>
      </c>
      <c r="G187" s="174" t="s">
        <v>137</v>
      </c>
      <c r="H187" s="175">
        <v>5.2045899999999996</v>
      </c>
      <c r="I187" s="176"/>
      <c r="J187" s="177">
        <f>ROUND(I187*H187,2)</f>
        <v>0</v>
      </c>
      <c r="K187" s="173" t="s">
        <v>313</v>
      </c>
      <c r="L187" s="178"/>
      <c r="M187" s="179" t="s">
        <v>1</v>
      </c>
      <c r="N187" s="180" t="s">
        <v>43</v>
      </c>
      <c r="P187" s="139">
        <f>O187*H187</f>
        <v>0</v>
      </c>
      <c r="Q187" s="139">
        <v>0.13500000000000001</v>
      </c>
      <c r="R187" s="139">
        <f>Q187*H187</f>
        <v>0.70261965000000004</v>
      </c>
      <c r="S187" s="139">
        <v>0</v>
      </c>
      <c r="T187" s="139">
        <f>S187*H187</f>
        <v>0</v>
      </c>
      <c r="U187" s="140" t="s">
        <v>1</v>
      </c>
      <c r="AR187" s="141" t="s">
        <v>188</v>
      </c>
      <c r="AT187" s="141" t="s">
        <v>294</v>
      </c>
      <c r="AU187" s="141" t="s">
        <v>88</v>
      </c>
      <c r="AY187" s="16" t="s">
        <v>131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6" t="s">
        <v>86</v>
      </c>
      <c r="BK187" s="142">
        <f>ROUND(I187*H187,2)</f>
        <v>0</v>
      </c>
      <c r="BL187" s="16" t="s">
        <v>139</v>
      </c>
      <c r="BM187" s="141" t="s">
        <v>314</v>
      </c>
    </row>
    <row r="188" spans="2:65" s="1" customFormat="1" ht="19.2">
      <c r="B188" s="31"/>
      <c r="D188" s="143" t="s">
        <v>141</v>
      </c>
      <c r="F188" s="144" t="s">
        <v>312</v>
      </c>
      <c r="I188" s="145"/>
      <c r="L188" s="31"/>
      <c r="M188" s="146"/>
      <c r="U188" s="55"/>
      <c r="AT188" s="16" t="s">
        <v>141</v>
      </c>
      <c r="AU188" s="16" t="s">
        <v>88</v>
      </c>
    </row>
    <row r="189" spans="2:65" s="12" customFormat="1">
      <c r="B189" s="147"/>
      <c r="D189" s="143" t="s">
        <v>143</v>
      </c>
      <c r="E189" s="148" t="s">
        <v>1</v>
      </c>
      <c r="F189" s="149" t="s">
        <v>273</v>
      </c>
      <c r="H189" s="148" t="s">
        <v>1</v>
      </c>
      <c r="I189" s="150"/>
      <c r="L189" s="147"/>
      <c r="M189" s="151"/>
      <c r="U189" s="152"/>
      <c r="AT189" s="148" t="s">
        <v>143</v>
      </c>
      <c r="AU189" s="148" t="s">
        <v>88</v>
      </c>
      <c r="AV189" s="12" t="s">
        <v>86</v>
      </c>
      <c r="AW189" s="12" t="s">
        <v>33</v>
      </c>
      <c r="AX189" s="12" t="s">
        <v>78</v>
      </c>
      <c r="AY189" s="148" t="s">
        <v>131</v>
      </c>
    </row>
    <row r="190" spans="2:65" s="13" customFormat="1">
      <c r="B190" s="153"/>
      <c r="D190" s="143" t="s">
        <v>143</v>
      </c>
      <c r="E190" s="154" t="s">
        <v>1</v>
      </c>
      <c r="F190" s="155" t="s">
        <v>274</v>
      </c>
      <c r="H190" s="156">
        <v>5.0529999999999999</v>
      </c>
      <c r="I190" s="157"/>
      <c r="L190" s="153"/>
      <c r="M190" s="158"/>
      <c r="U190" s="159"/>
      <c r="AT190" s="154" t="s">
        <v>143</v>
      </c>
      <c r="AU190" s="154" t="s">
        <v>88</v>
      </c>
      <c r="AV190" s="13" t="s">
        <v>88</v>
      </c>
      <c r="AW190" s="13" t="s">
        <v>33</v>
      </c>
      <c r="AX190" s="13" t="s">
        <v>86</v>
      </c>
      <c r="AY190" s="154" t="s">
        <v>131</v>
      </c>
    </row>
    <row r="191" spans="2:65" s="13" customFormat="1">
      <c r="B191" s="153"/>
      <c r="D191" s="143" t="s">
        <v>143</v>
      </c>
      <c r="F191" s="155" t="s">
        <v>315</v>
      </c>
      <c r="H191" s="156">
        <v>5.2045899999999996</v>
      </c>
      <c r="I191" s="157"/>
      <c r="L191" s="153"/>
      <c r="M191" s="158"/>
      <c r="U191" s="159"/>
      <c r="AT191" s="154" t="s">
        <v>143</v>
      </c>
      <c r="AU191" s="154" t="s">
        <v>88</v>
      </c>
      <c r="AV191" s="13" t="s">
        <v>88</v>
      </c>
      <c r="AW191" s="13" t="s">
        <v>4</v>
      </c>
      <c r="AX191" s="13" t="s">
        <v>86</v>
      </c>
      <c r="AY191" s="154" t="s">
        <v>131</v>
      </c>
    </row>
    <row r="192" spans="2:65" s="1" customFormat="1" ht="24.15" customHeight="1">
      <c r="B192" s="31"/>
      <c r="C192" s="171" t="s">
        <v>222</v>
      </c>
      <c r="D192" s="171" t="s">
        <v>294</v>
      </c>
      <c r="E192" s="172" t="s">
        <v>316</v>
      </c>
      <c r="F192" s="173" t="s">
        <v>317</v>
      </c>
      <c r="G192" s="174" t="s">
        <v>137</v>
      </c>
      <c r="H192" s="175">
        <v>3.4659499999999999</v>
      </c>
      <c r="I192" s="176"/>
      <c r="J192" s="177">
        <f>ROUND(I192*H192,2)</f>
        <v>0</v>
      </c>
      <c r="K192" s="173" t="s">
        <v>1</v>
      </c>
      <c r="L192" s="178"/>
      <c r="M192" s="179" t="s">
        <v>1</v>
      </c>
      <c r="N192" s="180" t="s">
        <v>43</v>
      </c>
      <c r="P192" s="139">
        <f>O192*H192</f>
        <v>0</v>
      </c>
      <c r="Q192" s="139">
        <v>0.13500000000000001</v>
      </c>
      <c r="R192" s="139">
        <f>Q192*H192</f>
        <v>0.46790324999999999</v>
      </c>
      <c r="S192" s="139">
        <v>0</v>
      </c>
      <c r="T192" s="139">
        <f>S192*H192</f>
        <v>0</v>
      </c>
      <c r="U192" s="140" t="s">
        <v>1</v>
      </c>
      <c r="AR192" s="141" t="s">
        <v>188</v>
      </c>
      <c r="AT192" s="141" t="s">
        <v>294</v>
      </c>
      <c r="AU192" s="141" t="s">
        <v>88</v>
      </c>
      <c r="AY192" s="16" t="s">
        <v>131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6" t="s">
        <v>86</v>
      </c>
      <c r="BK192" s="142">
        <f>ROUND(I192*H192,2)</f>
        <v>0</v>
      </c>
      <c r="BL192" s="16" t="s">
        <v>139</v>
      </c>
      <c r="BM192" s="141" t="s">
        <v>318</v>
      </c>
    </row>
    <row r="193" spans="2:65" s="1" customFormat="1">
      <c r="B193" s="31"/>
      <c r="D193" s="143" t="s">
        <v>141</v>
      </c>
      <c r="F193" s="144" t="s">
        <v>317</v>
      </c>
      <c r="I193" s="145"/>
      <c r="L193" s="31"/>
      <c r="M193" s="146"/>
      <c r="U193" s="55"/>
      <c r="AT193" s="16" t="s">
        <v>141</v>
      </c>
      <c r="AU193" s="16" t="s">
        <v>88</v>
      </c>
    </row>
    <row r="194" spans="2:65" s="12" customFormat="1">
      <c r="B194" s="147"/>
      <c r="D194" s="143" t="s">
        <v>143</v>
      </c>
      <c r="E194" s="148" t="s">
        <v>1</v>
      </c>
      <c r="F194" s="149" t="s">
        <v>271</v>
      </c>
      <c r="H194" s="148" t="s">
        <v>1</v>
      </c>
      <c r="I194" s="150"/>
      <c r="L194" s="147"/>
      <c r="M194" s="151"/>
      <c r="U194" s="152"/>
      <c r="AT194" s="148" t="s">
        <v>143</v>
      </c>
      <c r="AU194" s="148" t="s">
        <v>88</v>
      </c>
      <c r="AV194" s="12" t="s">
        <v>86</v>
      </c>
      <c r="AW194" s="12" t="s">
        <v>33</v>
      </c>
      <c r="AX194" s="12" t="s">
        <v>78</v>
      </c>
      <c r="AY194" s="148" t="s">
        <v>131</v>
      </c>
    </row>
    <row r="195" spans="2:65" s="13" customFormat="1">
      <c r="B195" s="153"/>
      <c r="D195" s="143" t="s">
        <v>143</v>
      </c>
      <c r="E195" s="154" t="s">
        <v>1</v>
      </c>
      <c r="F195" s="155" t="s">
        <v>272</v>
      </c>
      <c r="H195" s="156">
        <v>3.3650000000000002</v>
      </c>
      <c r="I195" s="157"/>
      <c r="L195" s="153"/>
      <c r="M195" s="158"/>
      <c r="U195" s="159"/>
      <c r="AT195" s="154" t="s">
        <v>143</v>
      </c>
      <c r="AU195" s="154" t="s">
        <v>88</v>
      </c>
      <c r="AV195" s="13" t="s">
        <v>88</v>
      </c>
      <c r="AW195" s="13" t="s">
        <v>33</v>
      </c>
      <c r="AX195" s="13" t="s">
        <v>86</v>
      </c>
      <c r="AY195" s="154" t="s">
        <v>131</v>
      </c>
    </row>
    <row r="196" spans="2:65" s="13" customFormat="1">
      <c r="B196" s="153"/>
      <c r="D196" s="143" t="s">
        <v>143</v>
      </c>
      <c r="F196" s="155" t="s">
        <v>319</v>
      </c>
      <c r="H196" s="156">
        <v>3.4659499999999999</v>
      </c>
      <c r="I196" s="157"/>
      <c r="L196" s="153"/>
      <c r="M196" s="158"/>
      <c r="U196" s="159"/>
      <c r="AT196" s="154" t="s">
        <v>143</v>
      </c>
      <c r="AU196" s="154" t="s">
        <v>88</v>
      </c>
      <c r="AV196" s="13" t="s">
        <v>88</v>
      </c>
      <c r="AW196" s="13" t="s">
        <v>4</v>
      </c>
      <c r="AX196" s="13" t="s">
        <v>86</v>
      </c>
      <c r="AY196" s="154" t="s">
        <v>131</v>
      </c>
    </row>
    <row r="197" spans="2:65" s="11" customFormat="1" ht="22.8" customHeight="1">
      <c r="B197" s="118"/>
      <c r="D197" s="119" t="s">
        <v>77</v>
      </c>
      <c r="E197" s="128" t="s">
        <v>188</v>
      </c>
      <c r="F197" s="128" t="s">
        <v>320</v>
      </c>
      <c r="I197" s="121"/>
      <c r="J197" s="129">
        <f>BK197</f>
        <v>0</v>
      </c>
      <c r="L197" s="118"/>
      <c r="M197" s="123"/>
      <c r="P197" s="124">
        <f>SUM(P198:P203)</f>
        <v>0</v>
      </c>
      <c r="R197" s="124">
        <f>SUM(R198:R203)</f>
        <v>0.36556</v>
      </c>
      <c r="T197" s="124">
        <f>SUM(T198:T203)</f>
        <v>0</v>
      </c>
      <c r="U197" s="125"/>
      <c r="AR197" s="119" t="s">
        <v>86</v>
      </c>
      <c r="AT197" s="126" t="s">
        <v>77</v>
      </c>
      <c r="AU197" s="126" t="s">
        <v>86</v>
      </c>
      <c r="AY197" s="119" t="s">
        <v>131</v>
      </c>
      <c r="BK197" s="127">
        <f>SUM(BK198:BK203)</f>
        <v>0</v>
      </c>
    </row>
    <row r="198" spans="2:65" s="1" customFormat="1" ht="16.5" customHeight="1">
      <c r="B198" s="31"/>
      <c r="C198" s="130" t="s">
        <v>229</v>
      </c>
      <c r="D198" s="130" t="s">
        <v>134</v>
      </c>
      <c r="E198" s="131" t="s">
        <v>321</v>
      </c>
      <c r="F198" s="132" t="s">
        <v>322</v>
      </c>
      <c r="G198" s="133" t="s">
        <v>205</v>
      </c>
      <c r="H198" s="134">
        <v>3</v>
      </c>
      <c r="I198" s="135"/>
      <c r="J198" s="136">
        <f>ROUND(I198*H198,2)</f>
        <v>0</v>
      </c>
      <c r="K198" s="132" t="s">
        <v>138</v>
      </c>
      <c r="L198" s="31"/>
      <c r="M198" s="137" t="s">
        <v>1</v>
      </c>
      <c r="N198" s="138" t="s">
        <v>43</v>
      </c>
      <c r="P198" s="139">
        <f>O198*H198</f>
        <v>0</v>
      </c>
      <c r="Q198" s="139">
        <v>2.6519999999999998E-2</v>
      </c>
      <c r="R198" s="139">
        <f>Q198*H198</f>
        <v>7.9559999999999992E-2</v>
      </c>
      <c r="S198" s="139">
        <v>0</v>
      </c>
      <c r="T198" s="139">
        <f>S198*H198</f>
        <v>0</v>
      </c>
      <c r="U198" s="140" t="s">
        <v>1</v>
      </c>
      <c r="AR198" s="141" t="s">
        <v>239</v>
      </c>
      <c r="AT198" s="141" t="s">
        <v>134</v>
      </c>
      <c r="AU198" s="141" t="s">
        <v>88</v>
      </c>
      <c r="AY198" s="16" t="s">
        <v>131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6" t="s">
        <v>86</v>
      </c>
      <c r="BK198" s="142">
        <f>ROUND(I198*H198,2)</f>
        <v>0</v>
      </c>
      <c r="BL198" s="16" t="s">
        <v>239</v>
      </c>
      <c r="BM198" s="141" t="s">
        <v>323</v>
      </c>
    </row>
    <row r="199" spans="2:65" s="1" customFormat="1">
      <c r="B199" s="31"/>
      <c r="D199" s="143" t="s">
        <v>141</v>
      </c>
      <c r="F199" s="144" t="s">
        <v>324</v>
      </c>
      <c r="I199" s="145"/>
      <c r="L199" s="31"/>
      <c r="M199" s="146"/>
      <c r="U199" s="55"/>
      <c r="AT199" s="16" t="s">
        <v>141</v>
      </c>
      <c r="AU199" s="16" t="s">
        <v>88</v>
      </c>
    </row>
    <row r="200" spans="2:65" s="1" customFormat="1" ht="37.799999999999997" customHeight="1">
      <c r="B200" s="31"/>
      <c r="C200" s="130" t="s">
        <v>8</v>
      </c>
      <c r="D200" s="130" t="s">
        <v>134</v>
      </c>
      <c r="E200" s="131" t="s">
        <v>325</v>
      </c>
      <c r="F200" s="132" t="s">
        <v>326</v>
      </c>
      <c r="G200" s="133" t="s">
        <v>205</v>
      </c>
      <c r="H200" s="134">
        <v>1</v>
      </c>
      <c r="I200" s="135"/>
      <c r="J200" s="136">
        <f>ROUND(I200*H200,2)</f>
        <v>0</v>
      </c>
      <c r="K200" s="132" t="s">
        <v>138</v>
      </c>
      <c r="L200" s="31"/>
      <c r="M200" s="137" t="s">
        <v>1</v>
      </c>
      <c r="N200" s="138" t="s">
        <v>43</v>
      </c>
      <c r="P200" s="139">
        <f>O200*H200</f>
        <v>0</v>
      </c>
      <c r="Q200" s="139">
        <v>0.09</v>
      </c>
      <c r="R200" s="139">
        <f>Q200*H200</f>
        <v>0.09</v>
      </c>
      <c r="S200" s="139">
        <v>0</v>
      </c>
      <c r="T200" s="139">
        <f>S200*H200</f>
        <v>0</v>
      </c>
      <c r="U200" s="140" t="s">
        <v>1</v>
      </c>
      <c r="AR200" s="141" t="s">
        <v>139</v>
      </c>
      <c r="AT200" s="141" t="s">
        <v>134</v>
      </c>
      <c r="AU200" s="141" t="s">
        <v>88</v>
      </c>
      <c r="AY200" s="16" t="s">
        <v>131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6" t="s">
        <v>86</v>
      </c>
      <c r="BK200" s="142">
        <f>ROUND(I200*H200,2)</f>
        <v>0</v>
      </c>
      <c r="BL200" s="16" t="s">
        <v>139</v>
      </c>
      <c r="BM200" s="141" t="s">
        <v>327</v>
      </c>
    </row>
    <row r="201" spans="2:65" s="1" customFormat="1" ht="19.2">
      <c r="B201" s="31"/>
      <c r="D201" s="143" t="s">
        <v>141</v>
      </c>
      <c r="F201" s="144" t="s">
        <v>326</v>
      </c>
      <c r="I201" s="145"/>
      <c r="L201" s="31"/>
      <c r="M201" s="146"/>
      <c r="U201" s="55"/>
      <c r="AT201" s="16" t="s">
        <v>141</v>
      </c>
      <c r="AU201" s="16" t="s">
        <v>88</v>
      </c>
    </row>
    <row r="202" spans="2:65" s="1" customFormat="1" ht="21.75" customHeight="1">
      <c r="B202" s="31"/>
      <c r="C202" s="171" t="s">
        <v>239</v>
      </c>
      <c r="D202" s="171" t="s">
        <v>294</v>
      </c>
      <c r="E202" s="172" t="s">
        <v>328</v>
      </c>
      <c r="F202" s="173" t="s">
        <v>329</v>
      </c>
      <c r="G202" s="174" t="s">
        <v>205</v>
      </c>
      <c r="H202" s="175">
        <v>1</v>
      </c>
      <c r="I202" s="176"/>
      <c r="J202" s="177">
        <f>ROUND(I202*H202,2)</f>
        <v>0</v>
      </c>
      <c r="K202" s="173" t="s">
        <v>138</v>
      </c>
      <c r="L202" s="178"/>
      <c r="M202" s="179" t="s">
        <v>1</v>
      </c>
      <c r="N202" s="180" t="s">
        <v>43</v>
      </c>
      <c r="P202" s="139">
        <f>O202*H202</f>
        <v>0</v>
      </c>
      <c r="Q202" s="139">
        <v>0.19600000000000001</v>
      </c>
      <c r="R202" s="139">
        <f>Q202*H202</f>
        <v>0.19600000000000001</v>
      </c>
      <c r="S202" s="139">
        <v>0</v>
      </c>
      <c r="T202" s="139">
        <f>S202*H202</f>
        <v>0</v>
      </c>
      <c r="U202" s="140" t="s">
        <v>1</v>
      </c>
      <c r="AR202" s="141" t="s">
        <v>188</v>
      </c>
      <c r="AT202" s="141" t="s">
        <v>294</v>
      </c>
      <c r="AU202" s="141" t="s">
        <v>88</v>
      </c>
      <c r="AY202" s="16" t="s">
        <v>131</v>
      </c>
      <c r="BE202" s="142">
        <f>IF(N202="základní",J202,0)</f>
        <v>0</v>
      </c>
      <c r="BF202" s="142">
        <f>IF(N202="snížená",J202,0)</f>
        <v>0</v>
      </c>
      <c r="BG202" s="142">
        <f>IF(N202="zákl. přenesená",J202,0)</f>
        <v>0</v>
      </c>
      <c r="BH202" s="142">
        <f>IF(N202="sníž. přenesená",J202,0)</f>
        <v>0</v>
      </c>
      <c r="BI202" s="142">
        <f>IF(N202="nulová",J202,0)</f>
        <v>0</v>
      </c>
      <c r="BJ202" s="16" t="s">
        <v>86</v>
      </c>
      <c r="BK202" s="142">
        <f>ROUND(I202*H202,2)</f>
        <v>0</v>
      </c>
      <c r="BL202" s="16" t="s">
        <v>139</v>
      </c>
      <c r="BM202" s="141" t="s">
        <v>330</v>
      </c>
    </row>
    <row r="203" spans="2:65" s="1" customFormat="1">
      <c r="B203" s="31"/>
      <c r="D203" s="143" t="s">
        <v>141</v>
      </c>
      <c r="F203" s="144" t="s">
        <v>329</v>
      </c>
      <c r="I203" s="145"/>
      <c r="L203" s="31"/>
      <c r="M203" s="146"/>
      <c r="U203" s="55"/>
      <c r="AT203" s="16" t="s">
        <v>141</v>
      </c>
      <c r="AU203" s="16" t="s">
        <v>88</v>
      </c>
    </row>
    <row r="204" spans="2:65" s="11" customFormat="1" ht="22.8" customHeight="1">
      <c r="B204" s="118"/>
      <c r="D204" s="119" t="s">
        <v>77</v>
      </c>
      <c r="E204" s="128" t="s">
        <v>194</v>
      </c>
      <c r="F204" s="128" t="s">
        <v>331</v>
      </c>
      <c r="I204" s="121"/>
      <c r="J204" s="129">
        <f>BK204</f>
        <v>0</v>
      </c>
      <c r="L204" s="118"/>
      <c r="M204" s="123"/>
      <c r="P204" s="124">
        <f>SUM(P205:P278)</f>
        <v>0</v>
      </c>
      <c r="R204" s="124">
        <f>SUM(R205:R278)</f>
        <v>131.77726131419999</v>
      </c>
      <c r="T204" s="124">
        <f>SUM(T205:T278)</f>
        <v>0</v>
      </c>
      <c r="U204" s="125"/>
      <c r="AR204" s="119" t="s">
        <v>86</v>
      </c>
      <c r="AT204" s="126" t="s">
        <v>77</v>
      </c>
      <c r="AU204" s="126" t="s">
        <v>86</v>
      </c>
      <c r="AY204" s="119" t="s">
        <v>131</v>
      </c>
      <c r="BK204" s="127">
        <f>SUM(BK205:BK278)</f>
        <v>0</v>
      </c>
    </row>
    <row r="205" spans="2:65" s="1" customFormat="1" ht="24.15" customHeight="1">
      <c r="B205" s="31"/>
      <c r="C205" s="130" t="s">
        <v>332</v>
      </c>
      <c r="D205" s="130" t="s">
        <v>134</v>
      </c>
      <c r="E205" s="131" t="s">
        <v>333</v>
      </c>
      <c r="F205" s="132" t="s">
        <v>334</v>
      </c>
      <c r="G205" s="133" t="s">
        <v>166</v>
      </c>
      <c r="H205" s="134">
        <v>300.12</v>
      </c>
      <c r="I205" s="135"/>
      <c r="J205" s="136">
        <f>ROUND(I205*H205,2)</f>
        <v>0</v>
      </c>
      <c r="K205" s="132" t="s">
        <v>138</v>
      </c>
      <c r="L205" s="31"/>
      <c r="M205" s="137" t="s">
        <v>1</v>
      </c>
      <c r="N205" s="138" t="s">
        <v>43</v>
      </c>
      <c r="P205" s="139">
        <f>O205*H205</f>
        <v>0</v>
      </c>
      <c r="Q205" s="139">
        <v>7.1903999999999996E-2</v>
      </c>
      <c r="R205" s="139">
        <f>Q205*H205</f>
        <v>21.57982848</v>
      </c>
      <c r="S205" s="139">
        <v>0</v>
      </c>
      <c r="T205" s="139">
        <f>S205*H205</f>
        <v>0</v>
      </c>
      <c r="U205" s="140" t="s">
        <v>1</v>
      </c>
      <c r="AR205" s="141" t="s">
        <v>139</v>
      </c>
      <c r="AT205" s="141" t="s">
        <v>134</v>
      </c>
      <c r="AU205" s="141" t="s">
        <v>88</v>
      </c>
      <c r="AY205" s="16" t="s">
        <v>131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6" t="s">
        <v>86</v>
      </c>
      <c r="BK205" s="142">
        <f>ROUND(I205*H205,2)</f>
        <v>0</v>
      </c>
      <c r="BL205" s="16" t="s">
        <v>139</v>
      </c>
      <c r="BM205" s="141" t="s">
        <v>335</v>
      </c>
    </row>
    <row r="206" spans="2:65" s="1" customFormat="1" ht="38.4">
      <c r="B206" s="31"/>
      <c r="D206" s="143" t="s">
        <v>141</v>
      </c>
      <c r="F206" s="144" t="s">
        <v>336</v>
      </c>
      <c r="I206" s="145"/>
      <c r="L206" s="31"/>
      <c r="M206" s="146"/>
      <c r="U206" s="55"/>
      <c r="AT206" s="16" t="s">
        <v>141</v>
      </c>
      <c r="AU206" s="16" t="s">
        <v>88</v>
      </c>
    </row>
    <row r="207" spans="2:65" s="1" customFormat="1" ht="19.2">
      <c r="B207" s="31"/>
      <c r="D207" s="143" t="s">
        <v>150</v>
      </c>
      <c r="F207" s="160" t="s">
        <v>337</v>
      </c>
      <c r="I207" s="145"/>
      <c r="L207" s="31"/>
      <c r="M207" s="146"/>
      <c r="U207" s="55"/>
      <c r="AT207" s="16" t="s">
        <v>150</v>
      </c>
      <c r="AU207" s="16" t="s">
        <v>88</v>
      </c>
    </row>
    <row r="208" spans="2:65" s="12" customFormat="1">
      <c r="B208" s="147"/>
      <c r="D208" s="143" t="s">
        <v>143</v>
      </c>
      <c r="E208" s="148" t="s">
        <v>1</v>
      </c>
      <c r="F208" s="149" t="s">
        <v>338</v>
      </c>
      <c r="H208" s="148" t="s">
        <v>1</v>
      </c>
      <c r="I208" s="150"/>
      <c r="L208" s="147"/>
      <c r="M208" s="151"/>
      <c r="U208" s="152"/>
      <c r="AT208" s="148" t="s">
        <v>143</v>
      </c>
      <c r="AU208" s="148" t="s">
        <v>88</v>
      </c>
      <c r="AV208" s="12" t="s">
        <v>86</v>
      </c>
      <c r="AW208" s="12" t="s">
        <v>33</v>
      </c>
      <c r="AX208" s="12" t="s">
        <v>78</v>
      </c>
      <c r="AY208" s="148" t="s">
        <v>131</v>
      </c>
    </row>
    <row r="209" spans="2:65" s="13" customFormat="1">
      <c r="B209" s="153"/>
      <c r="D209" s="143" t="s">
        <v>143</v>
      </c>
      <c r="E209" s="154" t="s">
        <v>1</v>
      </c>
      <c r="F209" s="155" t="s">
        <v>339</v>
      </c>
      <c r="H209" s="156">
        <v>300.12</v>
      </c>
      <c r="I209" s="157"/>
      <c r="L209" s="153"/>
      <c r="M209" s="158"/>
      <c r="U209" s="159"/>
      <c r="AT209" s="154" t="s">
        <v>143</v>
      </c>
      <c r="AU209" s="154" t="s">
        <v>88</v>
      </c>
      <c r="AV209" s="13" t="s">
        <v>88</v>
      </c>
      <c r="AW209" s="13" t="s">
        <v>33</v>
      </c>
      <c r="AX209" s="13" t="s">
        <v>86</v>
      </c>
      <c r="AY209" s="154" t="s">
        <v>131</v>
      </c>
    </row>
    <row r="210" spans="2:65" s="1" customFormat="1" ht="16.5" customHeight="1">
      <c r="B210" s="31"/>
      <c r="C210" s="171" t="s">
        <v>340</v>
      </c>
      <c r="D210" s="171" t="s">
        <v>294</v>
      </c>
      <c r="E210" s="172" t="s">
        <v>295</v>
      </c>
      <c r="F210" s="173" t="s">
        <v>296</v>
      </c>
      <c r="G210" s="174" t="s">
        <v>137</v>
      </c>
      <c r="H210" s="175">
        <v>30.012</v>
      </c>
      <c r="I210" s="176"/>
      <c r="J210" s="177">
        <f>ROUND(I210*H210,2)</f>
        <v>0</v>
      </c>
      <c r="K210" s="173" t="s">
        <v>138</v>
      </c>
      <c r="L210" s="178"/>
      <c r="M210" s="179" t="s">
        <v>1</v>
      </c>
      <c r="N210" s="180" t="s">
        <v>43</v>
      </c>
      <c r="P210" s="139">
        <f>O210*H210</f>
        <v>0</v>
      </c>
      <c r="Q210" s="139">
        <v>0.222</v>
      </c>
      <c r="R210" s="139">
        <f>Q210*H210</f>
        <v>6.6626640000000004</v>
      </c>
      <c r="S210" s="139">
        <v>0</v>
      </c>
      <c r="T210" s="139">
        <f>S210*H210</f>
        <v>0</v>
      </c>
      <c r="U210" s="140" t="s">
        <v>1</v>
      </c>
      <c r="AR210" s="141" t="s">
        <v>188</v>
      </c>
      <c r="AT210" s="141" t="s">
        <v>294</v>
      </c>
      <c r="AU210" s="141" t="s">
        <v>88</v>
      </c>
      <c r="AY210" s="16" t="s">
        <v>131</v>
      </c>
      <c r="BE210" s="142">
        <f>IF(N210="základní",J210,0)</f>
        <v>0</v>
      </c>
      <c r="BF210" s="142">
        <f>IF(N210="snížená",J210,0)</f>
        <v>0</v>
      </c>
      <c r="BG210" s="142">
        <f>IF(N210="zákl. přenesená",J210,0)</f>
        <v>0</v>
      </c>
      <c r="BH210" s="142">
        <f>IF(N210="sníž. přenesená",J210,0)</f>
        <v>0</v>
      </c>
      <c r="BI210" s="142">
        <f>IF(N210="nulová",J210,0)</f>
        <v>0</v>
      </c>
      <c r="BJ210" s="16" t="s">
        <v>86</v>
      </c>
      <c r="BK210" s="142">
        <f>ROUND(I210*H210,2)</f>
        <v>0</v>
      </c>
      <c r="BL210" s="16" t="s">
        <v>139</v>
      </c>
      <c r="BM210" s="141" t="s">
        <v>341</v>
      </c>
    </row>
    <row r="211" spans="2:65" s="1" customFormat="1">
      <c r="B211" s="31"/>
      <c r="D211" s="143" t="s">
        <v>141</v>
      </c>
      <c r="F211" s="144" t="s">
        <v>296</v>
      </c>
      <c r="I211" s="145"/>
      <c r="L211" s="31"/>
      <c r="M211" s="146"/>
      <c r="U211" s="55"/>
      <c r="AT211" s="16" t="s">
        <v>141</v>
      </c>
      <c r="AU211" s="16" t="s">
        <v>88</v>
      </c>
    </row>
    <row r="212" spans="2:65" s="13" customFormat="1">
      <c r="B212" s="153"/>
      <c r="D212" s="143" t="s">
        <v>143</v>
      </c>
      <c r="F212" s="155" t="s">
        <v>342</v>
      </c>
      <c r="H212" s="156">
        <v>30.012</v>
      </c>
      <c r="I212" s="157"/>
      <c r="L212" s="153"/>
      <c r="M212" s="158"/>
      <c r="U212" s="159"/>
      <c r="AT212" s="154" t="s">
        <v>143</v>
      </c>
      <c r="AU212" s="154" t="s">
        <v>88</v>
      </c>
      <c r="AV212" s="13" t="s">
        <v>88</v>
      </c>
      <c r="AW212" s="13" t="s">
        <v>4</v>
      </c>
      <c r="AX212" s="13" t="s">
        <v>86</v>
      </c>
      <c r="AY212" s="154" t="s">
        <v>131</v>
      </c>
    </row>
    <row r="213" spans="2:65" s="1" customFormat="1" ht="33" customHeight="1">
      <c r="B213" s="31"/>
      <c r="C213" s="130" t="s">
        <v>343</v>
      </c>
      <c r="D213" s="130" t="s">
        <v>134</v>
      </c>
      <c r="E213" s="131" t="s">
        <v>344</v>
      </c>
      <c r="F213" s="132" t="s">
        <v>345</v>
      </c>
      <c r="G213" s="133" t="s">
        <v>166</v>
      </c>
      <c r="H213" s="134">
        <v>81</v>
      </c>
      <c r="I213" s="135"/>
      <c r="J213" s="136">
        <f>ROUND(I213*H213,2)</f>
        <v>0</v>
      </c>
      <c r="K213" s="132" t="s">
        <v>138</v>
      </c>
      <c r="L213" s="31"/>
      <c r="M213" s="137" t="s">
        <v>1</v>
      </c>
      <c r="N213" s="138" t="s">
        <v>43</v>
      </c>
      <c r="P213" s="139">
        <f>O213*H213</f>
        <v>0</v>
      </c>
      <c r="Q213" s="139">
        <v>9.5989599999999994E-2</v>
      </c>
      <c r="R213" s="139">
        <f>Q213*H213</f>
        <v>7.7751575999999991</v>
      </c>
      <c r="S213" s="139">
        <v>0</v>
      </c>
      <c r="T213" s="139">
        <f>S213*H213</f>
        <v>0</v>
      </c>
      <c r="U213" s="140" t="s">
        <v>1</v>
      </c>
      <c r="AR213" s="141" t="s">
        <v>139</v>
      </c>
      <c r="AT213" s="141" t="s">
        <v>134</v>
      </c>
      <c r="AU213" s="141" t="s">
        <v>88</v>
      </c>
      <c r="AY213" s="16" t="s">
        <v>131</v>
      </c>
      <c r="BE213" s="142">
        <f>IF(N213="základní",J213,0)</f>
        <v>0</v>
      </c>
      <c r="BF213" s="142">
        <f>IF(N213="snížená",J213,0)</f>
        <v>0</v>
      </c>
      <c r="BG213" s="142">
        <f>IF(N213="zákl. přenesená",J213,0)</f>
        <v>0</v>
      </c>
      <c r="BH213" s="142">
        <f>IF(N213="sníž. přenesená",J213,0)</f>
        <v>0</v>
      </c>
      <c r="BI213" s="142">
        <f>IF(N213="nulová",J213,0)</f>
        <v>0</v>
      </c>
      <c r="BJ213" s="16" t="s">
        <v>86</v>
      </c>
      <c r="BK213" s="142">
        <f>ROUND(I213*H213,2)</f>
        <v>0</v>
      </c>
      <c r="BL213" s="16" t="s">
        <v>139</v>
      </c>
      <c r="BM213" s="141" t="s">
        <v>346</v>
      </c>
    </row>
    <row r="214" spans="2:65" s="1" customFormat="1" ht="28.8">
      <c r="B214" s="31"/>
      <c r="D214" s="143" t="s">
        <v>141</v>
      </c>
      <c r="F214" s="144" t="s">
        <v>347</v>
      </c>
      <c r="I214" s="145"/>
      <c r="L214" s="31"/>
      <c r="M214" s="146"/>
      <c r="U214" s="55"/>
      <c r="AT214" s="16" t="s">
        <v>141</v>
      </c>
      <c r="AU214" s="16" t="s">
        <v>88</v>
      </c>
    </row>
    <row r="215" spans="2:65" s="12" customFormat="1">
      <c r="B215" s="147"/>
      <c r="D215" s="143" t="s">
        <v>143</v>
      </c>
      <c r="E215" s="148" t="s">
        <v>1</v>
      </c>
      <c r="F215" s="149" t="s">
        <v>348</v>
      </c>
      <c r="H215" s="148" t="s">
        <v>1</v>
      </c>
      <c r="I215" s="150"/>
      <c r="L215" s="147"/>
      <c r="M215" s="151"/>
      <c r="U215" s="152"/>
      <c r="AT215" s="148" t="s">
        <v>143</v>
      </c>
      <c r="AU215" s="148" t="s">
        <v>88</v>
      </c>
      <c r="AV215" s="12" t="s">
        <v>86</v>
      </c>
      <c r="AW215" s="12" t="s">
        <v>33</v>
      </c>
      <c r="AX215" s="12" t="s">
        <v>78</v>
      </c>
      <c r="AY215" s="148" t="s">
        <v>131</v>
      </c>
    </row>
    <row r="216" spans="2:65" s="13" customFormat="1">
      <c r="B216" s="153"/>
      <c r="D216" s="143" t="s">
        <v>143</v>
      </c>
      <c r="E216" s="154" t="s">
        <v>1</v>
      </c>
      <c r="F216" s="155" t="s">
        <v>349</v>
      </c>
      <c r="H216" s="156">
        <v>81</v>
      </c>
      <c r="I216" s="157"/>
      <c r="L216" s="153"/>
      <c r="M216" s="158"/>
      <c r="U216" s="159"/>
      <c r="AT216" s="154" t="s">
        <v>143</v>
      </c>
      <c r="AU216" s="154" t="s">
        <v>88</v>
      </c>
      <c r="AV216" s="13" t="s">
        <v>88</v>
      </c>
      <c r="AW216" s="13" t="s">
        <v>33</v>
      </c>
      <c r="AX216" s="13" t="s">
        <v>86</v>
      </c>
      <c r="AY216" s="154" t="s">
        <v>131</v>
      </c>
    </row>
    <row r="217" spans="2:65" s="1" customFormat="1" ht="24.15" customHeight="1">
      <c r="B217" s="31"/>
      <c r="C217" s="171" t="s">
        <v>350</v>
      </c>
      <c r="D217" s="171" t="s">
        <v>294</v>
      </c>
      <c r="E217" s="172" t="s">
        <v>351</v>
      </c>
      <c r="F217" s="173" t="s">
        <v>352</v>
      </c>
      <c r="G217" s="174" t="s">
        <v>166</v>
      </c>
      <c r="H217" s="175">
        <v>82.62</v>
      </c>
      <c r="I217" s="176"/>
      <c r="J217" s="177">
        <f>ROUND(I217*H217,2)</f>
        <v>0</v>
      </c>
      <c r="K217" s="173" t="s">
        <v>1</v>
      </c>
      <c r="L217" s="178"/>
      <c r="M217" s="179" t="s">
        <v>1</v>
      </c>
      <c r="N217" s="180" t="s">
        <v>43</v>
      </c>
      <c r="P217" s="139">
        <f>O217*H217</f>
        <v>0</v>
      </c>
      <c r="Q217" s="139">
        <v>5.7000000000000002E-2</v>
      </c>
      <c r="R217" s="139">
        <f>Q217*H217</f>
        <v>4.7093400000000001</v>
      </c>
      <c r="S217" s="139">
        <v>0</v>
      </c>
      <c r="T217" s="139">
        <f>S217*H217</f>
        <v>0</v>
      </c>
      <c r="U217" s="140" t="s">
        <v>1</v>
      </c>
      <c r="AR217" s="141" t="s">
        <v>188</v>
      </c>
      <c r="AT217" s="141" t="s">
        <v>294</v>
      </c>
      <c r="AU217" s="141" t="s">
        <v>88</v>
      </c>
      <c r="AY217" s="16" t="s">
        <v>131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6" t="s">
        <v>86</v>
      </c>
      <c r="BK217" s="142">
        <f>ROUND(I217*H217,2)</f>
        <v>0</v>
      </c>
      <c r="BL217" s="16" t="s">
        <v>139</v>
      </c>
      <c r="BM217" s="141" t="s">
        <v>353</v>
      </c>
    </row>
    <row r="218" spans="2:65" s="1" customFormat="1">
      <c r="B218" s="31"/>
      <c r="D218" s="143" t="s">
        <v>141</v>
      </c>
      <c r="F218" s="144" t="s">
        <v>354</v>
      </c>
      <c r="I218" s="145"/>
      <c r="L218" s="31"/>
      <c r="M218" s="146"/>
      <c r="U218" s="55"/>
      <c r="AT218" s="16" t="s">
        <v>141</v>
      </c>
      <c r="AU218" s="16" t="s">
        <v>88</v>
      </c>
    </row>
    <row r="219" spans="2:65" s="1" customFormat="1" ht="19.2">
      <c r="B219" s="31"/>
      <c r="D219" s="143" t="s">
        <v>150</v>
      </c>
      <c r="F219" s="160" t="s">
        <v>355</v>
      </c>
      <c r="I219" s="145"/>
      <c r="L219" s="31"/>
      <c r="M219" s="146"/>
      <c r="U219" s="55"/>
      <c r="AT219" s="16" t="s">
        <v>150</v>
      </c>
      <c r="AU219" s="16" t="s">
        <v>88</v>
      </c>
    </row>
    <row r="220" spans="2:65" s="13" customFormat="1">
      <c r="B220" s="153"/>
      <c r="D220" s="143" t="s">
        <v>143</v>
      </c>
      <c r="F220" s="155" t="s">
        <v>356</v>
      </c>
      <c r="H220" s="156">
        <v>82.62</v>
      </c>
      <c r="I220" s="157"/>
      <c r="L220" s="153"/>
      <c r="M220" s="158"/>
      <c r="U220" s="159"/>
      <c r="AT220" s="154" t="s">
        <v>143</v>
      </c>
      <c r="AU220" s="154" t="s">
        <v>88</v>
      </c>
      <c r="AV220" s="13" t="s">
        <v>88</v>
      </c>
      <c r="AW220" s="13" t="s">
        <v>4</v>
      </c>
      <c r="AX220" s="13" t="s">
        <v>86</v>
      </c>
      <c r="AY220" s="154" t="s">
        <v>131</v>
      </c>
    </row>
    <row r="221" spans="2:65" s="1" customFormat="1" ht="24.15" customHeight="1">
      <c r="B221" s="31"/>
      <c r="C221" s="130" t="s">
        <v>7</v>
      </c>
      <c r="D221" s="130" t="s">
        <v>134</v>
      </c>
      <c r="E221" s="131" t="s">
        <v>357</v>
      </c>
      <c r="F221" s="132" t="s">
        <v>358</v>
      </c>
      <c r="G221" s="133" t="s">
        <v>166</v>
      </c>
      <c r="H221" s="134">
        <v>3</v>
      </c>
      <c r="I221" s="135"/>
      <c r="J221" s="136">
        <f>ROUND(I221*H221,2)</f>
        <v>0</v>
      </c>
      <c r="K221" s="132" t="s">
        <v>138</v>
      </c>
      <c r="L221" s="31"/>
      <c r="M221" s="137" t="s">
        <v>1</v>
      </c>
      <c r="N221" s="138" t="s">
        <v>43</v>
      </c>
      <c r="P221" s="139">
        <f>O221*H221</f>
        <v>0</v>
      </c>
      <c r="Q221" s="139">
        <v>0.16849059999999999</v>
      </c>
      <c r="R221" s="139">
        <f>Q221*H221</f>
        <v>0.50547180000000003</v>
      </c>
      <c r="S221" s="139">
        <v>0</v>
      </c>
      <c r="T221" s="139">
        <f>S221*H221</f>
        <v>0</v>
      </c>
      <c r="U221" s="140" t="s">
        <v>1</v>
      </c>
      <c r="AR221" s="141" t="s">
        <v>139</v>
      </c>
      <c r="AT221" s="141" t="s">
        <v>134</v>
      </c>
      <c r="AU221" s="141" t="s">
        <v>88</v>
      </c>
      <c r="AY221" s="16" t="s">
        <v>131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6" t="s">
        <v>86</v>
      </c>
      <c r="BK221" s="142">
        <f>ROUND(I221*H221,2)</f>
        <v>0</v>
      </c>
      <c r="BL221" s="16" t="s">
        <v>139</v>
      </c>
      <c r="BM221" s="141" t="s">
        <v>359</v>
      </c>
    </row>
    <row r="222" spans="2:65" s="1" customFormat="1" ht="28.8">
      <c r="B222" s="31"/>
      <c r="D222" s="143" t="s">
        <v>141</v>
      </c>
      <c r="F222" s="144" t="s">
        <v>360</v>
      </c>
      <c r="I222" s="145"/>
      <c r="L222" s="31"/>
      <c r="M222" s="146"/>
      <c r="U222" s="55"/>
      <c r="AT222" s="16" t="s">
        <v>141</v>
      </c>
      <c r="AU222" s="16" t="s">
        <v>88</v>
      </c>
    </row>
    <row r="223" spans="2:65" s="12" customFormat="1">
      <c r="B223" s="147"/>
      <c r="D223" s="143" t="s">
        <v>143</v>
      </c>
      <c r="E223" s="148" t="s">
        <v>1</v>
      </c>
      <c r="F223" s="149" t="s">
        <v>361</v>
      </c>
      <c r="H223" s="148" t="s">
        <v>1</v>
      </c>
      <c r="I223" s="150"/>
      <c r="L223" s="147"/>
      <c r="M223" s="151"/>
      <c r="U223" s="152"/>
      <c r="AT223" s="148" t="s">
        <v>143</v>
      </c>
      <c r="AU223" s="148" t="s">
        <v>88</v>
      </c>
      <c r="AV223" s="12" t="s">
        <v>86</v>
      </c>
      <c r="AW223" s="12" t="s">
        <v>33</v>
      </c>
      <c r="AX223" s="12" t="s">
        <v>78</v>
      </c>
      <c r="AY223" s="148" t="s">
        <v>131</v>
      </c>
    </row>
    <row r="224" spans="2:65" s="13" customFormat="1">
      <c r="B224" s="153"/>
      <c r="D224" s="143" t="s">
        <v>143</v>
      </c>
      <c r="E224" s="154" t="s">
        <v>1</v>
      </c>
      <c r="F224" s="155" t="s">
        <v>152</v>
      </c>
      <c r="H224" s="156">
        <v>3</v>
      </c>
      <c r="I224" s="157"/>
      <c r="L224" s="153"/>
      <c r="M224" s="158"/>
      <c r="U224" s="159"/>
      <c r="AT224" s="154" t="s">
        <v>143</v>
      </c>
      <c r="AU224" s="154" t="s">
        <v>88</v>
      </c>
      <c r="AV224" s="13" t="s">
        <v>88</v>
      </c>
      <c r="AW224" s="13" t="s">
        <v>33</v>
      </c>
      <c r="AX224" s="13" t="s">
        <v>86</v>
      </c>
      <c r="AY224" s="154" t="s">
        <v>131</v>
      </c>
    </row>
    <row r="225" spans="2:65" s="1" customFormat="1" ht="24.15" customHeight="1">
      <c r="B225" s="31"/>
      <c r="C225" s="171" t="s">
        <v>362</v>
      </c>
      <c r="D225" s="171" t="s">
        <v>294</v>
      </c>
      <c r="E225" s="172" t="s">
        <v>363</v>
      </c>
      <c r="F225" s="173" t="s">
        <v>364</v>
      </c>
      <c r="G225" s="174" t="s">
        <v>166</v>
      </c>
      <c r="H225" s="175">
        <v>3.06</v>
      </c>
      <c r="I225" s="176"/>
      <c r="J225" s="177">
        <f>ROUND(I225*H225,2)</f>
        <v>0</v>
      </c>
      <c r="K225" s="173" t="s">
        <v>1</v>
      </c>
      <c r="L225" s="178"/>
      <c r="M225" s="179" t="s">
        <v>1</v>
      </c>
      <c r="N225" s="180" t="s">
        <v>43</v>
      </c>
      <c r="P225" s="139">
        <f>O225*H225</f>
        <v>0</v>
      </c>
      <c r="Q225" s="139">
        <v>0.104</v>
      </c>
      <c r="R225" s="139">
        <f>Q225*H225</f>
        <v>0.31823999999999997</v>
      </c>
      <c r="S225" s="139">
        <v>0</v>
      </c>
      <c r="T225" s="139">
        <f>S225*H225</f>
        <v>0</v>
      </c>
      <c r="U225" s="140" t="s">
        <v>1</v>
      </c>
      <c r="AR225" s="141" t="s">
        <v>188</v>
      </c>
      <c r="AT225" s="141" t="s">
        <v>294</v>
      </c>
      <c r="AU225" s="141" t="s">
        <v>88</v>
      </c>
      <c r="AY225" s="16" t="s">
        <v>131</v>
      </c>
      <c r="BE225" s="142">
        <f>IF(N225="základní",J225,0)</f>
        <v>0</v>
      </c>
      <c r="BF225" s="142">
        <f>IF(N225="snížená",J225,0)</f>
        <v>0</v>
      </c>
      <c r="BG225" s="142">
        <f>IF(N225="zákl. přenesená",J225,0)</f>
        <v>0</v>
      </c>
      <c r="BH225" s="142">
        <f>IF(N225="sníž. přenesená",J225,0)</f>
        <v>0</v>
      </c>
      <c r="BI225" s="142">
        <f>IF(N225="nulová",J225,0)</f>
        <v>0</v>
      </c>
      <c r="BJ225" s="16" t="s">
        <v>86</v>
      </c>
      <c r="BK225" s="142">
        <f>ROUND(I225*H225,2)</f>
        <v>0</v>
      </c>
      <c r="BL225" s="16" t="s">
        <v>139</v>
      </c>
      <c r="BM225" s="141" t="s">
        <v>365</v>
      </c>
    </row>
    <row r="226" spans="2:65" s="1" customFormat="1">
      <c r="B226" s="31"/>
      <c r="D226" s="143" t="s">
        <v>141</v>
      </c>
      <c r="F226" s="144" t="s">
        <v>364</v>
      </c>
      <c r="I226" s="145"/>
      <c r="L226" s="31"/>
      <c r="M226" s="146"/>
      <c r="U226" s="55"/>
      <c r="AT226" s="16" t="s">
        <v>141</v>
      </c>
      <c r="AU226" s="16" t="s">
        <v>88</v>
      </c>
    </row>
    <row r="227" spans="2:65" s="1" customFormat="1" ht="28.8">
      <c r="B227" s="31"/>
      <c r="D227" s="143" t="s">
        <v>150</v>
      </c>
      <c r="F227" s="160" t="s">
        <v>366</v>
      </c>
      <c r="I227" s="145"/>
      <c r="L227" s="31"/>
      <c r="M227" s="146"/>
      <c r="U227" s="55"/>
      <c r="AT227" s="16" t="s">
        <v>150</v>
      </c>
      <c r="AU227" s="16" t="s">
        <v>88</v>
      </c>
    </row>
    <row r="228" spans="2:65" s="13" customFormat="1">
      <c r="B228" s="153"/>
      <c r="D228" s="143" t="s">
        <v>143</v>
      </c>
      <c r="F228" s="155" t="s">
        <v>367</v>
      </c>
      <c r="H228" s="156">
        <v>3.06</v>
      </c>
      <c r="I228" s="157"/>
      <c r="L228" s="153"/>
      <c r="M228" s="158"/>
      <c r="U228" s="159"/>
      <c r="AT228" s="154" t="s">
        <v>143</v>
      </c>
      <c r="AU228" s="154" t="s">
        <v>88</v>
      </c>
      <c r="AV228" s="13" t="s">
        <v>88</v>
      </c>
      <c r="AW228" s="13" t="s">
        <v>4</v>
      </c>
      <c r="AX228" s="13" t="s">
        <v>86</v>
      </c>
      <c r="AY228" s="154" t="s">
        <v>131</v>
      </c>
    </row>
    <row r="229" spans="2:65" s="1" customFormat="1" ht="24.15" customHeight="1">
      <c r="B229" s="31"/>
      <c r="C229" s="130" t="s">
        <v>368</v>
      </c>
      <c r="D229" s="130" t="s">
        <v>134</v>
      </c>
      <c r="E229" s="131" t="s">
        <v>369</v>
      </c>
      <c r="F229" s="132" t="s">
        <v>370</v>
      </c>
      <c r="G229" s="133" t="s">
        <v>166</v>
      </c>
      <c r="H229" s="134">
        <v>197.316</v>
      </c>
      <c r="I229" s="135"/>
      <c r="J229" s="136">
        <f>ROUND(I229*H229,2)</f>
        <v>0</v>
      </c>
      <c r="K229" s="132" t="s">
        <v>138</v>
      </c>
      <c r="L229" s="31"/>
      <c r="M229" s="137" t="s">
        <v>1</v>
      </c>
      <c r="N229" s="138" t="s">
        <v>43</v>
      </c>
      <c r="P229" s="139">
        <f>O229*H229</f>
        <v>0</v>
      </c>
      <c r="Q229" s="139">
        <v>0.14066960000000001</v>
      </c>
      <c r="R229" s="139">
        <f>Q229*H229</f>
        <v>27.756362793600001</v>
      </c>
      <c r="S229" s="139">
        <v>0</v>
      </c>
      <c r="T229" s="139">
        <f>S229*H229</f>
        <v>0</v>
      </c>
      <c r="U229" s="140" t="s">
        <v>1</v>
      </c>
      <c r="AR229" s="141" t="s">
        <v>139</v>
      </c>
      <c r="AT229" s="141" t="s">
        <v>134</v>
      </c>
      <c r="AU229" s="141" t="s">
        <v>88</v>
      </c>
      <c r="AY229" s="16" t="s">
        <v>131</v>
      </c>
      <c r="BE229" s="142">
        <f>IF(N229="základní",J229,0)</f>
        <v>0</v>
      </c>
      <c r="BF229" s="142">
        <f>IF(N229="snížená",J229,0)</f>
        <v>0</v>
      </c>
      <c r="BG229" s="142">
        <f>IF(N229="zákl. přenesená",J229,0)</f>
        <v>0</v>
      </c>
      <c r="BH229" s="142">
        <f>IF(N229="sníž. přenesená",J229,0)</f>
        <v>0</v>
      </c>
      <c r="BI229" s="142">
        <f>IF(N229="nulová",J229,0)</f>
        <v>0</v>
      </c>
      <c r="BJ229" s="16" t="s">
        <v>86</v>
      </c>
      <c r="BK229" s="142">
        <f>ROUND(I229*H229,2)</f>
        <v>0</v>
      </c>
      <c r="BL229" s="16" t="s">
        <v>139</v>
      </c>
      <c r="BM229" s="141" t="s">
        <v>371</v>
      </c>
    </row>
    <row r="230" spans="2:65" s="1" customFormat="1" ht="28.8">
      <c r="B230" s="31"/>
      <c r="D230" s="143" t="s">
        <v>141</v>
      </c>
      <c r="F230" s="144" t="s">
        <v>372</v>
      </c>
      <c r="I230" s="145"/>
      <c r="L230" s="31"/>
      <c r="M230" s="146"/>
      <c r="U230" s="55"/>
      <c r="AT230" s="16" t="s">
        <v>141</v>
      </c>
      <c r="AU230" s="16" t="s">
        <v>88</v>
      </c>
    </row>
    <row r="231" spans="2:65" s="1" customFormat="1" ht="16.5" customHeight="1">
      <c r="B231" s="31"/>
      <c r="C231" s="171" t="s">
        <v>373</v>
      </c>
      <c r="D231" s="171" t="s">
        <v>294</v>
      </c>
      <c r="E231" s="172" t="s">
        <v>374</v>
      </c>
      <c r="F231" s="173" t="s">
        <v>375</v>
      </c>
      <c r="G231" s="174" t="s">
        <v>166</v>
      </c>
      <c r="H231" s="175">
        <v>189.822</v>
      </c>
      <c r="I231" s="176"/>
      <c r="J231" s="177">
        <f>ROUND(I231*H231,2)</f>
        <v>0</v>
      </c>
      <c r="K231" s="173" t="s">
        <v>138</v>
      </c>
      <c r="L231" s="178"/>
      <c r="M231" s="179" t="s">
        <v>1</v>
      </c>
      <c r="N231" s="180" t="s">
        <v>43</v>
      </c>
      <c r="P231" s="139">
        <f>O231*H231</f>
        <v>0</v>
      </c>
      <c r="Q231" s="139">
        <v>0.104</v>
      </c>
      <c r="R231" s="139">
        <f>Q231*H231</f>
        <v>19.741488</v>
      </c>
      <c r="S231" s="139">
        <v>0</v>
      </c>
      <c r="T231" s="139">
        <f>S231*H231</f>
        <v>0</v>
      </c>
      <c r="U231" s="140" t="s">
        <v>1</v>
      </c>
      <c r="AR231" s="141" t="s">
        <v>188</v>
      </c>
      <c r="AT231" s="141" t="s">
        <v>294</v>
      </c>
      <c r="AU231" s="141" t="s">
        <v>88</v>
      </c>
      <c r="AY231" s="16" t="s">
        <v>131</v>
      </c>
      <c r="BE231" s="142">
        <f>IF(N231="základní",J231,0)</f>
        <v>0</v>
      </c>
      <c r="BF231" s="142">
        <f>IF(N231="snížená",J231,0)</f>
        <v>0</v>
      </c>
      <c r="BG231" s="142">
        <f>IF(N231="zákl. přenesená",J231,0)</f>
        <v>0</v>
      </c>
      <c r="BH231" s="142">
        <f>IF(N231="sníž. přenesená",J231,0)</f>
        <v>0</v>
      </c>
      <c r="BI231" s="142">
        <f>IF(N231="nulová",J231,0)</f>
        <v>0</v>
      </c>
      <c r="BJ231" s="16" t="s">
        <v>86</v>
      </c>
      <c r="BK231" s="142">
        <f>ROUND(I231*H231,2)</f>
        <v>0</v>
      </c>
      <c r="BL231" s="16" t="s">
        <v>139</v>
      </c>
      <c r="BM231" s="141" t="s">
        <v>376</v>
      </c>
    </row>
    <row r="232" spans="2:65" s="1" customFormat="1">
      <c r="B232" s="31"/>
      <c r="D232" s="143" t="s">
        <v>141</v>
      </c>
      <c r="F232" s="144" t="s">
        <v>375</v>
      </c>
      <c r="I232" s="145"/>
      <c r="L232" s="31"/>
      <c r="M232" s="146"/>
      <c r="U232" s="55"/>
      <c r="AT232" s="16" t="s">
        <v>141</v>
      </c>
      <c r="AU232" s="16" t="s">
        <v>88</v>
      </c>
    </row>
    <row r="233" spans="2:65" s="1" customFormat="1" ht="19.2">
      <c r="B233" s="31"/>
      <c r="D233" s="143" t="s">
        <v>150</v>
      </c>
      <c r="F233" s="160" t="s">
        <v>377</v>
      </c>
      <c r="I233" s="145"/>
      <c r="L233" s="31"/>
      <c r="M233" s="146"/>
      <c r="U233" s="55"/>
      <c r="AT233" s="16" t="s">
        <v>150</v>
      </c>
      <c r="AU233" s="16" t="s">
        <v>88</v>
      </c>
    </row>
    <row r="234" spans="2:65" s="12" customFormat="1">
      <c r="B234" s="147"/>
      <c r="D234" s="143" t="s">
        <v>143</v>
      </c>
      <c r="E234" s="148" t="s">
        <v>1</v>
      </c>
      <c r="F234" s="149" t="s">
        <v>378</v>
      </c>
      <c r="H234" s="148" t="s">
        <v>1</v>
      </c>
      <c r="I234" s="150"/>
      <c r="L234" s="147"/>
      <c r="M234" s="151"/>
      <c r="U234" s="152"/>
      <c r="AT234" s="148" t="s">
        <v>143</v>
      </c>
      <c r="AU234" s="148" t="s">
        <v>88</v>
      </c>
      <c r="AV234" s="12" t="s">
        <v>86</v>
      </c>
      <c r="AW234" s="12" t="s">
        <v>33</v>
      </c>
      <c r="AX234" s="12" t="s">
        <v>78</v>
      </c>
      <c r="AY234" s="148" t="s">
        <v>131</v>
      </c>
    </row>
    <row r="235" spans="2:65" s="13" customFormat="1">
      <c r="B235" s="153"/>
      <c r="D235" s="143" t="s">
        <v>143</v>
      </c>
      <c r="E235" s="154" t="s">
        <v>1</v>
      </c>
      <c r="F235" s="155" t="s">
        <v>379</v>
      </c>
      <c r="H235" s="156">
        <v>183.1</v>
      </c>
      <c r="I235" s="157"/>
      <c r="L235" s="153"/>
      <c r="M235" s="158"/>
      <c r="U235" s="159"/>
      <c r="AT235" s="154" t="s">
        <v>143</v>
      </c>
      <c r="AU235" s="154" t="s">
        <v>88</v>
      </c>
      <c r="AV235" s="13" t="s">
        <v>88</v>
      </c>
      <c r="AW235" s="13" t="s">
        <v>33</v>
      </c>
      <c r="AX235" s="13" t="s">
        <v>78</v>
      </c>
      <c r="AY235" s="154" t="s">
        <v>131</v>
      </c>
    </row>
    <row r="236" spans="2:65" s="12" customFormat="1">
      <c r="B236" s="147"/>
      <c r="D236" s="143" t="s">
        <v>143</v>
      </c>
      <c r="E236" s="148" t="s">
        <v>1</v>
      </c>
      <c r="F236" s="149" t="s">
        <v>380</v>
      </c>
      <c r="H236" s="148" t="s">
        <v>1</v>
      </c>
      <c r="I236" s="150"/>
      <c r="L236" s="147"/>
      <c r="M236" s="151"/>
      <c r="U236" s="152"/>
      <c r="AT236" s="148" t="s">
        <v>143</v>
      </c>
      <c r="AU236" s="148" t="s">
        <v>88</v>
      </c>
      <c r="AV236" s="12" t="s">
        <v>86</v>
      </c>
      <c r="AW236" s="12" t="s">
        <v>33</v>
      </c>
      <c r="AX236" s="12" t="s">
        <v>78</v>
      </c>
      <c r="AY236" s="148" t="s">
        <v>131</v>
      </c>
    </row>
    <row r="237" spans="2:65" s="13" customFormat="1">
      <c r="B237" s="153"/>
      <c r="D237" s="143" t="s">
        <v>143</v>
      </c>
      <c r="E237" s="154" t="s">
        <v>1</v>
      </c>
      <c r="F237" s="155" t="s">
        <v>88</v>
      </c>
      <c r="H237" s="156">
        <v>2</v>
      </c>
      <c r="I237" s="157"/>
      <c r="L237" s="153"/>
      <c r="M237" s="158"/>
      <c r="U237" s="159"/>
      <c r="AT237" s="154" t="s">
        <v>143</v>
      </c>
      <c r="AU237" s="154" t="s">
        <v>88</v>
      </c>
      <c r="AV237" s="13" t="s">
        <v>88</v>
      </c>
      <c r="AW237" s="13" t="s">
        <v>33</v>
      </c>
      <c r="AX237" s="13" t="s">
        <v>78</v>
      </c>
      <c r="AY237" s="154" t="s">
        <v>131</v>
      </c>
    </row>
    <row r="238" spans="2:65" s="12" customFormat="1">
      <c r="B238" s="147"/>
      <c r="D238" s="143" t="s">
        <v>143</v>
      </c>
      <c r="E238" s="148" t="s">
        <v>1</v>
      </c>
      <c r="F238" s="149" t="s">
        <v>381</v>
      </c>
      <c r="H238" s="148" t="s">
        <v>1</v>
      </c>
      <c r="I238" s="150"/>
      <c r="L238" s="147"/>
      <c r="M238" s="151"/>
      <c r="U238" s="152"/>
      <c r="AT238" s="148" t="s">
        <v>143</v>
      </c>
      <c r="AU238" s="148" t="s">
        <v>88</v>
      </c>
      <c r="AV238" s="12" t="s">
        <v>86</v>
      </c>
      <c r="AW238" s="12" t="s">
        <v>33</v>
      </c>
      <c r="AX238" s="12" t="s">
        <v>78</v>
      </c>
      <c r="AY238" s="148" t="s">
        <v>131</v>
      </c>
    </row>
    <row r="239" spans="2:65" s="13" customFormat="1">
      <c r="B239" s="153"/>
      <c r="D239" s="143" t="s">
        <v>143</v>
      </c>
      <c r="E239" s="154" t="s">
        <v>1</v>
      </c>
      <c r="F239" s="155" t="s">
        <v>86</v>
      </c>
      <c r="H239" s="156">
        <v>1</v>
      </c>
      <c r="I239" s="157"/>
      <c r="L239" s="153"/>
      <c r="M239" s="158"/>
      <c r="U239" s="159"/>
      <c r="AT239" s="154" t="s">
        <v>143</v>
      </c>
      <c r="AU239" s="154" t="s">
        <v>88</v>
      </c>
      <c r="AV239" s="13" t="s">
        <v>88</v>
      </c>
      <c r="AW239" s="13" t="s">
        <v>33</v>
      </c>
      <c r="AX239" s="13" t="s">
        <v>78</v>
      </c>
      <c r="AY239" s="154" t="s">
        <v>131</v>
      </c>
    </row>
    <row r="240" spans="2:65" s="14" customFormat="1">
      <c r="B240" s="161"/>
      <c r="D240" s="143" t="s">
        <v>143</v>
      </c>
      <c r="E240" s="162" t="s">
        <v>1</v>
      </c>
      <c r="F240" s="163" t="s">
        <v>173</v>
      </c>
      <c r="H240" s="164">
        <v>186.1</v>
      </c>
      <c r="I240" s="165"/>
      <c r="L240" s="161"/>
      <c r="M240" s="166"/>
      <c r="U240" s="167"/>
      <c r="AT240" s="162" t="s">
        <v>143</v>
      </c>
      <c r="AU240" s="162" t="s">
        <v>88</v>
      </c>
      <c r="AV240" s="14" t="s">
        <v>139</v>
      </c>
      <c r="AW240" s="14" t="s">
        <v>33</v>
      </c>
      <c r="AX240" s="14" t="s">
        <v>86</v>
      </c>
      <c r="AY240" s="162" t="s">
        <v>131</v>
      </c>
    </row>
    <row r="241" spans="2:65" s="13" customFormat="1">
      <c r="B241" s="153"/>
      <c r="D241" s="143" t="s">
        <v>143</v>
      </c>
      <c r="F241" s="155" t="s">
        <v>382</v>
      </c>
      <c r="H241" s="156">
        <v>189.822</v>
      </c>
      <c r="I241" s="157"/>
      <c r="L241" s="153"/>
      <c r="M241" s="158"/>
      <c r="U241" s="159"/>
      <c r="AT241" s="154" t="s">
        <v>143</v>
      </c>
      <c r="AU241" s="154" t="s">
        <v>88</v>
      </c>
      <c r="AV241" s="13" t="s">
        <v>88</v>
      </c>
      <c r="AW241" s="13" t="s">
        <v>4</v>
      </c>
      <c r="AX241" s="13" t="s">
        <v>86</v>
      </c>
      <c r="AY241" s="154" t="s">
        <v>131</v>
      </c>
    </row>
    <row r="242" spans="2:65" s="1" customFormat="1" ht="16.5" customHeight="1">
      <c r="B242" s="31"/>
      <c r="C242" s="171" t="s">
        <v>383</v>
      </c>
      <c r="D242" s="171" t="s">
        <v>294</v>
      </c>
      <c r="E242" s="172" t="s">
        <v>384</v>
      </c>
      <c r="F242" s="173" t="s">
        <v>385</v>
      </c>
      <c r="G242" s="174" t="s">
        <v>166</v>
      </c>
      <c r="H242" s="175">
        <v>11.44032</v>
      </c>
      <c r="I242" s="176"/>
      <c r="J242" s="177">
        <f>ROUND(I242*H242,2)</f>
        <v>0</v>
      </c>
      <c r="K242" s="173" t="s">
        <v>1</v>
      </c>
      <c r="L242" s="178"/>
      <c r="M242" s="179" t="s">
        <v>1</v>
      </c>
      <c r="N242" s="180" t="s">
        <v>43</v>
      </c>
      <c r="P242" s="139">
        <f>O242*H242</f>
        <v>0</v>
      </c>
      <c r="Q242" s="139">
        <v>0.2</v>
      </c>
      <c r="R242" s="139">
        <f>Q242*H242</f>
        <v>2.2880639999999999</v>
      </c>
      <c r="S242" s="139">
        <v>0</v>
      </c>
      <c r="T242" s="139">
        <f>S242*H242</f>
        <v>0</v>
      </c>
      <c r="U242" s="140" t="s">
        <v>1</v>
      </c>
      <c r="AR242" s="141" t="s">
        <v>188</v>
      </c>
      <c r="AT242" s="141" t="s">
        <v>294</v>
      </c>
      <c r="AU242" s="141" t="s">
        <v>88</v>
      </c>
      <c r="AY242" s="16" t="s">
        <v>131</v>
      </c>
      <c r="BE242" s="142">
        <f>IF(N242="základní",J242,0)</f>
        <v>0</v>
      </c>
      <c r="BF242" s="142">
        <f>IF(N242="snížená",J242,0)</f>
        <v>0</v>
      </c>
      <c r="BG242" s="142">
        <f>IF(N242="zákl. přenesená",J242,0)</f>
        <v>0</v>
      </c>
      <c r="BH242" s="142">
        <f>IF(N242="sníž. přenesená",J242,0)</f>
        <v>0</v>
      </c>
      <c r="BI242" s="142">
        <f>IF(N242="nulová",J242,0)</f>
        <v>0</v>
      </c>
      <c r="BJ242" s="16" t="s">
        <v>86</v>
      </c>
      <c r="BK242" s="142">
        <f>ROUND(I242*H242,2)</f>
        <v>0</v>
      </c>
      <c r="BL242" s="16" t="s">
        <v>139</v>
      </c>
      <c r="BM242" s="141" t="s">
        <v>386</v>
      </c>
    </row>
    <row r="243" spans="2:65" s="1" customFormat="1">
      <c r="B243" s="31"/>
      <c r="D243" s="143" t="s">
        <v>141</v>
      </c>
      <c r="F243" s="144" t="s">
        <v>387</v>
      </c>
      <c r="I243" s="145"/>
      <c r="L243" s="31"/>
      <c r="M243" s="146"/>
      <c r="U243" s="55"/>
      <c r="AT243" s="16" t="s">
        <v>141</v>
      </c>
      <c r="AU243" s="16" t="s">
        <v>88</v>
      </c>
    </row>
    <row r="244" spans="2:65" s="1" customFormat="1" ht="19.2">
      <c r="B244" s="31"/>
      <c r="D244" s="143" t="s">
        <v>150</v>
      </c>
      <c r="F244" s="160" t="s">
        <v>388</v>
      </c>
      <c r="I244" s="145"/>
      <c r="L244" s="31"/>
      <c r="M244" s="146"/>
      <c r="U244" s="55"/>
      <c r="AT244" s="16" t="s">
        <v>150</v>
      </c>
      <c r="AU244" s="16" t="s">
        <v>88</v>
      </c>
    </row>
    <row r="245" spans="2:65" s="12" customFormat="1">
      <c r="B245" s="147"/>
      <c r="D245" s="143" t="s">
        <v>143</v>
      </c>
      <c r="E245" s="148" t="s">
        <v>1</v>
      </c>
      <c r="F245" s="149" t="s">
        <v>389</v>
      </c>
      <c r="H245" s="148" t="s">
        <v>1</v>
      </c>
      <c r="I245" s="150"/>
      <c r="L245" s="147"/>
      <c r="M245" s="151"/>
      <c r="U245" s="152"/>
      <c r="AT245" s="148" t="s">
        <v>143</v>
      </c>
      <c r="AU245" s="148" t="s">
        <v>88</v>
      </c>
      <c r="AV245" s="12" t="s">
        <v>86</v>
      </c>
      <c r="AW245" s="12" t="s">
        <v>33</v>
      </c>
      <c r="AX245" s="12" t="s">
        <v>78</v>
      </c>
      <c r="AY245" s="148" t="s">
        <v>131</v>
      </c>
    </row>
    <row r="246" spans="2:65" s="13" customFormat="1">
      <c r="B246" s="153"/>
      <c r="D246" s="143" t="s">
        <v>143</v>
      </c>
      <c r="E246" s="154" t="s">
        <v>1</v>
      </c>
      <c r="F246" s="155" t="s">
        <v>390</v>
      </c>
      <c r="H246" s="156">
        <v>11.215999999999999</v>
      </c>
      <c r="I246" s="157"/>
      <c r="L246" s="153"/>
      <c r="M246" s="158"/>
      <c r="U246" s="159"/>
      <c r="AT246" s="154" t="s">
        <v>143</v>
      </c>
      <c r="AU246" s="154" t="s">
        <v>88</v>
      </c>
      <c r="AV246" s="13" t="s">
        <v>88</v>
      </c>
      <c r="AW246" s="13" t="s">
        <v>33</v>
      </c>
      <c r="AX246" s="13" t="s">
        <v>86</v>
      </c>
      <c r="AY246" s="154" t="s">
        <v>131</v>
      </c>
    </row>
    <row r="247" spans="2:65" s="13" customFormat="1">
      <c r="B247" s="153"/>
      <c r="D247" s="143" t="s">
        <v>143</v>
      </c>
      <c r="F247" s="155" t="s">
        <v>391</v>
      </c>
      <c r="H247" s="156">
        <v>11.44032</v>
      </c>
      <c r="I247" s="157"/>
      <c r="L247" s="153"/>
      <c r="M247" s="158"/>
      <c r="U247" s="159"/>
      <c r="AT247" s="154" t="s">
        <v>143</v>
      </c>
      <c r="AU247" s="154" t="s">
        <v>88</v>
      </c>
      <c r="AV247" s="13" t="s">
        <v>88</v>
      </c>
      <c r="AW247" s="13" t="s">
        <v>4</v>
      </c>
      <c r="AX247" s="13" t="s">
        <v>86</v>
      </c>
      <c r="AY247" s="154" t="s">
        <v>131</v>
      </c>
    </row>
    <row r="248" spans="2:65" s="1" customFormat="1" ht="24.15" customHeight="1">
      <c r="B248" s="31"/>
      <c r="C248" s="130" t="s">
        <v>392</v>
      </c>
      <c r="D248" s="130" t="s">
        <v>134</v>
      </c>
      <c r="E248" s="131" t="s">
        <v>393</v>
      </c>
      <c r="F248" s="132" t="s">
        <v>394</v>
      </c>
      <c r="G248" s="133" t="s">
        <v>182</v>
      </c>
      <c r="H248" s="134">
        <v>13.63964</v>
      </c>
      <c r="I248" s="135"/>
      <c r="J248" s="136">
        <f>ROUND(I248*H248,2)</f>
        <v>0</v>
      </c>
      <c r="K248" s="132" t="s">
        <v>138</v>
      </c>
      <c r="L248" s="31"/>
      <c r="M248" s="137" t="s">
        <v>1</v>
      </c>
      <c r="N248" s="138" t="s">
        <v>43</v>
      </c>
      <c r="P248" s="139">
        <f>O248*H248</f>
        <v>0</v>
      </c>
      <c r="Q248" s="139">
        <v>2.2563399999999998</v>
      </c>
      <c r="R248" s="139">
        <f>Q248*H248</f>
        <v>30.775665317599998</v>
      </c>
      <c r="S248" s="139">
        <v>0</v>
      </c>
      <c r="T248" s="139">
        <f>S248*H248</f>
        <v>0</v>
      </c>
      <c r="U248" s="140" t="s">
        <v>1</v>
      </c>
      <c r="AR248" s="141" t="s">
        <v>139</v>
      </c>
      <c r="AT248" s="141" t="s">
        <v>134</v>
      </c>
      <c r="AU248" s="141" t="s">
        <v>88</v>
      </c>
      <c r="AY248" s="16" t="s">
        <v>131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6" t="s">
        <v>86</v>
      </c>
      <c r="BK248" s="142">
        <f>ROUND(I248*H248,2)</f>
        <v>0</v>
      </c>
      <c r="BL248" s="16" t="s">
        <v>139</v>
      </c>
      <c r="BM248" s="141" t="s">
        <v>395</v>
      </c>
    </row>
    <row r="249" spans="2:65" s="1" customFormat="1" ht="19.2">
      <c r="B249" s="31"/>
      <c r="D249" s="143" t="s">
        <v>141</v>
      </c>
      <c r="F249" s="144" t="s">
        <v>396</v>
      </c>
      <c r="I249" s="145"/>
      <c r="L249" s="31"/>
      <c r="M249" s="146"/>
      <c r="U249" s="55"/>
      <c r="AT249" s="16" t="s">
        <v>141</v>
      </c>
      <c r="AU249" s="16" t="s">
        <v>88</v>
      </c>
    </row>
    <row r="250" spans="2:65" s="12" customFormat="1">
      <c r="B250" s="147"/>
      <c r="D250" s="143" t="s">
        <v>143</v>
      </c>
      <c r="E250" s="148" t="s">
        <v>1</v>
      </c>
      <c r="F250" s="149" t="s">
        <v>397</v>
      </c>
      <c r="H250" s="148" t="s">
        <v>1</v>
      </c>
      <c r="I250" s="150"/>
      <c r="L250" s="147"/>
      <c r="M250" s="151"/>
      <c r="U250" s="152"/>
      <c r="AT250" s="148" t="s">
        <v>143</v>
      </c>
      <c r="AU250" s="148" t="s">
        <v>88</v>
      </c>
      <c r="AV250" s="12" t="s">
        <v>86</v>
      </c>
      <c r="AW250" s="12" t="s">
        <v>33</v>
      </c>
      <c r="AX250" s="12" t="s">
        <v>78</v>
      </c>
      <c r="AY250" s="148" t="s">
        <v>131</v>
      </c>
    </row>
    <row r="251" spans="2:65" s="13" customFormat="1">
      <c r="B251" s="153"/>
      <c r="D251" s="143" t="s">
        <v>143</v>
      </c>
      <c r="E251" s="154" t="s">
        <v>1</v>
      </c>
      <c r="F251" s="155" t="s">
        <v>398</v>
      </c>
      <c r="H251" s="156">
        <v>0.44863999999999998</v>
      </c>
      <c r="I251" s="157"/>
      <c r="L251" s="153"/>
      <c r="M251" s="158"/>
      <c r="U251" s="159"/>
      <c r="AT251" s="154" t="s">
        <v>143</v>
      </c>
      <c r="AU251" s="154" t="s">
        <v>88</v>
      </c>
      <c r="AV251" s="13" t="s">
        <v>88</v>
      </c>
      <c r="AW251" s="13" t="s">
        <v>33</v>
      </c>
      <c r="AX251" s="13" t="s">
        <v>78</v>
      </c>
      <c r="AY251" s="154" t="s">
        <v>131</v>
      </c>
    </row>
    <row r="252" spans="2:65" s="12" customFormat="1">
      <c r="B252" s="147"/>
      <c r="D252" s="143" t="s">
        <v>143</v>
      </c>
      <c r="E252" s="148" t="s">
        <v>1</v>
      </c>
      <c r="F252" s="149" t="s">
        <v>399</v>
      </c>
      <c r="H252" s="148" t="s">
        <v>1</v>
      </c>
      <c r="I252" s="150"/>
      <c r="L252" s="147"/>
      <c r="M252" s="151"/>
      <c r="U252" s="152"/>
      <c r="AT252" s="148" t="s">
        <v>143</v>
      </c>
      <c r="AU252" s="148" t="s">
        <v>88</v>
      </c>
      <c r="AV252" s="12" t="s">
        <v>86</v>
      </c>
      <c r="AW252" s="12" t="s">
        <v>33</v>
      </c>
      <c r="AX252" s="12" t="s">
        <v>78</v>
      </c>
      <c r="AY252" s="148" t="s">
        <v>131</v>
      </c>
    </row>
    <row r="253" spans="2:65" s="13" customFormat="1">
      <c r="B253" s="153"/>
      <c r="D253" s="143" t="s">
        <v>143</v>
      </c>
      <c r="E253" s="154" t="s">
        <v>1</v>
      </c>
      <c r="F253" s="155" t="s">
        <v>400</v>
      </c>
      <c r="H253" s="156">
        <v>11.166</v>
      </c>
      <c r="I253" s="157"/>
      <c r="L253" s="153"/>
      <c r="M253" s="158"/>
      <c r="U253" s="159"/>
      <c r="AT253" s="154" t="s">
        <v>143</v>
      </c>
      <c r="AU253" s="154" t="s">
        <v>88</v>
      </c>
      <c r="AV253" s="13" t="s">
        <v>88</v>
      </c>
      <c r="AW253" s="13" t="s">
        <v>33</v>
      </c>
      <c r="AX253" s="13" t="s">
        <v>78</v>
      </c>
      <c r="AY253" s="154" t="s">
        <v>131</v>
      </c>
    </row>
    <row r="254" spans="2:65" s="12" customFormat="1">
      <c r="B254" s="147"/>
      <c r="D254" s="143" t="s">
        <v>143</v>
      </c>
      <c r="E254" s="148" t="s">
        <v>1</v>
      </c>
      <c r="F254" s="149" t="s">
        <v>401</v>
      </c>
      <c r="H254" s="148" t="s">
        <v>1</v>
      </c>
      <c r="I254" s="150"/>
      <c r="L254" s="147"/>
      <c r="M254" s="151"/>
      <c r="U254" s="152"/>
      <c r="AT254" s="148" t="s">
        <v>143</v>
      </c>
      <c r="AU254" s="148" t="s">
        <v>88</v>
      </c>
      <c r="AV254" s="12" t="s">
        <v>86</v>
      </c>
      <c r="AW254" s="12" t="s">
        <v>33</v>
      </c>
      <c r="AX254" s="12" t="s">
        <v>78</v>
      </c>
      <c r="AY254" s="148" t="s">
        <v>131</v>
      </c>
    </row>
    <row r="255" spans="2:65" s="13" customFormat="1">
      <c r="B255" s="153"/>
      <c r="D255" s="143" t="s">
        <v>143</v>
      </c>
      <c r="E255" s="154" t="s">
        <v>1</v>
      </c>
      <c r="F255" s="155" t="s">
        <v>402</v>
      </c>
      <c r="H255" s="156">
        <v>2.0249999999999999</v>
      </c>
      <c r="I255" s="157"/>
      <c r="L255" s="153"/>
      <c r="M255" s="158"/>
      <c r="U255" s="159"/>
      <c r="AT255" s="154" t="s">
        <v>143</v>
      </c>
      <c r="AU255" s="154" t="s">
        <v>88</v>
      </c>
      <c r="AV255" s="13" t="s">
        <v>88</v>
      </c>
      <c r="AW255" s="13" t="s">
        <v>33</v>
      </c>
      <c r="AX255" s="13" t="s">
        <v>78</v>
      </c>
      <c r="AY255" s="154" t="s">
        <v>131</v>
      </c>
    </row>
    <row r="256" spans="2:65" s="14" customFormat="1">
      <c r="B256" s="161"/>
      <c r="D256" s="143" t="s">
        <v>143</v>
      </c>
      <c r="E256" s="162" t="s">
        <v>1</v>
      </c>
      <c r="F256" s="163" t="s">
        <v>173</v>
      </c>
      <c r="H256" s="164">
        <v>13.63964</v>
      </c>
      <c r="I256" s="165"/>
      <c r="L256" s="161"/>
      <c r="M256" s="166"/>
      <c r="U256" s="167"/>
      <c r="AT256" s="162" t="s">
        <v>143</v>
      </c>
      <c r="AU256" s="162" t="s">
        <v>88</v>
      </c>
      <c r="AV256" s="14" t="s">
        <v>139</v>
      </c>
      <c r="AW256" s="14" t="s">
        <v>4</v>
      </c>
      <c r="AX256" s="14" t="s">
        <v>86</v>
      </c>
      <c r="AY256" s="162" t="s">
        <v>131</v>
      </c>
    </row>
    <row r="257" spans="2:65" s="1" customFormat="1" ht="24.15" customHeight="1">
      <c r="B257" s="31"/>
      <c r="C257" s="130" t="s">
        <v>403</v>
      </c>
      <c r="D257" s="130" t="s">
        <v>134</v>
      </c>
      <c r="E257" s="131" t="s">
        <v>404</v>
      </c>
      <c r="F257" s="132" t="s">
        <v>405</v>
      </c>
      <c r="G257" s="133" t="s">
        <v>137</v>
      </c>
      <c r="H257" s="134">
        <v>621.04300000000001</v>
      </c>
      <c r="I257" s="135"/>
      <c r="J257" s="136">
        <f>ROUND(I257*H257,2)</f>
        <v>0</v>
      </c>
      <c r="K257" s="132" t="s">
        <v>138</v>
      </c>
      <c r="L257" s="31"/>
      <c r="M257" s="137" t="s">
        <v>1</v>
      </c>
      <c r="N257" s="138" t="s">
        <v>43</v>
      </c>
      <c r="P257" s="139">
        <f>O257*H257</f>
        <v>0</v>
      </c>
      <c r="Q257" s="139">
        <v>6.8749999999999996E-4</v>
      </c>
      <c r="R257" s="139">
        <f>Q257*H257</f>
        <v>0.42696706249999999</v>
      </c>
      <c r="S257" s="139">
        <v>0</v>
      </c>
      <c r="T257" s="139">
        <f>S257*H257</f>
        <v>0</v>
      </c>
      <c r="U257" s="140" t="s">
        <v>1</v>
      </c>
      <c r="AR257" s="141" t="s">
        <v>139</v>
      </c>
      <c r="AT257" s="141" t="s">
        <v>134</v>
      </c>
      <c r="AU257" s="141" t="s">
        <v>88</v>
      </c>
      <c r="AY257" s="16" t="s">
        <v>131</v>
      </c>
      <c r="BE257" s="142">
        <f>IF(N257="základní",J257,0)</f>
        <v>0</v>
      </c>
      <c r="BF257" s="142">
        <f>IF(N257="snížená",J257,0)</f>
        <v>0</v>
      </c>
      <c r="BG257" s="142">
        <f>IF(N257="zákl. přenesená",J257,0)</f>
        <v>0</v>
      </c>
      <c r="BH257" s="142">
        <f>IF(N257="sníž. přenesená",J257,0)</f>
        <v>0</v>
      </c>
      <c r="BI257" s="142">
        <f>IF(N257="nulová",J257,0)</f>
        <v>0</v>
      </c>
      <c r="BJ257" s="16" t="s">
        <v>86</v>
      </c>
      <c r="BK257" s="142">
        <f>ROUND(I257*H257,2)</f>
        <v>0</v>
      </c>
      <c r="BL257" s="16" t="s">
        <v>139</v>
      </c>
      <c r="BM257" s="141" t="s">
        <v>406</v>
      </c>
    </row>
    <row r="258" spans="2:65" s="1" customFormat="1" ht="19.2">
      <c r="B258" s="31"/>
      <c r="D258" s="143" t="s">
        <v>141</v>
      </c>
      <c r="F258" s="144" t="s">
        <v>407</v>
      </c>
      <c r="I258" s="145"/>
      <c r="L258" s="31"/>
      <c r="M258" s="146"/>
      <c r="U258" s="55"/>
      <c r="AT258" s="16" t="s">
        <v>141</v>
      </c>
      <c r="AU258" s="16" t="s">
        <v>88</v>
      </c>
    </row>
    <row r="259" spans="2:65" s="12" customFormat="1">
      <c r="B259" s="147"/>
      <c r="D259" s="143" t="s">
        <v>143</v>
      </c>
      <c r="E259" s="148" t="s">
        <v>1</v>
      </c>
      <c r="F259" s="149" t="s">
        <v>265</v>
      </c>
      <c r="H259" s="148" t="s">
        <v>1</v>
      </c>
      <c r="I259" s="150"/>
      <c r="L259" s="147"/>
      <c r="M259" s="151"/>
      <c r="U259" s="152"/>
      <c r="AT259" s="148" t="s">
        <v>143</v>
      </c>
      <c r="AU259" s="148" t="s">
        <v>88</v>
      </c>
      <c r="AV259" s="12" t="s">
        <v>86</v>
      </c>
      <c r="AW259" s="12" t="s">
        <v>33</v>
      </c>
      <c r="AX259" s="12" t="s">
        <v>78</v>
      </c>
      <c r="AY259" s="148" t="s">
        <v>131</v>
      </c>
    </row>
    <row r="260" spans="2:65" s="13" customFormat="1">
      <c r="B260" s="153"/>
      <c r="D260" s="143" t="s">
        <v>143</v>
      </c>
      <c r="E260" s="154" t="s">
        <v>1</v>
      </c>
      <c r="F260" s="155" t="s">
        <v>266</v>
      </c>
      <c r="H260" s="156">
        <v>238.75</v>
      </c>
      <c r="I260" s="157"/>
      <c r="L260" s="153"/>
      <c r="M260" s="158"/>
      <c r="U260" s="159"/>
      <c r="AT260" s="154" t="s">
        <v>143</v>
      </c>
      <c r="AU260" s="154" t="s">
        <v>88</v>
      </c>
      <c r="AV260" s="13" t="s">
        <v>88</v>
      </c>
      <c r="AW260" s="13" t="s">
        <v>33</v>
      </c>
      <c r="AX260" s="13" t="s">
        <v>78</v>
      </c>
      <c r="AY260" s="154" t="s">
        <v>131</v>
      </c>
    </row>
    <row r="261" spans="2:65" s="12" customFormat="1">
      <c r="B261" s="147"/>
      <c r="D261" s="143" t="s">
        <v>143</v>
      </c>
      <c r="E261" s="148" t="s">
        <v>1</v>
      </c>
      <c r="F261" s="149" t="s">
        <v>267</v>
      </c>
      <c r="H261" s="148" t="s">
        <v>1</v>
      </c>
      <c r="I261" s="150"/>
      <c r="L261" s="147"/>
      <c r="M261" s="151"/>
      <c r="U261" s="152"/>
      <c r="AT261" s="148" t="s">
        <v>143</v>
      </c>
      <c r="AU261" s="148" t="s">
        <v>88</v>
      </c>
      <c r="AV261" s="12" t="s">
        <v>86</v>
      </c>
      <c r="AW261" s="12" t="s">
        <v>33</v>
      </c>
      <c r="AX261" s="12" t="s">
        <v>78</v>
      </c>
      <c r="AY261" s="148" t="s">
        <v>131</v>
      </c>
    </row>
    <row r="262" spans="2:65" s="13" customFormat="1">
      <c r="B262" s="153"/>
      <c r="D262" s="143" t="s">
        <v>143</v>
      </c>
      <c r="E262" s="154" t="s">
        <v>1</v>
      </c>
      <c r="F262" s="155" t="s">
        <v>268</v>
      </c>
      <c r="H262" s="156">
        <v>256.63400000000001</v>
      </c>
      <c r="I262" s="157"/>
      <c r="L262" s="153"/>
      <c r="M262" s="158"/>
      <c r="U262" s="159"/>
      <c r="AT262" s="154" t="s">
        <v>143</v>
      </c>
      <c r="AU262" s="154" t="s">
        <v>88</v>
      </c>
      <c r="AV262" s="13" t="s">
        <v>88</v>
      </c>
      <c r="AW262" s="13" t="s">
        <v>33</v>
      </c>
      <c r="AX262" s="13" t="s">
        <v>78</v>
      </c>
      <c r="AY262" s="154" t="s">
        <v>131</v>
      </c>
    </row>
    <row r="263" spans="2:65" s="12" customFormat="1">
      <c r="B263" s="147"/>
      <c r="D263" s="143" t="s">
        <v>143</v>
      </c>
      <c r="E263" s="148" t="s">
        <v>1</v>
      </c>
      <c r="F263" s="149" t="s">
        <v>269</v>
      </c>
      <c r="H263" s="148" t="s">
        <v>1</v>
      </c>
      <c r="I263" s="150"/>
      <c r="L263" s="147"/>
      <c r="M263" s="151"/>
      <c r="U263" s="152"/>
      <c r="AT263" s="148" t="s">
        <v>143</v>
      </c>
      <c r="AU263" s="148" t="s">
        <v>88</v>
      </c>
      <c r="AV263" s="12" t="s">
        <v>86</v>
      </c>
      <c r="AW263" s="12" t="s">
        <v>33</v>
      </c>
      <c r="AX263" s="12" t="s">
        <v>78</v>
      </c>
      <c r="AY263" s="148" t="s">
        <v>131</v>
      </c>
    </row>
    <row r="264" spans="2:65" s="13" customFormat="1">
      <c r="B264" s="153"/>
      <c r="D264" s="143" t="s">
        <v>143</v>
      </c>
      <c r="E264" s="154" t="s">
        <v>1</v>
      </c>
      <c r="F264" s="155" t="s">
        <v>270</v>
      </c>
      <c r="H264" s="156">
        <v>28.491</v>
      </c>
      <c r="I264" s="157"/>
      <c r="L264" s="153"/>
      <c r="M264" s="158"/>
      <c r="U264" s="159"/>
      <c r="AT264" s="154" t="s">
        <v>143</v>
      </c>
      <c r="AU264" s="154" t="s">
        <v>88</v>
      </c>
      <c r="AV264" s="13" t="s">
        <v>88</v>
      </c>
      <c r="AW264" s="13" t="s">
        <v>33</v>
      </c>
      <c r="AX264" s="13" t="s">
        <v>78</v>
      </c>
      <c r="AY264" s="154" t="s">
        <v>131</v>
      </c>
    </row>
    <row r="265" spans="2:65" s="12" customFormat="1">
      <c r="B265" s="147"/>
      <c r="D265" s="143" t="s">
        <v>143</v>
      </c>
      <c r="E265" s="148" t="s">
        <v>1</v>
      </c>
      <c r="F265" s="149" t="s">
        <v>271</v>
      </c>
      <c r="H265" s="148" t="s">
        <v>1</v>
      </c>
      <c r="I265" s="150"/>
      <c r="L265" s="147"/>
      <c r="M265" s="151"/>
      <c r="U265" s="152"/>
      <c r="AT265" s="148" t="s">
        <v>143</v>
      </c>
      <c r="AU265" s="148" t="s">
        <v>88</v>
      </c>
      <c r="AV265" s="12" t="s">
        <v>86</v>
      </c>
      <c r="AW265" s="12" t="s">
        <v>33</v>
      </c>
      <c r="AX265" s="12" t="s">
        <v>78</v>
      </c>
      <c r="AY265" s="148" t="s">
        <v>131</v>
      </c>
    </row>
    <row r="266" spans="2:65" s="13" customFormat="1">
      <c r="B266" s="153"/>
      <c r="D266" s="143" t="s">
        <v>143</v>
      </c>
      <c r="E266" s="154" t="s">
        <v>1</v>
      </c>
      <c r="F266" s="155" t="s">
        <v>272</v>
      </c>
      <c r="H266" s="156">
        <v>3.3650000000000002</v>
      </c>
      <c r="I266" s="157"/>
      <c r="L266" s="153"/>
      <c r="M266" s="158"/>
      <c r="U266" s="159"/>
      <c r="AT266" s="154" t="s">
        <v>143</v>
      </c>
      <c r="AU266" s="154" t="s">
        <v>88</v>
      </c>
      <c r="AV266" s="13" t="s">
        <v>88</v>
      </c>
      <c r="AW266" s="13" t="s">
        <v>33</v>
      </c>
      <c r="AX266" s="13" t="s">
        <v>78</v>
      </c>
      <c r="AY266" s="154" t="s">
        <v>131</v>
      </c>
    </row>
    <row r="267" spans="2:65" s="12" customFormat="1">
      <c r="B267" s="147"/>
      <c r="D267" s="143" t="s">
        <v>143</v>
      </c>
      <c r="E267" s="148" t="s">
        <v>1</v>
      </c>
      <c r="F267" s="149" t="s">
        <v>273</v>
      </c>
      <c r="H267" s="148" t="s">
        <v>1</v>
      </c>
      <c r="I267" s="150"/>
      <c r="L267" s="147"/>
      <c r="M267" s="151"/>
      <c r="U267" s="152"/>
      <c r="AT267" s="148" t="s">
        <v>143</v>
      </c>
      <c r="AU267" s="148" t="s">
        <v>88</v>
      </c>
      <c r="AV267" s="12" t="s">
        <v>86</v>
      </c>
      <c r="AW267" s="12" t="s">
        <v>33</v>
      </c>
      <c r="AX267" s="12" t="s">
        <v>78</v>
      </c>
      <c r="AY267" s="148" t="s">
        <v>131</v>
      </c>
    </row>
    <row r="268" spans="2:65" s="13" customFormat="1">
      <c r="B268" s="153"/>
      <c r="D268" s="143" t="s">
        <v>143</v>
      </c>
      <c r="E268" s="154" t="s">
        <v>1</v>
      </c>
      <c r="F268" s="155" t="s">
        <v>274</v>
      </c>
      <c r="H268" s="156">
        <v>5.0529999999999999</v>
      </c>
      <c r="I268" s="157"/>
      <c r="L268" s="153"/>
      <c r="M268" s="158"/>
      <c r="U268" s="159"/>
      <c r="AT268" s="154" t="s">
        <v>143</v>
      </c>
      <c r="AU268" s="154" t="s">
        <v>88</v>
      </c>
      <c r="AV268" s="13" t="s">
        <v>88</v>
      </c>
      <c r="AW268" s="13" t="s">
        <v>33</v>
      </c>
      <c r="AX268" s="13" t="s">
        <v>78</v>
      </c>
      <c r="AY268" s="154" t="s">
        <v>131</v>
      </c>
    </row>
    <row r="269" spans="2:65" s="12" customFormat="1">
      <c r="B269" s="147"/>
      <c r="D269" s="143" t="s">
        <v>143</v>
      </c>
      <c r="E269" s="148" t="s">
        <v>1</v>
      </c>
      <c r="F269" s="149" t="s">
        <v>275</v>
      </c>
      <c r="H269" s="148" t="s">
        <v>1</v>
      </c>
      <c r="I269" s="150"/>
      <c r="L269" s="147"/>
      <c r="M269" s="151"/>
      <c r="U269" s="152"/>
      <c r="AT269" s="148" t="s">
        <v>143</v>
      </c>
      <c r="AU269" s="148" t="s">
        <v>88</v>
      </c>
      <c r="AV269" s="12" t="s">
        <v>86</v>
      </c>
      <c r="AW269" s="12" t="s">
        <v>33</v>
      </c>
      <c r="AX269" s="12" t="s">
        <v>78</v>
      </c>
      <c r="AY269" s="148" t="s">
        <v>131</v>
      </c>
    </row>
    <row r="270" spans="2:65" s="13" customFormat="1">
      <c r="B270" s="153"/>
      <c r="D270" s="143" t="s">
        <v>143</v>
      </c>
      <c r="E270" s="154" t="s">
        <v>1</v>
      </c>
      <c r="F270" s="155" t="s">
        <v>276</v>
      </c>
      <c r="H270" s="156">
        <v>88.75</v>
      </c>
      <c r="I270" s="157"/>
      <c r="L270" s="153"/>
      <c r="M270" s="158"/>
      <c r="U270" s="159"/>
      <c r="AT270" s="154" t="s">
        <v>143</v>
      </c>
      <c r="AU270" s="154" t="s">
        <v>88</v>
      </c>
      <c r="AV270" s="13" t="s">
        <v>88</v>
      </c>
      <c r="AW270" s="13" t="s">
        <v>33</v>
      </c>
      <c r="AX270" s="13" t="s">
        <v>78</v>
      </c>
      <c r="AY270" s="154" t="s">
        <v>131</v>
      </c>
    </row>
    <row r="271" spans="2:65" s="14" customFormat="1">
      <c r="B271" s="161"/>
      <c r="D271" s="143" t="s">
        <v>143</v>
      </c>
      <c r="E271" s="162" t="s">
        <v>1</v>
      </c>
      <c r="F271" s="163" t="s">
        <v>173</v>
      </c>
      <c r="H271" s="164">
        <v>621.04300000000001</v>
      </c>
      <c r="I271" s="165"/>
      <c r="L271" s="161"/>
      <c r="M271" s="166"/>
      <c r="U271" s="167"/>
      <c r="AT271" s="162" t="s">
        <v>143</v>
      </c>
      <c r="AU271" s="162" t="s">
        <v>88</v>
      </c>
      <c r="AV271" s="14" t="s">
        <v>139</v>
      </c>
      <c r="AW271" s="14" t="s">
        <v>33</v>
      </c>
      <c r="AX271" s="14" t="s">
        <v>86</v>
      </c>
      <c r="AY271" s="162" t="s">
        <v>131</v>
      </c>
    </row>
    <row r="272" spans="2:65" s="1" customFormat="1" ht="24.15" customHeight="1">
      <c r="B272" s="31"/>
      <c r="C272" s="130" t="s">
        <v>408</v>
      </c>
      <c r="D272" s="130" t="s">
        <v>134</v>
      </c>
      <c r="E272" s="131" t="s">
        <v>409</v>
      </c>
      <c r="F272" s="132" t="s">
        <v>410</v>
      </c>
      <c r="G272" s="133" t="s">
        <v>166</v>
      </c>
      <c r="H272" s="134">
        <v>29.914999999999999</v>
      </c>
      <c r="I272" s="135"/>
      <c r="J272" s="136">
        <f>ROUND(I272*H272,2)</f>
        <v>0</v>
      </c>
      <c r="K272" s="132" t="s">
        <v>138</v>
      </c>
      <c r="L272" s="31"/>
      <c r="M272" s="137" t="s">
        <v>1</v>
      </c>
      <c r="N272" s="138" t="s">
        <v>43</v>
      </c>
      <c r="P272" s="139">
        <f>O272*H272</f>
        <v>0</v>
      </c>
      <c r="Q272" s="139">
        <v>0.29220869999999999</v>
      </c>
      <c r="R272" s="139">
        <f>Q272*H272</f>
        <v>8.7414232604999995</v>
      </c>
      <c r="S272" s="139">
        <v>0</v>
      </c>
      <c r="T272" s="139">
        <f>S272*H272</f>
        <v>0</v>
      </c>
      <c r="U272" s="140" t="s">
        <v>1</v>
      </c>
      <c r="AR272" s="141" t="s">
        <v>139</v>
      </c>
      <c r="AT272" s="141" t="s">
        <v>134</v>
      </c>
      <c r="AU272" s="141" t="s">
        <v>88</v>
      </c>
      <c r="AY272" s="16" t="s">
        <v>131</v>
      </c>
      <c r="BE272" s="142">
        <f>IF(N272="základní",J272,0)</f>
        <v>0</v>
      </c>
      <c r="BF272" s="142">
        <f>IF(N272="snížená",J272,0)</f>
        <v>0</v>
      </c>
      <c r="BG272" s="142">
        <f>IF(N272="zákl. přenesená",J272,0)</f>
        <v>0</v>
      </c>
      <c r="BH272" s="142">
        <f>IF(N272="sníž. přenesená",J272,0)</f>
        <v>0</v>
      </c>
      <c r="BI272" s="142">
        <f>IF(N272="nulová",J272,0)</f>
        <v>0</v>
      </c>
      <c r="BJ272" s="16" t="s">
        <v>86</v>
      </c>
      <c r="BK272" s="142">
        <f>ROUND(I272*H272,2)</f>
        <v>0</v>
      </c>
      <c r="BL272" s="16" t="s">
        <v>139</v>
      </c>
      <c r="BM272" s="141" t="s">
        <v>411</v>
      </c>
    </row>
    <row r="273" spans="2:65" s="1" customFormat="1" ht="19.2">
      <c r="B273" s="31"/>
      <c r="D273" s="143" t="s">
        <v>141</v>
      </c>
      <c r="F273" s="144" t="s">
        <v>412</v>
      </c>
      <c r="I273" s="145"/>
      <c r="L273" s="31"/>
      <c r="M273" s="146"/>
      <c r="U273" s="55"/>
      <c r="AT273" s="16" t="s">
        <v>141</v>
      </c>
      <c r="AU273" s="16" t="s">
        <v>88</v>
      </c>
    </row>
    <row r="274" spans="2:65" s="1" customFormat="1" ht="19.2">
      <c r="B274" s="31"/>
      <c r="D274" s="143" t="s">
        <v>150</v>
      </c>
      <c r="F274" s="160" t="s">
        <v>413</v>
      </c>
      <c r="I274" s="145"/>
      <c r="L274" s="31"/>
      <c r="M274" s="146"/>
      <c r="U274" s="55"/>
      <c r="AT274" s="16" t="s">
        <v>150</v>
      </c>
      <c r="AU274" s="16" t="s">
        <v>88</v>
      </c>
    </row>
    <row r="275" spans="2:65" s="12" customFormat="1">
      <c r="B275" s="147"/>
      <c r="D275" s="143" t="s">
        <v>143</v>
      </c>
      <c r="E275" s="148" t="s">
        <v>1</v>
      </c>
      <c r="F275" s="149" t="s">
        <v>414</v>
      </c>
      <c r="H275" s="148" t="s">
        <v>1</v>
      </c>
      <c r="I275" s="150"/>
      <c r="L275" s="147"/>
      <c r="M275" s="151"/>
      <c r="U275" s="152"/>
      <c r="AT275" s="148" t="s">
        <v>143</v>
      </c>
      <c r="AU275" s="148" t="s">
        <v>88</v>
      </c>
      <c r="AV275" s="12" t="s">
        <v>86</v>
      </c>
      <c r="AW275" s="12" t="s">
        <v>33</v>
      </c>
      <c r="AX275" s="12" t="s">
        <v>78</v>
      </c>
      <c r="AY275" s="148" t="s">
        <v>131</v>
      </c>
    </row>
    <row r="276" spans="2:65" s="13" customFormat="1">
      <c r="B276" s="153"/>
      <c r="D276" s="143" t="s">
        <v>143</v>
      </c>
      <c r="E276" s="154" t="s">
        <v>1</v>
      </c>
      <c r="F276" s="155" t="s">
        <v>415</v>
      </c>
      <c r="H276" s="156">
        <v>29.914999999999999</v>
      </c>
      <c r="I276" s="157"/>
      <c r="L276" s="153"/>
      <c r="M276" s="158"/>
      <c r="U276" s="159"/>
      <c r="AT276" s="154" t="s">
        <v>143</v>
      </c>
      <c r="AU276" s="154" t="s">
        <v>88</v>
      </c>
      <c r="AV276" s="13" t="s">
        <v>88</v>
      </c>
      <c r="AW276" s="13" t="s">
        <v>33</v>
      </c>
      <c r="AX276" s="13" t="s">
        <v>86</v>
      </c>
      <c r="AY276" s="154" t="s">
        <v>131</v>
      </c>
    </row>
    <row r="277" spans="2:65" s="1" customFormat="1" ht="24.15" customHeight="1">
      <c r="B277" s="31"/>
      <c r="C277" s="171" t="s">
        <v>416</v>
      </c>
      <c r="D277" s="171" t="s">
        <v>294</v>
      </c>
      <c r="E277" s="172" t="s">
        <v>417</v>
      </c>
      <c r="F277" s="173" t="s">
        <v>418</v>
      </c>
      <c r="G277" s="174" t="s">
        <v>166</v>
      </c>
      <c r="H277" s="175">
        <v>29.914999999999999</v>
      </c>
      <c r="I277" s="176"/>
      <c r="J277" s="177">
        <f>ROUND(I277*H277,2)</f>
        <v>0</v>
      </c>
      <c r="K277" s="173" t="s">
        <v>138</v>
      </c>
      <c r="L277" s="178"/>
      <c r="M277" s="179" t="s">
        <v>1</v>
      </c>
      <c r="N277" s="180" t="s">
        <v>43</v>
      </c>
      <c r="P277" s="139">
        <f>O277*H277</f>
        <v>0</v>
      </c>
      <c r="Q277" s="139">
        <v>1.66E-2</v>
      </c>
      <c r="R277" s="139">
        <f>Q277*H277</f>
        <v>0.496589</v>
      </c>
      <c r="S277" s="139">
        <v>0</v>
      </c>
      <c r="T277" s="139">
        <f>S277*H277</f>
        <v>0</v>
      </c>
      <c r="U277" s="140" t="s">
        <v>1</v>
      </c>
      <c r="AR277" s="141" t="s">
        <v>188</v>
      </c>
      <c r="AT277" s="141" t="s">
        <v>294</v>
      </c>
      <c r="AU277" s="141" t="s">
        <v>88</v>
      </c>
      <c r="AY277" s="16" t="s">
        <v>131</v>
      </c>
      <c r="BE277" s="142">
        <f>IF(N277="základní",J277,0)</f>
        <v>0</v>
      </c>
      <c r="BF277" s="142">
        <f>IF(N277="snížená",J277,0)</f>
        <v>0</v>
      </c>
      <c r="BG277" s="142">
        <f>IF(N277="zákl. přenesená",J277,0)</f>
        <v>0</v>
      </c>
      <c r="BH277" s="142">
        <f>IF(N277="sníž. přenesená",J277,0)</f>
        <v>0</v>
      </c>
      <c r="BI277" s="142">
        <f>IF(N277="nulová",J277,0)</f>
        <v>0</v>
      </c>
      <c r="BJ277" s="16" t="s">
        <v>86</v>
      </c>
      <c r="BK277" s="142">
        <f>ROUND(I277*H277,2)</f>
        <v>0</v>
      </c>
      <c r="BL277" s="16" t="s">
        <v>139</v>
      </c>
      <c r="BM277" s="141" t="s">
        <v>419</v>
      </c>
    </row>
    <row r="278" spans="2:65" s="1" customFormat="1" ht="19.2">
      <c r="B278" s="31"/>
      <c r="D278" s="143" t="s">
        <v>141</v>
      </c>
      <c r="F278" s="144" t="s">
        <v>418</v>
      </c>
      <c r="I278" s="145"/>
      <c r="L278" s="31"/>
      <c r="M278" s="146"/>
      <c r="U278" s="55"/>
      <c r="AT278" s="16" t="s">
        <v>141</v>
      </c>
      <c r="AU278" s="16" t="s">
        <v>88</v>
      </c>
    </row>
    <row r="279" spans="2:65" s="11" customFormat="1" ht="22.8" customHeight="1">
      <c r="B279" s="118"/>
      <c r="D279" s="119" t="s">
        <v>77</v>
      </c>
      <c r="E279" s="128" t="s">
        <v>420</v>
      </c>
      <c r="F279" s="128" t="s">
        <v>421</v>
      </c>
      <c r="I279" s="121"/>
      <c r="J279" s="129">
        <f>BK279</f>
        <v>0</v>
      </c>
      <c r="L279" s="118"/>
      <c r="M279" s="123"/>
      <c r="P279" s="124">
        <f>SUM(P280:P281)</f>
        <v>0</v>
      </c>
      <c r="R279" s="124">
        <f>SUM(R280:R281)</f>
        <v>0</v>
      </c>
      <c r="T279" s="124">
        <f>SUM(T280:T281)</f>
        <v>0</v>
      </c>
      <c r="U279" s="125"/>
      <c r="AR279" s="119" t="s">
        <v>86</v>
      </c>
      <c r="AT279" s="126" t="s">
        <v>77</v>
      </c>
      <c r="AU279" s="126" t="s">
        <v>86</v>
      </c>
      <c r="AY279" s="119" t="s">
        <v>131</v>
      </c>
      <c r="BK279" s="127">
        <f>SUM(BK280:BK281)</f>
        <v>0</v>
      </c>
    </row>
    <row r="280" spans="2:65" s="1" customFormat="1" ht="24.15" customHeight="1">
      <c r="B280" s="31"/>
      <c r="C280" s="130" t="s">
        <v>422</v>
      </c>
      <c r="D280" s="130" t="s">
        <v>134</v>
      </c>
      <c r="E280" s="131" t="s">
        <v>423</v>
      </c>
      <c r="F280" s="132" t="s">
        <v>424</v>
      </c>
      <c r="G280" s="133" t="s">
        <v>225</v>
      </c>
      <c r="H280" s="134">
        <v>603.56154000000004</v>
      </c>
      <c r="I280" s="135"/>
      <c r="J280" s="136">
        <f>ROUND(I280*H280,2)</f>
        <v>0</v>
      </c>
      <c r="K280" s="132" t="s">
        <v>138</v>
      </c>
      <c r="L280" s="31"/>
      <c r="M280" s="137" t="s">
        <v>1</v>
      </c>
      <c r="N280" s="138" t="s">
        <v>43</v>
      </c>
      <c r="P280" s="139">
        <f>O280*H280</f>
        <v>0</v>
      </c>
      <c r="Q280" s="139">
        <v>0</v>
      </c>
      <c r="R280" s="139">
        <f>Q280*H280</f>
        <v>0</v>
      </c>
      <c r="S280" s="139">
        <v>0</v>
      </c>
      <c r="T280" s="139">
        <f>S280*H280</f>
        <v>0</v>
      </c>
      <c r="U280" s="140" t="s">
        <v>1</v>
      </c>
      <c r="AR280" s="141" t="s">
        <v>139</v>
      </c>
      <c r="AT280" s="141" t="s">
        <v>134</v>
      </c>
      <c r="AU280" s="141" t="s">
        <v>88</v>
      </c>
      <c r="AY280" s="16" t="s">
        <v>131</v>
      </c>
      <c r="BE280" s="142">
        <f>IF(N280="základní",J280,0)</f>
        <v>0</v>
      </c>
      <c r="BF280" s="142">
        <f>IF(N280="snížená",J280,0)</f>
        <v>0</v>
      </c>
      <c r="BG280" s="142">
        <f>IF(N280="zákl. přenesená",J280,0)</f>
        <v>0</v>
      </c>
      <c r="BH280" s="142">
        <f>IF(N280="sníž. přenesená",J280,0)</f>
        <v>0</v>
      </c>
      <c r="BI280" s="142">
        <f>IF(N280="nulová",J280,0)</f>
        <v>0</v>
      </c>
      <c r="BJ280" s="16" t="s">
        <v>86</v>
      </c>
      <c r="BK280" s="142">
        <f>ROUND(I280*H280,2)</f>
        <v>0</v>
      </c>
      <c r="BL280" s="16" t="s">
        <v>139</v>
      </c>
      <c r="BM280" s="141" t="s">
        <v>425</v>
      </c>
    </row>
    <row r="281" spans="2:65" s="1" customFormat="1" ht="19.2">
      <c r="B281" s="31"/>
      <c r="D281" s="143" t="s">
        <v>141</v>
      </c>
      <c r="F281" s="144" t="s">
        <v>426</v>
      </c>
      <c r="I281" s="145"/>
      <c r="L281" s="31"/>
      <c r="M281" s="146"/>
      <c r="U281" s="55"/>
      <c r="AT281" s="16" t="s">
        <v>141</v>
      </c>
      <c r="AU281" s="16" t="s">
        <v>88</v>
      </c>
    </row>
    <row r="282" spans="2:65" s="11" customFormat="1" ht="25.95" customHeight="1">
      <c r="B282" s="118"/>
      <c r="D282" s="119" t="s">
        <v>77</v>
      </c>
      <c r="E282" s="120" t="s">
        <v>294</v>
      </c>
      <c r="F282" s="120" t="s">
        <v>427</v>
      </c>
      <c r="I282" s="121"/>
      <c r="J282" s="122">
        <f>BK282</f>
        <v>0</v>
      </c>
      <c r="L282" s="118"/>
      <c r="M282" s="123"/>
      <c r="P282" s="124">
        <f>P283</f>
        <v>0</v>
      </c>
      <c r="R282" s="124">
        <f>R283</f>
        <v>0</v>
      </c>
      <c r="T282" s="124">
        <f>T283</f>
        <v>0</v>
      </c>
      <c r="U282" s="125"/>
      <c r="AR282" s="119" t="s">
        <v>152</v>
      </c>
      <c r="AT282" s="126" t="s">
        <v>77</v>
      </c>
      <c r="AU282" s="126" t="s">
        <v>78</v>
      </c>
      <c r="AY282" s="119" t="s">
        <v>131</v>
      </c>
      <c r="BK282" s="127">
        <f>BK283</f>
        <v>0</v>
      </c>
    </row>
    <row r="283" spans="2:65" s="11" customFormat="1" ht="22.8" customHeight="1">
      <c r="B283" s="118"/>
      <c r="D283" s="119" t="s">
        <v>77</v>
      </c>
      <c r="E283" s="128" t="s">
        <v>428</v>
      </c>
      <c r="F283" s="128" t="s">
        <v>429</v>
      </c>
      <c r="I283" s="121"/>
      <c r="J283" s="129">
        <f>BK283</f>
        <v>0</v>
      </c>
      <c r="L283" s="118"/>
      <c r="M283" s="123"/>
      <c r="P283" s="124">
        <f>SUM(P284:P287)</f>
        <v>0</v>
      </c>
      <c r="R283" s="124">
        <f>SUM(R284:R287)</f>
        <v>0</v>
      </c>
      <c r="T283" s="124">
        <f>SUM(T284:T287)</f>
        <v>0</v>
      </c>
      <c r="U283" s="125"/>
      <c r="AR283" s="119" t="s">
        <v>152</v>
      </c>
      <c r="AT283" s="126" t="s">
        <v>77</v>
      </c>
      <c r="AU283" s="126" t="s">
        <v>86</v>
      </c>
      <c r="AY283" s="119" t="s">
        <v>131</v>
      </c>
      <c r="BK283" s="127">
        <f>SUM(BK284:BK287)</f>
        <v>0</v>
      </c>
    </row>
    <row r="284" spans="2:65" s="1" customFormat="1" ht="24.15" customHeight="1">
      <c r="B284" s="31"/>
      <c r="C284" s="130" t="s">
        <v>430</v>
      </c>
      <c r="D284" s="130" t="s">
        <v>134</v>
      </c>
      <c r="E284" s="131" t="s">
        <v>431</v>
      </c>
      <c r="F284" s="132" t="s">
        <v>432</v>
      </c>
      <c r="G284" s="133" t="s">
        <v>205</v>
      </c>
      <c r="H284" s="134">
        <v>2</v>
      </c>
      <c r="I284" s="135"/>
      <c r="J284" s="136">
        <f>ROUND(I284*H284,2)</f>
        <v>0</v>
      </c>
      <c r="K284" s="132" t="s">
        <v>138</v>
      </c>
      <c r="L284" s="31"/>
      <c r="M284" s="137" t="s">
        <v>1</v>
      </c>
      <c r="N284" s="138" t="s">
        <v>43</v>
      </c>
      <c r="P284" s="139">
        <f>O284*H284</f>
        <v>0</v>
      </c>
      <c r="Q284" s="139">
        <v>0</v>
      </c>
      <c r="R284" s="139">
        <f>Q284*H284</f>
        <v>0</v>
      </c>
      <c r="S284" s="139">
        <v>0</v>
      </c>
      <c r="T284" s="139">
        <f>S284*H284</f>
        <v>0</v>
      </c>
      <c r="U284" s="140" t="s">
        <v>1</v>
      </c>
      <c r="AR284" s="141" t="s">
        <v>433</v>
      </c>
      <c r="AT284" s="141" t="s">
        <v>134</v>
      </c>
      <c r="AU284" s="141" t="s">
        <v>88</v>
      </c>
      <c r="AY284" s="16" t="s">
        <v>131</v>
      </c>
      <c r="BE284" s="142">
        <f>IF(N284="základní",J284,0)</f>
        <v>0</v>
      </c>
      <c r="BF284" s="142">
        <f>IF(N284="snížená",J284,0)</f>
        <v>0</v>
      </c>
      <c r="BG284" s="142">
        <f>IF(N284="zákl. přenesená",J284,0)</f>
        <v>0</v>
      </c>
      <c r="BH284" s="142">
        <f>IF(N284="sníž. přenesená",J284,0)</f>
        <v>0</v>
      </c>
      <c r="BI284" s="142">
        <f>IF(N284="nulová",J284,0)</f>
        <v>0</v>
      </c>
      <c r="BJ284" s="16" t="s">
        <v>86</v>
      </c>
      <c r="BK284" s="142">
        <f>ROUND(I284*H284,2)</f>
        <v>0</v>
      </c>
      <c r="BL284" s="16" t="s">
        <v>433</v>
      </c>
      <c r="BM284" s="141" t="s">
        <v>434</v>
      </c>
    </row>
    <row r="285" spans="2:65" s="1" customFormat="1" ht="19.2">
      <c r="B285" s="31"/>
      <c r="D285" s="143" t="s">
        <v>141</v>
      </c>
      <c r="F285" s="144" t="s">
        <v>435</v>
      </c>
      <c r="I285" s="145"/>
      <c r="L285" s="31"/>
      <c r="M285" s="146"/>
      <c r="U285" s="55"/>
      <c r="AT285" s="16" t="s">
        <v>141</v>
      </c>
      <c r="AU285" s="16" t="s">
        <v>88</v>
      </c>
    </row>
    <row r="286" spans="2:65" s="1" customFormat="1" ht="24.15" customHeight="1">
      <c r="B286" s="31"/>
      <c r="C286" s="130" t="s">
        <v>436</v>
      </c>
      <c r="D286" s="130" t="s">
        <v>134</v>
      </c>
      <c r="E286" s="131" t="s">
        <v>437</v>
      </c>
      <c r="F286" s="132" t="s">
        <v>438</v>
      </c>
      <c r="G286" s="133" t="s">
        <v>205</v>
      </c>
      <c r="H286" s="134">
        <v>2</v>
      </c>
      <c r="I286" s="135"/>
      <c r="J286" s="136">
        <f>ROUND(I286*H286,2)</f>
        <v>0</v>
      </c>
      <c r="K286" s="132" t="s">
        <v>138</v>
      </c>
      <c r="L286" s="31"/>
      <c r="M286" s="137" t="s">
        <v>1</v>
      </c>
      <c r="N286" s="138" t="s">
        <v>43</v>
      </c>
      <c r="P286" s="139">
        <f>O286*H286</f>
        <v>0</v>
      </c>
      <c r="Q286" s="139">
        <v>0</v>
      </c>
      <c r="R286" s="139">
        <f>Q286*H286</f>
        <v>0</v>
      </c>
      <c r="S286" s="139">
        <v>0</v>
      </c>
      <c r="T286" s="139">
        <f>S286*H286</f>
        <v>0</v>
      </c>
      <c r="U286" s="140" t="s">
        <v>1</v>
      </c>
      <c r="AR286" s="141" t="s">
        <v>433</v>
      </c>
      <c r="AT286" s="141" t="s">
        <v>134</v>
      </c>
      <c r="AU286" s="141" t="s">
        <v>88</v>
      </c>
      <c r="AY286" s="16" t="s">
        <v>131</v>
      </c>
      <c r="BE286" s="142">
        <f>IF(N286="základní",J286,0)</f>
        <v>0</v>
      </c>
      <c r="BF286" s="142">
        <f>IF(N286="snížená",J286,0)</f>
        <v>0</v>
      </c>
      <c r="BG286" s="142">
        <f>IF(N286="zákl. přenesená",J286,0)</f>
        <v>0</v>
      </c>
      <c r="BH286" s="142">
        <f>IF(N286="sníž. přenesená",J286,0)</f>
        <v>0</v>
      </c>
      <c r="BI286" s="142">
        <f>IF(N286="nulová",J286,0)</f>
        <v>0</v>
      </c>
      <c r="BJ286" s="16" t="s">
        <v>86</v>
      </c>
      <c r="BK286" s="142">
        <f>ROUND(I286*H286,2)</f>
        <v>0</v>
      </c>
      <c r="BL286" s="16" t="s">
        <v>433</v>
      </c>
      <c r="BM286" s="141" t="s">
        <v>439</v>
      </c>
    </row>
    <row r="287" spans="2:65" s="1" customFormat="1" ht="19.2">
      <c r="B287" s="31"/>
      <c r="D287" s="143" t="s">
        <v>141</v>
      </c>
      <c r="F287" s="144" t="s">
        <v>440</v>
      </c>
      <c r="I287" s="145"/>
      <c r="L287" s="31"/>
      <c r="M287" s="168"/>
      <c r="N287" s="169"/>
      <c r="O287" s="169"/>
      <c r="P287" s="169"/>
      <c r="Q287" s="169"/>
      <c r="R287" s="169"/>
      <c r="S287" s="169"/>
      <c r="T287" s="169"/>
      <c r="U287" s="170"/>
      <c r="AT287" s="16" t="s">
        <v>141</v>
      </c>
      <c r="AU287" s="16" t="s">
        <v>88</v>
      </c>
    </row>
    <row r="288" spans="2:65" s="1" customFormat="1" ht="6.9" customHeight="1">
      <c r="B288" s="43"/>
      <c r="C288" s="44"/>
      <c r="D288" s="44"/>
      <c r="E288" s="44"/>
      <c r="F288" s="44"/>
      <c r="G288" s="44"/>
      <c r="H288" s="44"/>
      <c r="I288" s="44"/>
      <c r="J288" s="44"/>
      <c r="K288" s="44"/>
      <c r="L288" s="31"/>
    </row>
  </sheetData>
  <sheetProtection algorithmName="SHA-512" hashValue="OcBmjU+ZQeiyGV5CKOoRT/2wuf0oyS2kfdPI7okJqiNvf03xJnLgD6e1g7LaekPV6JwrQjZRtStoarFjJt/X3Q==" saltValue="XlFltCo9lvZ+pii43rOZEF8NpQ2Q6BspFbZEOT5DzYYCXVlYnmq7buQz9XE49NR/ZHyzuBDkwcnRvP4vqIpYew==" spinCount="100000" sheet="1" objects="1" scenarios="1" formatColumns="0" formatRows="0" autoFilter="0"/>
  <autoFilter ref="C123:K287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94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104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Úprava centrálního veřejného prostoru městyse Kamenice</v>
      </c>
      <c r="F7" s="222"/>
      <c r="G7" s="222"/>
      <c r="H7" s="222"/>
      <c r="L7" s="19"/>
    </row>
    <row r="8" spans="2:46" s="1" customFormat="1" ht="12" customHeight="1">
      <c r="B8" s="31"/>
      <c r="D8" s="26" t="s">
        <v>105</v>
      </c>
      <c r="L8" s="31"/>
    </row>
    <row r="9" spans="2:46" s="1" customFormat="1" ht="16.5" customHeight="1">
      <c r="B9" s="31"/>
      <c r="E9" s="211" t="s">
        <v>441</v>
      </c>
      <c r="F9" s="220"/>
      <c r="G9" s="220"/>
      <c r="H9" s="22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193"/>
      <c r="G18" s="193"/>
      <c r="H18" s="193"/>
      <c r="I18" s="26" t="s">
        <v>27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24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27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8"/>
      <c r="E27" s="197" t="s">
        <v>1</v>
      </c>
      <c r="F27" s="197"/>
      <c r="G27" s="197"/>
      <c r="H27" s="197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ROUND(J124,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" customHeight="1">
      <c r="B33" s="31"/>
      <c r="D33" s="54" t="s">
        <v>42</v>
      </c>
      <c r="E33" s="26" t="s">
        <v>43</v>
      </c>
      <c r="F33" s="90">
        <f>ROUND((SUM(BE124:BE266)),  2)</f>
        <v>0</v>
      </c>
      <c r="I33" s="91">
        <v>0.21</v>
      </c>
      <c r="J33" s="90">
        <f>ROUND(((SUM(BE124:BE266))*I33),  2)</f>
        <v>0</v>
      </c>
      <c r="L33" s="31"/>
    </row>
    <row r="34" spans="2:12" s="1" customFormat="1" ht="14.4" customHeight="1">
      <c r="B34" s="31"/>
      <c r="E34" s="26" t="s">
        <v>44</v>
      </c>
      <c r="F34" s="90">
        <f>ROUND((SUM(BF124:BF266)),  2)</f>
        <v>0</v>
      </c>
      <c r="I34" s="91">
        <v>0.15</v>
      </c>
      <c r="J34" s="90">
        <f>ROUND(((SUM(BF124:BF266))*I34),  2)</f>
        <v>0</v>
      </c>
      <c r="L34" s="31"/>
    </row>
    <row r="35" spans="2:12" s="1" customFormat="1" ht="14.4" hidden="1" customHeight="1">
      <c r="B35" s="31"/>
      <c r="E35" s="26" t="s">
        <v>45</v>
      </c>
      <c r="F35" s="90">
        <f>ROUND((SUM(BG124:BG266)),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46</v>
      </c>
      <c r="F36" s="90">
        <f>ROUND((SUM(BH124:BH266)),  2)</f>
        <v>0</v>
      </c>
      <c r="I36" s="91">
        <v>0.15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47</v>
      </c>
      <c r="F37" s="90">
        <f>ROUND((SUM(BI124:BI266)),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107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Úprava centrálního veřejného prostoru městyse Kamenice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105</v>
      </c>
      <c r="L86" s="31"/>
    </row>
    <row r="87" spans="2:47" s="1" customFormat="1" ht="16.5" customHeight="1">
      <c r="B87" s="31"/>
      <c r="E87" s="211" t="str">
        <f>E9</f>
        <v>SO 03 - Stavební práce</v>
      </c>
      <c r="F87" s="220"/>
      <c r="G87" s="220"/>
      <c r="H87" s="220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Kamenice</v>
      </c>
      <c r="I89" s="26" t="s">
        <v>22</v>
      </c>
      <c r="J89" s="51" t="str">
        <f>IF(J12="","",J12)</f>
        <v>Vyplň údaj</v>
      </c>
      <c r="L89" s="31"/>
    </row>
    <row r="90" spans="2:47" s="1" customFormat="1" ht="6.9" customHeight="1">
      <c r="B90" s="31"/>
      <c r="L90" s="31"/>
    </row>
    <row r="91" spans="2:47" s="1" customFormat="1" ht="40.049999999999997" customHeight="1">
      <c r="B91" s="31"/>
      <c r="C91" s="26" t="s">
        <v>23</v>
      </c>
      <c r="F91" s="24" t="str">
        <f>E15</f>
        <v>Městys Kamenice, 58823 Kamenice 481</v>
      </c>
      <c r="I91" s="26" t="s">
        <v>30</v>
      </c>
      <c r="J91" s="29" t="str">
        <f>E21</f>
        <v>Ing. Vít Doležel, Tyršova 1564/10, Jihlava</v>
      </c>
      <c r="L91" s="31"/>
    </row>
    <row r="92" spans="2:47" s="1" customFormat="1" ht="40.049999999999997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>Jiří Večerník, Wolkerova 1747/27, Jihlava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108</v>
      </c>
      <c r="D94" s="92"/>
      <c r="E94" s="92"/>
      <c r="F94" s="92"/>
      <c r="G94" s="92"/>
      <c r="H94" s="92"/>
      <c r="I94" s="92"/>
      <c r="J94" s="101" t="s">
        <v>109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110</v>
      </c>
      <c r="J96" s="65">
        <f>J124</f>
        <v>0</v>
      </c>
      <c r="L96" s="31"/>
      <c r="AU96" s="16" t="s">
        <v>111</v>
      </c>
    </row>
    <row r="97" spans="2:12" s="8" customFormat="1" ht="24.9" customHeight="1">
      <c r="B97" s="103"/>
      <c r="D97" s="104" t="s">
        <v>112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95" customHeight="1">
      <c r="B98" s="107"/>
      <c r="D98" s="108" t="s">
        <v>442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95" customHeight="1">
      <c r="B99" s="107"/>
      <c r="D99" s="108" t="s">
        <v>443</v>
      </c>
      <c r="E99" s="109"/>
      <c r="F99" s="109"/>
      <c r="G99" s="109"/>
      <c r="H99" s="109"/>
      <c r="I99" s="109"/>
      <c r="J99" s="110">
        <f>J187</f>
        <v>0</v>
      </c>
      <c r="L99" s="107"/>
    </row>
    <row r="100" spans="2:12" s="9" customFormat="1" ht="19.95" customHeight="1">
      <c r="B100" s="107"/>
      <c r="D100" s="108" t="s">
        <v>444</v>
      </c>
      <c r="E100" s="109"/>
      <c r="F100" s="109"/>
      <c r="G100" s="109"/>
      <c r="H100" s="109"/>
      <c r="I100" s="109"/>
      <c r="J100" s="110">
        <f>J211</f>
        <v>0</v>
      </c>
      <c r="L100" s="107"/>
    </row>
    <row r="101" spans="2:12" s="9" customFormat="1" ht="19.95" customHeight="1">
      <c r="B101" s="107"/>
      <c r="D101" s="108" t="s">
        <v>445</v>
      </c>
      <c r="E101" s="109"/>
      <c r="F101" s="109"/>
      <c r="G101" s="109"/>
      <c r="H101" s="109"/>
      <c r="I101" s="109"/>
      <c r="J101" s="110">
        <f>J233</f>
        <v>0</v>
      </c>
      <c r="L101" s="107"/>
    </row>
    <row r="102" spans="2:12" s="9" customFormat="1" ht="19.95" customHeight="1">
      <c r="B102" s="107"/>
      <c r="D102" s="108" t="s">
        <v>249</v>
      </c>
      <c r="E102" s="109"/>
      <c r="F102" s="109"/>
      <c r="G102" s="109"/>
      <c r="H102" s="109"/>
      <c r="I102" s="109"/>
      <c r="J102" s="110">
        <f>J257</f>
        <v>0</v>
      </c>
      <c r="L102" s="107"/>
    </row>
    <row r="103" spans="2:12" s="8" customFormat="1" ht="24.9" customHeight="1">
      <c r="B103" s="103"/>
      <c r="D103" s="104" t="s">
        <v>250</v>
      </c>
      <c r="E103" s="105"/>
      <c r="F103" s="105"/>
      <c r="G103" s="105"/>
      <c r="H103" s="105"/>
      <c r="I103" s="105"/>
      <c r="J103" s="106">
        <f>J260</f>
        <v>0</v>
      </c>
      <c r="L103" s="103"/>
    </row>
    <row r="104" spans="2:12" s="9" customFormat="1" ht="19.95" customHeight="1">
      <c r="B104" s="107"/>
      <c r="D104" s="108" t="s">
        <v>446</v>
      </c>
      <c r="E104" s="109"/>
      <c r="F104" s="109"/>
      <c r="G104" s="109"/>
      <c r="H104" s="109"/>
      <c r="I104" s="109"/>
      <c r="J104" s="110">
        <f>J261</f>
        <v>0</v>
      </c>
      <c r="L104" s="107"/>
    </row>
    <row r="105" spans="2:12" s="1" customFormat="1" ht="21.75" customHeight="1">
      <c r="B105" s="31"/>
      <c r="L105" s="31"/>
    </row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" customHeight="1">
      <c r="B111" s="31"/>
      <c r="C111" s="20" t="s">
        <v>115</v>
      </c>
      <c r="L111" s="31"/>
    </row>
    <row r="112" spans="2:12" s="1" customFormat="1" ht="6.9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16.5" customHeight="1">
      <c r="B114" s="31"/>
      <c r="E114" s="221" t="str">
        <f>E7</f>
        <v>Úprava centrálního veřejného prostoru městyse Kamenice</v>
      </c>
      <c r="F114" s="222"/>
      <c r="G114" s="222"/>
      <c r="H114" s="222"/>
      <c r="L114" s="31"/>
    </row>
    <row r="115" spans="2:65" s="1" customFormat="1" ht="12" customHeight="1">
      <c r="B115" s="31"/>
      <c r="C115" s="26" t="s">
        <v>105</v>
      </c>
      <c r="L115" s="31"/>
    </row>
    <row r="116" spans="2:65" s="1" customFormat="1" ht="16.5" customHeight="1">
      <c r="B116" s="31"/>
      <c r="E116" s="211" t="str">
        <f>E9</f>
        <v>SO 03 - Stavební práce</v>
      </c>
      <c r="F116" s="220"/>
      <c r="G116" s="220"/>
      <c r="H116" s="220"/>
      <c r="L116" s="31"/>
    </row>
    <row r="117" spans="2:65" s="1" customFormat="1" ht="6.9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>Kamenice</v>
      </c>
      <c r="I118" s="26" t="s">
        <v>22</v>
      </c>
      <c r="J118" s="51" t="str">
        <f>IF(J12="","",J12)</f>
        <v>Vyplň údaj</v>
      </c>
      <c r="L118" s="31"/>
    </row>
    <row r="119" spans="2:65" s="1" customFormat="1" ht="6.9" customHeight="1">
      <c r="B119" s="31"/>
      <c r="L119" s="31"/>
    </row>
    <row r="120" spans="2:65" s="1" customFormat="1" ht="40.049999999999997" customHeight="1">
      <c r="B120" s="31"/>
      <c r="C120" s="26" t="s">
        <v>23</v>
      </c>
      <c r="F120" s="24" t="str">
        <f>E15</f>
        <v>Městys Kamenice, 58823 Kamenice 481</v>
      </c>
      <c r="I120" s="26" t="s">
        <v>30</v>
      </c>
      <c r="J120" s="29" t="str">
        <f>E21</f>
        <v>Ing. Vít Doležel, Tyršova 1564/10, Jihlava</v>
      </c>
      <c r="L120" s="31"/>
    </row>
    <row r="121" spans="2:65" s="1" customFormat="1" ht="40.049999999999997" customHeight="1">
      <c r="B121" s="31"/>
      <c r="C121" s="26" t="s">
        <v>28</v>
      </c>
      <c r="F121" s="24" t="str">
        <f>IF(E18="","",E18)</f>
        <v>Vyplň údaj</v>
      </c>
      <c r="I121" s="26" t="s">
        <v>34</v>
      </c>
      <c r="J121" s="29" t="str">
        <f>E24</f>
        <v>Jiří Večerník, Wolkerova 1747/27, Jihlava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116</v>
      </c>
      <c r="D123" s="113" t="s">
        <v>63</v>
      </c>
      <c r="E123" s="113" t="s">
        <v>59</v>
      </c>
      <c r="F123" s="113" t="s">
        <v>60</v>
      </c>
      <c r="G123" s="113" t="s">
        <v>117</v>
      </c>
      <c r="H123" s="113" t="s">
        <v>118</v>
      </c>
      <c r="I123" s="113" t="s">
        <v>119</v>
      </c>
      <c r="J123" s="113" t="s">
        <v>109</v>
      </c>
      <c r="K123" s="114" t="s">
        <v>120</v>
      </c>
      <c r="L123" s="111"/>
      <c r="M123" s="58" t="s">
        <v>1</v>
      </c>
      <c r="N123" s="59" t="s">
        <v>42</v>
      </c>
      <c r="O123" s="59" t="s">
        <v>121</v>
      </c>
      <c r="P123" s="59" t="s">
        <v>122</v>
      </c>
      <c r="Q123" s="59" t="s">
        <v>123</v>
      </c>
      <c r="R123" s="59" t="s">
        <v>124</v>
      </c>
      <c r="S123" s="59" t="s">
        <v>125</v>
      </c>
      <c r="T123" s="59" t="s">
        <v>126</v>
      </c>
      <c r="U123" s="60" t="s">
        <v>127</v>
      </c>
    </row>
    <row r="124" spans="2:65" s="1" customFormat="1" ht="22.8" customHeight="1">
      <c r="B124" s="31"/>
      <c r="C124" s="63" t="s">
        <v>128</v>
      </c>
      <c r="J124" s="115">
        <f>BK124</f>
        <v>0</v>
      </c>
      <c r="L124" s="31"/>
      <c r="M124" s="61"/>
      <c r="N124" s="52"/>
      <c r="O124" s="52"/>
      <c r="P124" s="116">
        <f>P125+P260</f>
        <v>0</v>
      </c>
      <c r="Q124" s="52"/>
      <c r="R124" s="116">
        <f>R125+R260</f>
        <v>154.78190227112495</v>
      </c>
      <c r="S124" s="52"/>
      <c r="T124" s="116">
        <f>T125+T260</f>
        <v>0.13919999999999999</v>
      </c>
      <c r="U124" s="53"/>
      <c r="AT124" s="16" t="s">
        <v>77</v>
      </c>
      <c r="AU124" s="16" t="s">
        <v>111</v>
      </c>
      <c r="BK124" s="117">
        <f>BK125+BK260</f>
        <v>0</v>
      </c>
    </row>
    <row r="125" spans="2:65" s="11" customFormat="1" ht="25.95" customHeight="1">
      <c r="B125" s="118"/>
      <c r="D125" s="119" t="s">
        <v>77</v>
      </c>
      <c r="E125" s="120" t="s">
        <v>129</v>
      </c>
      <c r="F125" s="120" t="s">
        <v>130</v>
      </c>
      <c r="I125" s="121"/>
      <c r="J125" s="122">
        <f>BK125</f>
        <v>0</v>
      </c>
      <c r="L125" s="118"/>
      <c r="M125" s="123"/>
      <c r="P125" s="124">
        <f>P126+P187+P211+P233+P257</f>
        <v>0</v>
      </c>
      <c r="R125" s="124">
        <f>R126+R187+R211+R233+R257</f>
        <v>154.78190227112495</v>
      </c>
      <c r="T125" s="124">
        <f>T126+T187+T211+T233+T257</f>
        <v>0.13919999999999999</v>
      </c>
      <c r="U125" s="125"/>
      <c r="AR125" s="119" t="s">
        <v>86</v>
      </c>
      <c r="AT125" s="126" t="s">
        <v>77</v>
      </c>
      <c r="AU125" s="126" t="s">
        <v>78</v>
      </c>
      <c r="AY125" s="119" t="s">
        <v>131</v>
      </c>
      <c r="BK125" s="127">
        <f>BK126+BK187+BK211+BK233+BK257</f>
        <v>0</v>
      </c>
    </row>
    <row r="126" spans="2:65" s="11" customFormat="1" ht="22.8" customHeight="1">
      <c r="B126" s="118"/>
      <c r="D126" s="119" t="s">
        <v>77</v>
      </c>
      <c r="E126" s="128" t="s">
        <v>436</v>
      </c>
      <c r="F126" s="128" t="s">
        <v>447</v>
      </c>
      <c r="I126" s="121"/>
      <c r="J126" s="129">
        <f>BK126</f>
        <v>0</v>
      </c>
      <c r="L126" s="118"/>
      <c r="M126" s="123"/>
      <c r="P126" s="124">
        <f>SUM(P127:P186)</f>
        <v>0</v>
      </c>
      <c r="R126" s="124">
        <f>SUM(R127:R186)</f>
        <v>123.64457957585603</v>
      </c>
      <c r="T126" s="124">
        <f>SUM(T127:T186)</f>
        <v>0</v>
      </c>
      <c r="U126" s="125"/>
      <c r="AR126" s="119" t="s">
        <v>86</v>
      </c>
      <c r="AT126" s="126" t="s">
        <v>77</v>
      </c>
      <c r="AU126" s="126" t="s">
        <v>86</v>
      </c>
      <c r="AY126" s="119" t="s">
        <v>131</v>
      </c>
      <c r="BK126" s="127">
        <f>SUM(BK127:BK186)</f>
        <v>0</v>
      </c>
    </row>
    <row r="127" spans="2:65" s="1" customFormat="1" ht="33" customHeight="1">
      <c r="B127" s="31"/>
      <c r="C127" s="130" t="s">
        <v>86</v>
      </c>
      <c r="D127" s="130" t="s">
        <v>134</v>
      </c>
      <c r="E127" s="131" t="s">
        <v>448</v>
      </c>
      <c r="F127" s="132" t="s">
        <v>449</v>
      </c>
      <c r="G127" s="133" t="s">
        <v>182</v>
      </c>
      <c r="H127" s="134">
        <v>22.655999999999999</v>
      </c>
      <c r="I127" s="135"/>
      <c r="J127" s="136">
        <f>ROUND(I127*H127,2)</f>
        <v>0</v>
      </c>
      <c r="K127" s="132" t="s">
        <v>138</v>
      </c>
      <c r="L127" s="31"/>
      <c r="M127" s="137" t="s">
        <v>1</v>
      </c>
      <c r="N127" s="138" t="s">
        <v>43</v>
      </c>
      <c r="P127" s="139">
        <f>O127*H127</f>
        <v>0</v>
      </c>
      <c r="Q127" s="139">
        <v>0</v>
      </c>
      <c r="R127" s="139">
        <f>Q127*H127</f>
        <v>0</v>
      </c>
      <c r="S127" s="139">
        <v>0</v>
      </c>
      <c r="T127" s="139">
        <f>S127*H127</f>
        <v>0</v>
      </c>
      <c r="U127" s="140" t="s">
        <v>1</v>
      </c>
      <c r="AR127" s="141" t="s">
        <v>139</v>
      </c>
      <c r="AT127" s="141" t="s">
        <v>134</v>
      </c>
      <c r="AU127" s="141" t="s">
        <v>88</v>
      </c>
      <c r="AY127" s="16" t="s">
        <v>131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6" t="s">
        <v>86</v>
      </c>
      <c r="BK127" s="142">
        <f>ROUND(I127*H127,2)</f>
        <v>0</v>
      </c>
      <c r="BL127" s="16" t="s">
        <v>139</v>
      </c>
      <c r="BM127" s="141" t="s">
        <v>450</v>
      </c>
    </row>
    <row r="128" spans="2:65" s="1" customFormat="1" ht="28.8">
      <c r="B128" s="31"/>
      <c r="D128" s="143" t="s">
        <v>141</v>
      </c>
      <c r="F128" s="144" t="s">
        <v>451</v>
      </c>
      <c r="I128" s="145"/>
      <c r="L128" s="31"/>
      <c r="M128" s="146"/>
      <c r="U128" s="55"/>
      <c r="AT128" s="16" t="s">
        <v>141</v>
      </c>
      <c r="AU128" s="16" t="s">
        <v>88</v>
      </c>
    </row>
    <row r="129" spans="2:65" s="13" customFormat="1">
      <c r="B129" s="153"/>
      <c r="D129" s="143" t="s">
        <v>143</v>
      </c>
      <c r="E129" s="154" t="s">
        <v>1</v>
      </c>
      <c r="F129" s="155" t="s">
        <v>452</v>
      </c>
      <c r="H129" s="156">
        <v>22.655999999999999</v>
      </c>
      <c r="I129" s="157"/>
      <c r="L129" s="153"/>
      <c r="M129" s="158"/>
      <c r="U129" s="159"/>
      <c r="AT129" s="154" t="s">
        <v>143</v>
      </c>
      <c r="AU129" s="154" t="s">
        <v>88</v>
      </c>
      <c r="AV129" s="13" t="s">
        <v>88</v>
      </c>
      <c r="AW129" s="13" t="s">
        <v>33</v>
      </c>
      <c r="AX129" s="13" t="s">
        <v>86</v>
      </c>
      <c r="AY129" s="154" t="s">
        <v>131</v>
      </c>
    </row>
    <row r="130" spans="2:65" s="1" customFormat="1" ht="24.15" customHeight="1">
      <c r="B130" s="31"/>
      <c r="C130" s="130" t="s">
        <v>88</v>
      </c>
      <c r="D130" s="130" t="s">
        <v>134</v>
      </c>
      <c r="E130" s="131" t="s">
        <v>453</v>
      </c>
      <c r="F130" s="132" t="s">
        <v>454</v>
      </c>
      <c r="G130" s="133" t="s">
        <v>182</v>
      </c>
      <c r="H130" s="134">
        <v>11.795</v>
      </c>
      <c r="I130" s="135"/>
      <c r="J130" s="136">
        <f>ROUND(I130*H130,2)</f>
        <v>0</v>
      </c>
      <c r="K130" s="132" t="s">
        <v>138</v>
      </c>
      <c r="L130" s="31"/>
      <c r="M130" s="137" t="s">
        <v>1</v>
      </c>
      <c r="N130" s="138" t="s">
        <v>43</v>
      </c>
      <c r="P130" s="139">
        <f>O130*H130</f>
        <v>0</v>
      </c>
      <c r="Q130" s="139">
        <v>0</v>
      </c>
      <c r="R130" s="139">
        <f>Q130*H130</f>
        <v>0</v>
      </c>
      <c r="S130" s="139">
        <v>0</v>
      </c>
      <c r="T130" s="139">
        <f>S130*H130</f>
        <v>0</v>
      </c>
      <c r="U130" s="140" t="s">
        <v>1</v>
      </c>
      <c r="AR130" s="141" t="s">
        <v>139</v>
      </c>
      <c r="AT130" s="141" t="s">
        <v>134</v>
      </c>
      <c r="AU130" s="141" t="s">
        <v>88</v>
      </c>
      <c r="AY130" s="16" t="s">
        <v>131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6" t="s">
        <v>86</v>
      </c>
      <c r="BK130" s="142">
        <f>ROUND(I130*H130,2)</f>
        <v>0</v>
      </c>
      <c r="BL130" s="16" t="s">
        <v>139</v>
      </c>
      <c r="BM130" s="141" t="s">
        <v>455</v>
      </c>
    </row>
    <row r="131" spans="2:65" s="1" customFormat="1" ht="28.8">
      <c r="B131" s="31"/>
      <c r="D131" s="143" t="s">
        <v>141</v>
      </c>
      <c r="F131" s="144" t="s">
        <v>456</v>
      </c>
      <c r="I131" s="145"/>
      <c r="L131" s="31"/>
      <c r="M131" s="146"/>
      <c r="U131" s="55"/>
      <c r="AT131" s="16" t="s">
        <v>141</v>
      </c>
      <c r="AU131" s="16" t="s">
        <v>88</v>
      </c>
    </row>
    <row r="132" spans="2:65" s="12" customFormat="1">
      <c r="B132" s="147"/>
      <c r="D132" s="143" t="s">
        <v>143</v>
      </c>
      <c r="E132" s="148" t="s">
        <v>1</v>
      </c>
      <c r="F132" s="149" t="s">
        <v>457</v>
      </c>
      <c r="H132" s="148" t="s">
        <v>1</v>
      </c>
      <c r="I132" s="150"/>
      <c r="L132" s="147"/>
      <c r="M132" s="151"/>
      <c r="U132" s="152"/>
      <c r="AT132" s="148" t="s">
        <v>143</v>
      </c>
      <c r="AU132" s="148" t="s">
        <v>88</v>
      </c>
      <c r="AV132" s="12" t="s">
        <v>86</v>
      </c>
      <c r="AW132" s="12" t="s">
        <v>33</v>
      </c>
      <c r="AX132" s="12" t="s">
        <v>78</v>
      </c>
      <c r="AY132" s="148" t="s">
        <v>131</v>
      </c>
    </row>
    <row r="133" spans="2:65" s="12" customFormat="1">
      <c r="B133" s="147"/>
      <c r="D133" s="143" t="s">
        <v>143</v>
      </c>
      <c r="E133" s="148" t="s">
        <v>1</v>
      </c>
      <c r="F133" s="149" t="s">
        <v>458</v>
      </c>
      <c r="H133" s="148" t="s">
        <v>1</v>
      </c>
      <c r="I133" s="150"/>
      <c r="L133" s="147"/>
      <c r="M133" s="151"/>
      <c r="U133" s="152"/>
      <c r="AT133" s="148" t="s">
        <v>143</v>
      </c>
      <c r="AU133" s="148" t="s">
        <v>88</v>
      </c>
      <c r="AV133" s="12" t="s">
        <v>86</v>
      </c>
      <c r="AW133" s="12" t="s">
        <v>33</v>
      </c>
      <c r="AX133" s="12" t="s">
        <v>78</v>
      </c>
      <c r="AY133" s="148" t="s">
        <v>131</v>
      </c>
    </row>
    <row r="134" spans="2:65" s="13" customFormat="1">
      <c r="B134" s="153"/>
      <c r="D134" s="143" t="s">
        <v>143</v>
      </c>
      <c r="E134" s="154" t="s">
        <v>1</v>
      </c>
      <c r="F134" s="155" t="s">
        <v>459</v>
      </c>
      <c r="H134" s="156">
        <v>11.795</v>
      </c>
      <c r="I134" s="157"/>
      <c r="L134" s="153"/>
      <c r="M134" s="158"/>
      <c r="U134" s="159"/>
      <c r="AT134" s="154" t="s">
        <v>143</v>
      </c>
      <c r="AU134" s="154" t="s">
        <v>88</v>
      </c>
      <c r="AV134" s="13" t="s">
        <v>88</v>
      </c>
      <c r="AW134" s="13" t="s">
        <v>33</v>
      </c>
      <c r="AX134" s="13" t="s">
        <v>86</v>
      </c>
      <c r="AY134" s="154" t="s">
        <v>131</v>
      </c>
    </row>
    <row r="135" spans="2:65" s="1" customFormat="1" ht="16.5" customHeight="1">
      <c r="B135" s="31"/>
      <c r="C135" s="171" t="s">
        <v>152</v>
      </c>
      <c r="D135" s="171" t="s">
        <v>294</v>
      </c>
      <c r="E135" s="172" t="s">
        <v>460</v>
      </c>
      <c r="F135" s="173" t="s">
        <v>461</v>
      </c>
      <c r="G135" s="174" t="s">
        <v>225</v>
      </c>
      <c r="H135" s="175">
        <v>21.1662</v>
      </c>
      <c r="I135" s="176"/>
      <c r="J135" s="177">
        <f>ROUND(I135*H135,2)</f>
        <v>0</v>
      </c>
      <c r="K135" s="173" t="s">
        <v>138</v>
      </c>
      <c r="L135" s="178"/>
      <c r="M135" s="179" t="s">
        <v>1</v>
      </c>
      <c r="N135" s="180" t="s">
        <v>43</v>
      </c>
      <c r="P135" s="139">
        <f>O135*H135</f>
        <v>0</v>
      </c>
      <c r="Q135" s="139">
        <v>1</v>
      </c>
      <c r="R135" s="139">
        <f>Q135*H135</f>
        <v>21.1662</v>
      </c>
      <c r="S135" s="139">
        <v>0</v>
      </c>
      <c r="T135" s="139">
        <f>S135*H135</f>
        <v>0</v>
      </c>
      <c r="U135" s="140" t="s">
        <v>1</v>
      </c>
      <c r="AR135" s="141" t="s">
        <v>188</v>
      </c>
      <c r="AT135" s="141" t="s">
        <v>294</v>
      </c>
      <c r="AU135" s="141" t="s">
        <v>88</v>
      </c>
      <c r="AY135" s="16" t="s">
        <v>131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6" t="s">
        <v>86</v>
      </c>
      <c r="BK135" s="142">
        <f>ROUND(I135*H135,2)</f>
        <v>0</v>
      </c>
      <c r="BL135" s="16" t="s">
        <v>139</v>
      </c>
      <c r="BM135" s="141" t="s">
        <v>462</v>
      </c>
    </row>
    <row r="136" spans="2:65" s="1" customFormat="1">
      <c r="B136" s="31"/>
      <c r="D136" s="143" t="s">
        <v>141</v>
      </c>
      <c r="F136" s="144" t="s">
        <v>461</v>
      </c>
      <c r="I136" s="145"/>
      <c r="L136" s="31"/>
      <c r="M136" s="146"/>
      <c r="U136" s="55"/>
      <c r="AT136" s="16" t="s">
        <v>141</v>
      </c>
      <c r="AU136" s="16" t="s">
        <v>88</v>
      </c>
    </row>
    <row r="137" spans="2:65" s="1" customFormat="1" ht="28.8">
      <c r="B137" s="31"/>
      <c r="D137" s="143" t="s">
        <v>150</v>
      </c>
      <c r="F137" s="160" t="s">
        <v>463</v>
      </c>
      <c r="I137" s="145"/>
      <c r="L137" s="31"/>
      <c r="M137" s="146"/>
      <c r="U137" s="55"/>
      <c r="AT137" s="16" t="s">
        <v>150</v>
      </c>
      <c r="AU137" s="16" t="s">
        <v>88</v>
      </c>
    </row>
    <row r="138" spans="2:65" s="13" customFormat="1">
      <c r="B138" s="153"/>
      <c r="D138" s="143" t="s">
        <v>143</v>
      </c>
      <c r="F138" s="155" t="s">
        <v>464</v>
      </c>
      <c r="H138" s="156">
        <v>21.1662</v>
      </c>
      <c r="I138" s="157"/>
      <c r="L138" s="153"/>
      <c r="M138" s="158"/>
      <c r="U138" s="159"/>
      <c r="AT138" s="154" t="s">
        <v>143</v>
      </c>
      <c r="AU138" s="154" t="s">
        <v>88</v>
      </c>
      <c r="AV138" s="13" t="s">
        <v>88</v>
      </c>
      <c r="AW138" s="13" t="s">
        <v>4</v>
      </c>
      <c r="AX138" s="13" t="s">
        <v>86</v>
      </c>
      <c r="AY138" s="154" t="s">
        <v>131</v>
      </c>
    </row>
    <row r="139" spans="2:65" s="1" customFormat="1" ht="24.15" customHeight="1">
      <c r="B139" s="31"/>
      <c r="C139" s="130" t="s">
        <v>139</v>
      </c>
      <c r="D139" s="130" t="s">
        <v>134</v>
      </c>
      <c r="E139" s="131" t="s">
        <v>465</v>
      </c>
      <c r="F139" s="132" t="s">
        <v>466</v>
      </c>
      <c r="G139" s="133" t="s">
        <v>166</v>
      </c>
      <c r="H139" s="134">
        <v>47.2</v>
      </c>
      <c r="I139" s="135"/>
      <c r="J139" s="136">
        <f>ROUND(I139*H139,2)</f>
        <v>0</v>
      </c>
      <c r="K139" s="132" t="s">
        <v>138</v>
      </c>
      <c r="L139" s="31"/>
      <c r="M139" s="137" t="s">
        <v>1</v>
      </c>
      <c r="N139" s="138" t="s">
        <v>43</v>
      </c>
      <c r="P139" s="139">
        <f>O139*H139</f>
        <v>0</v>
      </c>
      <c r="Q139" s="139">
        <v>7.3439999999999996E-4</v>
      </c>
      <c r="R139" s="139">
        <f>Q139*H139</f>
        <v>3.4663680000000002E-2</v>
      </c>
      <c r="S139" s="139">
        <v>0</v>
      </c>
      <c r="T139" s="139">
        <f>S139*H139</f>
        <v>0</v>
      </c>
      <c r="U139" s="140" t="s">
        <v>1</v>
      </c>
      <c r="AR139" s="141" t="s">
        <v>139</v>
      </c>
      <c r="AT139" s="141" t="s">
        <v>134</v>
      </c>
      <c r="AU139" s="141" t="s">
        <v>88</v>
      </c>
      <c r="AY139" s="16" t="s">
        <v>131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6" t="s">
        <v>86</v>
      </c>
      <c r="BK139" s="142">
        <f>ROUND(I139*H139,2)</f>
        <v>0</v>
      </c>
      <c r="BL139" s="16" t="s">
        <v>139</v>
      </c>
      <c r="BM139" s="141" t="s">
        <v>467</v>
      </c>
    </row>
    <row r="140" spans="2:65" s="1" customFormat="1" ht="19.2">
      <c r="B140" s="31"/>
      <c r="D140" s="143" t="s">
        <v>141</v>
      </c>
      <c r="F140" s="144" t="s">
        <v>468</v>
      </c>
      <c r="I140" s="145"/>
      <c r="L140" s="31"/>
      <c r="M140" s="146"/>
      <c r="U140" s="55"/>
      <c r="AT140" s="16" t="s">
        <v>141</v>
      </c>
      <c r="AU140" s="16" t="s">
        <v>88</v>
      </c>
    </row>
    <row r="141" spans="2:65" s="12" customFormat="1">
      <c r="B141" s="147"/>
      <c r="D141" s="143" t="s">
        <v>143</v>
      </c>
      <c r="E141" s="148" t="s">
        <v>1</v>
      </c>
      <c r="F141" s="149" t="s">
        <v>469</v>
      </c>
      <c r="H141" s="148" t="s">
        <v>1</v>
      </c>
      <c r="I141" s="150"/>
      <c r="L141" s="147"/>
      <c r="M141" s="151"/>
      <c r="U141" s="152"/>
      <c r="AT141" s="148" t="s">
        <v>143</v>
      </c>
      <c r="AU141" s="148" t="s">
        <v>88</v>
      </c>
      <c r="AV141" s="12" t="s">
        <v>86</v>
      </c>
      <c r="AW141" s="12" t="s">
        <v>33</v>
      </c>
      <c r="AX141" s="12" t="s">
        <v>78</v>
      </c>
      <c r="AY141" s="148" t="s">
        <v>131</v>
      </c>
    </row>
    <row r="142" spans="2:65" s="13" customFormat="1">
      <c r="B142" s="153"/>
      <c r="D142" s="143" t="s">
        <v>143</v>
      </c>
      <c r="E142" s="154" t="s">
        <v>1</v>
      </c>
      <c r="F142" s="155" t="s">
        <v>470</v>
      </c>
      <c r="H142" s="156">
        <v>47.2</v>
      </c>
      <c r="I142" s="157"/>
      <c r="L142" s="153"/>
      <c r="M142" s="158"/>
      <c r="U142" s="159"/>
      <c r="AT142" s="154" t="s">
        <v>143</v>
      </c>
      <c r="AU142" s="154" t="s">
        <v>88</v>
      </c>
      <c r="AV142" s="13" t="s">
        <v>88</v>
      </c>
      <c r="AW142" s="13" t="s">
        <v>33</v>
      </c>
      <c r="AX142" s="13" t="s">
        <v>86</v>
      </c>
      <c r="AY142" s="154" t="s">
        <v>131</v>
      </c>
    </row>
    <row r="143" spans="2:65" s="1" customFormat="1" ht="16.5" customHeight="1">
      <c r="B143" s="31"/>
      <c r="C143" s="130" t="s">
        <v>163</v>
      </c>
      <c r="D143" s="130" t="s">
        <v>134</v>
      </c>
      <c r="E143" s="131" t="s">
        <v>471</v>
      </c>
      <c r="F143" s="132" t="s">
        <v>472</v>
      </c>
      <c r="G143" s="133" t="s">
        <v>182</v>
      </c>
      <c r="H143" s="134">
        <v>21.216000000000001</v>
      </c>
      <c r="I143" s="135"/>
      <c r="J143" s="136">
        <f>ROUND(I143*H143,2)</f>
        <v>0</v>
      </c>
      <c r="K143" s="132" t="s">
        <v>138</v>
      </c>
      <c r="L143" s="31"/>
      <c r="M143" s="137" t="s">
        <v>1</v>
      </c>
      <c r="N143" s="138" t="s">
        <v>43</v>
      </c>
      <c r="P143" s="139">
        <f>O143*H143</f>
        <v>0</v>
      </c>
      <c r="Q143" s="139">
        <v>2.5018722040000001</v>
      </c>
      <c r="R143" s="139">
        <f>Q143*H143</f>
        <v>53.079720680064007</v>
      </c>
      <c r="S143" s="139">
        <v>0</v>
      </c>
      <c r="T143" s="139">
        <f>S143*H143</f>
        <v>0</v>
      </c>
      <c r="U143" s="140" t="s">
        <v>1</v>
      </c>
      <c r="AR143" s="141" t="s">
        <v>139</v>
      </c>
      <c r="AT143" s="141" t="s">
        <v>134</v>
      </c>
      <c r="AU143" s="141" t="s">
        <v>88</v>
      </c>
      <c r="AY143" s="16" t="s">
        <v>131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6" t="s">
        <v>86</v>
      </c>
      <c r="BK143" s="142">
        <f>ROUND(I143*H143,2)</f>
        <v>0</v>
      </c>
      <c r="BL143" s="16" t="s">
        <v>139</v>
      </c>
      <c r="BM143" s="141" t="s">
        <v>473</v>
      </c>
    </row>
    <row r="144" spans="2:65" s="1" customFormat="1" ht="19.2">
      <c r="B144" s="31"/>
      <c r="D144" s="143" t="s">
        <v>141</v>
      </c>
      <c r="F144" s="144" t="s">
        <v>474</v>
      </c>
      <c r="I144" s="145"/>
      <c r="L144" s="31"/>
      <c r="M144" s="146"/>
      <c r="U144" s="55"/>
      <c r="AT144" s="16" t="s">
        <v>141</v>
      </c>
      <c r="AU144" s="16" t="s">
        <v>88</v>
      </c>
    </row>
    <row r="145" spans="2:65" s="13" customFormat="1">
      <c r="B145" s="153"/>
      <c r="D145" s="143" t="s">
        <v>143</v>
      </c>
      <c r="E145" s="154" t="s">
        <v>1</v>
      </c>
      <c r="F145" s="155" t="s">
        <v>475</v>
      </c>
      <c r="H145" s="156">
        <v>21.216000000000001</v>
      </c>
      <c r="I145" s="157"/>
      <c r="L145" s="153"/>
      <c r="M145" s="158"/>
      <c r="U145" s="159"/>
      <c r="AT145" s="154" t="s">
        <v>143</v>
      </c>
      <c r="AU145" s="154" t="s">
        <v>88</v>
      </c>
      <c r="AV145" s="13" t="s">
        <v>88</v>
      </c>
      <c r="AW145" s="13" t="s">
        <v>33</v>
      </c>
      <c r="AX145" s="13" t="s">
        <v>86</v>
      </c>
      <c r="AY145" s="154" t="s">
        <v>131</v>
      </c>
    </row>
    <row r="146" spans="2:65" s="1" customFormat="1" ht="21.75" customHeight="1">
      <c r="B146" s="31"/>
      <c r="C146" s="130" t="s">
        <v>174</v>
      </c>
      <c r="D146" s="130" t="s">
        <v>134</v>
      </c>
      <c r="E146" s="131" t="s">
        <v>476</v>
      </c>
      <c r="F146" s="132" t="s">
        <v>477</v>
      </c>
      <c r="G146" s="133" t="s">
        <v>225</v>
      </c>
      <c r="H146" s="134">
        <v>2.674E-2</v>
      </c>
      <c r="I146" s="135"/>
      <c r="J146" s="136">
        <f>ROUND(I146*H146,2)</f>
        <v>0</v>
      </c>
      <c r="K146" s="132" t="s">
        <v>138</v>
      </c>
      <c r="L146" s="31"/>
      <c r="M146" s="137" t="s">
        <v>1</v>
      </c>
      <c r="N146" s="138" t="s">
        <v>43</v>
      </c>
      <c r="P146" s="139">
        <f>O146*H146</f>
        <v>0</v>
      </c>
      <c r="Q146" s="139">
        <v>1.0606207999999999</v>
      </c>
      <c r="R146" s="139">
        <f>Q146*H146</f>
        <v>2.8361000191999997E-2</v>
      </c>
      <c r="S146" s="139">
        <v>0</v>
      </c>
      <c r="T146" s="139">
        <f>S146*H146</f>
        <v>0</v>
      </c>
      <c r="U146" s="140" t="s">
        <v>1</v>
      </c>
      <c r="AR146" s="141" t="s">
        <v>139</v>
      </c>
      <c r="AT146" s="141" t="s">
        <v>134</v>
      </c>
      <c r="AU146" s="141" t="s">
        <v>88</v>
      </c>
      <c r="AY146" s="16" t="s">
        <v>131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6" t="s">
        <v>86</v>
      </c>
      <c r="BK146" s="142">
        <f>ROUND(I146*H146,2)</f>
        <v>0</v>
      </c>
      <c r="BL146" s="16" t="s">
        <v>139</v>
      </c>
      <c r="BM146" s="141" t="s">
        <v>478</v>
      </c>
    </row>
    <row r="147" spans="2:65" s="1" customFormat="1" ht="19.2">
      <c r="B147" s="31"/>
      <c r="D147" s="143" t="s">
        <v>141</v>
      </c>
      <c r="F147" s="144" t="s">
        <v>479</v>
      </c>
      <c r="I147" s="145"/>
      <c r="L147" s="31"/>
      <c r="M147" s="146"/>
      <c r="U147" s="55"/>
      <c r="AT147" s="16" t="s">
        <v>141</v>
      </c>
      <c r="AU147" s="16" t="s">
        <v>88</v>
      </c>
    </row>
    <row r="148" spans="2:65" s="12" customFormat="1">
      <c r="B148" s="147"/>
      <c r="D148" s="143" t="s">
        <v>143</v>
      </c>
      <c r="E148" s="148" t="s">
        <v>1</v>
      </c>
      <c r="F148" s="149" t="s">
        <v>480</v>
      </c>
      <c r="H148" s="148" t="s">
        <v>1</v>
      </c>
      <c r="I148" s="150"/>
      <c r="L148" s="147"/>
      <c r="M148" s="151"/>
      <c r="U148" s="152"/>
      <c r="AT148" s="148" t="s">
        <v>143</v>
      </c>
      <c r="AU148" s="148" t="s">
        <v>88</v>
      </c>
      <c r="AV148" s="12" t="s">
        <v>86</v>
      </c>
      <c r="AW148" s="12" t="s">
        <v>33</v>
      </c>
      <c r="AX148" s="12" t="s">
        <v>78</v>
      </c>
      <c r="AY148" s="148" t="s">
        <v>131</v>
      </c>
    </row>
    <row r="149" spans="2:65" s="13" customFormat="1">
      <c r="B149" s="153"/>
      <c r="D149" s="143" t="s">
        <v>143</v>
      </c>
      <c r="E149" s="154" t="s">
        <v>1</v>
      </c>
      <c r="F149" s="155" t="s">
        <v>481</v>
      </c>
      <c r="H149" s="156">
        <v>2.674E-2</v>
      </c>
      <c r="I149" s="157"/>
      <c r="L149" s="153"/>
      <c r="M149" s="158"/>
      <c r="U149" s="159"/>
      <c r="AT149" s="154" t="s">
        <v>143</v>
      </c>
      <c r="AU149" s="154" t="s">
        <v>88</v>
      </c>
      <c r="AV149" s="13" t="s">
        <v>88</v>
      </c>
      <c r="AW149" s="13" t="s">
        <v>33</v>
      </c>
      <c r="AX149" s="13" t="s">
        <v>86</v>
      </c>
      <c r="AY149" s="154" t="s">
        <v>131</v>
      </c>
    </row>
    <row r="150" spans="2:65" s="1" customFormat="1" ht="37.799999999999997" customHeight="1">
      <c r="B150" s="31"/>
      <c r="C150" s="130" t="s">
        <v>179</v>
      </c>
      <c r="D150" s="130" t="s">
        <v>134</v>
      </c>
      <c r="E150" s="131" t="s">
        <v>482</v>
      </c>
      <c r="F150" s="132" t="s">
        <v>483</v>
      </c>
      <c r="G150" s="133" t="s">
        <v>182</v>
      </c>
      <c r="H150" s="134">
        <v>16.5</v>
      </c>
      <c r="I150" s="135"/>
      <c r="J150" s="136">
        <f>ROUND(I150*H150,2)</f>
        <v>0</v>
      </c>
      <c r="K150" s="132" t="s">
        <v>138</v>
      </c>
      <c r="L150" s="31"/>
      <c r="M150" s="137" t="s">
        <v>1</v>
      </c>
      <c r="N150" s="138" t="s">
        <v>43</v>
      </c>
      <c r="P150" s="139">
        <f>O150*H150</f>
        <v>0</v>
      </c>
      <c r="Q150" s="139">
        <v>2.6619999999999999</v>
      </c>
      <c r="R150" s="139">
        <f>Q150*H150</f>
        <v>43.923000000000002</v>
      </c>
      <c r="S150" s="139">
        <v>0</v>
      </c>
      <c r="T150" s="139">
        <f>S150*H150</f>
        <v>0</v>
      </c>
      <c r="U150" s="140" t="s">
        <v>1</v>
      </c>
      <c r="AR150" s="141" t="s">
        <v>139</v>
      </c>
      <c r="AT150" s="141" t="s">
        <v>134</v>
      </c>
      <c r="AU150" s="141" t="s">
        <v>88</v>
      </c>
      <c r="AY150" s="16" t="s">
        <v>131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6" t="s">
        <v>86</v>
      </c>
      <c r="BK150" s="142">
        <f>ROUND(I150*H150,2)</f>
        <v>0</v>
      </c>
      <c r="BL150" s="16" t="s">
        <v>139</v>
      </c>
      <c r="BM150" s="141" t="s">
        <v>484</v>
      </c>
    </row>
    <row r="151" spans="2:65" s="1" customFormat="1" ht="28.8">
      <c r="B151" s="31"/>
      <c r="D151" s="143" t="s">
        <v>141</v>
      </c>
      <c r="F151" s="144" t="s">
        <v>485</v>
      </c>
      <c r="I151" s="145"/>
      <c r="L151" s="31"/>
      <c r="M151" s="146"/>
      <c r="U151" s="55"/>
      <c r="AT151" s="16" t="s">
        <v>141</v>
      </c>
      <c r="AU151" s="16" t="s">
        <v>88</v>
      </c>
    </row>
    <row r="152" spans="2:65" s="12" customFormat="1">
      <c r="B152" s="147"/>
      <c r="D152" s="143" t="s">
        <v>143</v>
      </c>
      <c r="E152" s="148" t="s">
        <v>1</v>
      </c>
      <c r="F152" s="149" t="s">
        <v>457</v>
      </c>
      <c r="H152" s="148" t="s">
        <v>1</v>
      </c>
      <c r="I152" s="150"/>
      <c r="L152" s="147"/>
      <c r="M152" s="151"/>
      <c r="U152" s="152"/>
      <c r="AT152" s="148" t="s">
        <v>143</v>
      </c>
      <c r="AU152" s="148" t="s">
        <v>88</v>
      </c>
      <c r="AV152" s="12" t="s">
        <v>86</v>
      </c>
      <c r="AW152" s="12" t="s">
        <v>33</v>
      </c>
      <c r="AX152" s="12" t="s">
        <v>78</v>
      </c>
      <c r="AY152" s="148" t="s">
        <v>131</v>
      </c>
    </row>
    <row r="153" spans="2:65" s="13" customFormat="1">
      <c r="B153" s="153"/>
      <c r="D153" s="143" t="s">
        <v>143</v>
      </c>
      <c r="E153" s="154" t="s">
        <v>1</v>
      </c>
      <c r="F153" s="155" t="s">
        <v>486</v>
      </c>
      <c r="H153" s="156">
        <v>16.5</v>
      </c>
      <c r="I153" s="157"/>
      <c r="L153" s="153"/>
      <c r="M153" s="158"/>
      <c r="U153" s="159"/>
      <c r="AT153" s="154" t="s">
        <v>143</v>
      </c>
      <c r="AU153" s="154" t="s">
        <v>88</v>
      </c>
      <c r="AV153" s="13" t="s">
        <v>88</v>
      </c>
      <c r="AW153" s="13" t="s">
        <v>33</v>
      </c>
      <c r="AX153" s="13" t="s">
        <v>86</v>
      </c>
      <c r="AY153" s="154" t="s">
        <v>131</v>
      </c>
    </row>
    <row r="154" spans="2:65" s="1" customFormat="1" ht="21.75" customHeight="1">
      <c r="B154" s="31"/>
      <c r="C154" s="130" t="s">
        <v>188</v>
      </c>
      <c r="D154" s="130" t="s">
        <v>134</v>
      </c>
      <c r="E154" s="131" t="s">
        <v>487</v>
      </c>
      <c r="F154" s="132" t="s">
        <v>488</v>
      </c>
      <c r="G154" s="133" t="s">
        <v>182</v>
      </c>
      <c r="H154" s="134">
        <v>1.9823999999999999</v>
      </c>
      <c r="I154" s="135"/>
      <c r="J154" s="136">
        <f>ROUND(I154*H154,2)</f>
        <v>0</v>
      </c>
      <c r="K154" s="132" t="s">
        <v>138</v>
      </c>
      <c r="L154" s="31"/>
      <c r="M154" s="137" t="s">
        <v>1</v>
      </c>
      <c r="N154" s="138" t="s">
        <v>43</v>
      </c>
      <c r="P154" s="139">
        <f>O154*H154</f>
        <v>0</v>
      </c>
      <c r="Q154" s="139">
        <v>2.5018699999999998</v>
      </c>
      <c r="R154" s="139">
        <f>Q154*H154</f>
        <v>4.9597070879999992</v>
      </c>
      <c r="S154" s="139">
        <v>0</v>
      </c>
      <c r="T154" s="139">
        <f>S154*H154</f>
        <v>0</v>
      </c>
      <c r="U154" s="140" t="s">
        <v>1</v>
      </c>
      <c r="AR154" s="141" t="s">
        <v>139</v>
      </c>
      <c r="AT154" s="141" t="s">
        <v>134</v>
      </c>
      <c r="AU154" s="141" t="s">
        <v>88</v>
      </c>
      <c r="AY154" s="16" t="s">
        <v>131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6" t="s">
        <v>86</v>
      </c>
      <c r="BK154" s="142">
        <f>ROUND(I154*H154,2)</f>
        <v>0</v>
      </c>
      <c r="BL154" s="16" t="s">
        <v>139</v>
      </c>
      <c r="BM154" s="141" t="s">
        <v>489</v>
      </c>
    </row>
    <row r="155" spans="2:65" s="1" customFormat="1">
      <c r="B155" s="31"/>
      <c r="D155" s="143" t="s">
        <v>141</v>
      </c>
      <c r="F155" s="144" t="s">
        <v>490</v>
      </c>
      <c r="I155" s="145"/>
      <c r="L155" s="31"/>
      <c r="M155" s="146"/>
      <c r="U155" s="55"/>
      <c r="AT155" s="16" t="s">
        <v>141</v>
      </c>
      <c r="AU155" s="16" t="s">
        <v>88</v>
      </c>
    </row>
    <row r="156" spans="2:65" s="13" customFormat="1">
      <c r="B156" s="153"/>
      <c r="D156" s="143" t="s">
        <v>143</v>
      </c>
      <c r="E156" s="154" t="s">
        <v>1</v>
      </c>
      <c r="F156" s="155" t="s">
        <v>491</v>
      </c>
      <c r="H156" s="156">
        <v>1.9823999999999999</v>
      </c>
      <c r="I156" s="157"/>
      <c r="L156" s="153"/>
      <c r="M156" s="158"/>
      <c r="U156" s="159"/>
      <c r="AT156" s="154" t="s">
        <v>143</v>
      </c>
      <c r="AU156" s="154" t="s">
        <v>88</v>
      </c>
      <c r="AV156" s="13" t="s">
        <v>88</v>
      </c>
      <c r="AW156" s="13" t="s">
        <v>33</v>
      </c>
      <c r="AX156" s="13" t="s">
        <v>86</v>
      </c>
      <c r="AY156" s="154" t="s">
        <v>131</v>
      </c>
    </row>
    <row r="157" spans="2:65" s="1" customFormat="1" ht="21.75" customHeight="1">
      <c r="B157" s="31"/>
      <c r="C157" s="130" t="s">
        <v>194</v>
      </c>
      <c r="D157" s="130" t="s">
        <v>134</v>
      </c>
      <c r="E157" s="131" t="s">
        <v>492</v>
      </c>
      <c r="F157" s="132" t="s">
        <v>493</v>
      </c>
      <c r="G157" s="133" t="s">
        <v>137</v>
      </c>
      <c r="H157" s="134">
        <v>16.047999999999998</v>
      </c>
      <c r="I157" s="135"/>
      <c r="J157" s="136">
        <f>ROUND(I157*H157,2)</f>
        <v>0</v>
      </c>
      <c r="K157" s="132" t="s">
        <v>138</v>
      </c>
      <c r="L157" s="31"/>
      <c r="M157" s="137" t="s">
        <v>1</v>
      </c>
      <c r="N157" s="138" t="s">
        <v>43</v>
      </c>
      <c r="P157" s="139">
        <f>O157*H157</f>
        <v>0</v>
      </c>
      <c r="Q157" s="139">
        <v>1.5891499999999999E-2</v>
      </c>
      <c r="R157" s="139">
        <f>Q157*H157</f>
        <v>0.25502679199999995</v>
      </c>
      <c r="S157" s="139">
        <v>0</v>
      </c>
      <c r="T157" s="139">
        <f>S157*H157</f>
        <v>0</v>
      </c>
      <c r="U157" s="140" t="s">
        <v>1</v>
      </c>
      <c r="AR157" s="141" t="s">
        <v>139</v>
      </c>
      <c r="AT157" s="141" t="s">
        <v>134</v>
      </c>
      <c r="AU157" s="141" t="s">
        <v>88</v>
      </c>
      <c r="AY157" s="16" t="s">
        <v>131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6" t="s">
        <v>86</v>
      </c>
      <c r="BK157" s="142">
        <f>ROUND(I157*H157,2)</f>
        <v>0</v>
      </c>
      <c r="BL157" s="16" t="s">
        <v>139</v>
      </c>
      <c r="BM157" s="141" t="s">
        <v>494</v>
      </c>
    </row>
    <row r="158" spans="2:65" s="1" customFormat="1" ht="28.8">
      <c r="B158" s="31"/>
      <c r="D158" s="143" t="s">
        <v>141</v>
      </c>
      <c r="F158" s="144" t="s">
        <v>495</v>
      </c>
      <c r="I158" s="145"/>
      <c r="L158" s="31"/>
      <c r="M158" s="146"/>
      <c r="U158" s="55"/>
      <c r="AT158" s="16" t="s">
        <v>141</v>
      </c>
      <c r="AU158" s="16" t="s">
        <v>88</v>
      </c>
    </row>
    <row r="159" spans="2:65" s="13" customFormat="1">
      <c r="B159" s="153"/>
      <c r="D159" s="143" t="s">
        <v>143</v>
      </c>
      <c r="E159" s="154" t="s">
        <v>1</v>
      </c>
      <c r="F159" s="155" t="s">
        <v>496</v>
      </c>
      <c r="H159" s="156">
        <v>11.327999999999999</v>
      </c>
      <c r="I159" s="157"/>
      <c r="L159" s="153"/>
      <c r="M159" s="158"/>
      <c r="U159" s="159"/>
      <c r="AT159" s="154" t="s">
        <v>143</v>
      </c>
      <c r="AU159" s="154" t="s">
        <v>88</v>
      </c>
      <c r="AV159" s="13" t="s">
        <v>88</v>
      </c>
      <c r="AW159" s="13" t="s">
        <v>33</v>
      </c>
      <c r="AX159" s="13" t="s">
        <v>78</v>
      </c>
      <c r="AY159" s="154" t="s">
        <v>131</v>
      </c>
    </row>
    <row r="160" spans="2:65" s="13" customFormat="1">
      <c r="B160" s="153"/>
      <c r="D160" s="143" t="s">
        <v>143</v>
      </c>
      <c r="E160" s="154" t="s">
        <v>1</v>
      </c>
      <c r="F160" s="155" t="s">
        <v>497</v>
      </c>
      <c r="H160" s="156">
        <v>4.72</v>
      </c>
      <c r="I160" s="157"/>
      <c r="L160" s="153"/>
      <c r="M160" s="158"/>
      <c r="U160" s="159"/>
      <c r="AT160" s="154" t="s">
        <v>143</v>
      </c>
      <c r="AU160" s="154" t="s">
        <v>88</v>
      </c>
      <c r="AV160" s="13" t="s">
        <v>88</v>
      </c>
      <c r="AW160" s="13" t="s">
        <v>33</v>
      </c>
      <c r="AX160" s="13" t="s">
        <v>78</v>
      </c>
      <c r="AY160" s="154" t="s">
        <v>131</v>
      </c>
    </row>
    <row r="161" spans="2:65" s="14" customFormat="1">
      <c r="B161" s="161"/>
      <c r="D161" s="143" t="s">
        <v>143</v>
      </c>
      <c r="E161" s="162" t="s">
        <v>1</v>
      </c>
      <c r="F161" s="163" t="s">
        <v>173</v>
      </c>
      <c r="H161" s="164">
        <v>16.047999999999998</v>
      </c>
      <c r="I161" s="165"/>
      <c r="L161" s="161"/>
      <c r="M161" s="166"/>
      <c r="U161" s="167"/>
      <c r="AT161" s="162" t="s">
        <v>143</v>
      </c>
      <c r="AU161" s="162" t="s">
        <v>88</v>
      </c>
      <c r="AV161" s="14" t="s">
        <v>139</v>
      </c>
      <c r="AW161" s="14" t="s">
        <v>33</v>
      </c>
      <c r="AX161" s="14" t="s">
        <v>86</v>
      </c>
      <c r="AY161" s="162" t="s">
        <v>131</v>
      </c>
    </row>
    <row r="162" spans="2:65" s="1" customFormat="1" ht="24.15" customHeight="1">
      <c r="B162" s="31"/>
      <c r="C162" s="130" t="s">
        <v>202</v>
      </c>
      <c r="D162" s="130" t="s">
        <v>134</v>
      </c>
      <c r="E162" s="131" t="s">
        <v>498</v>
      </c>
      <c r="F162" s="132" t="s">
        <v>499</v>
      </c>
      <c r="G162" s="133" t="s">
        <v>137</v>
      </c>
      <c r="H162" s="134">
        <v>16.047999999999998</v>
      </c>
      <c r="I162" s="135"/>
      <c r="J162" s="136">
        <f>ROUND(I162*H162,2)</f>
        <v>0</v>
      </c>
      <c r="K162" s="132" t="s">
        <v>138</v>
      </c>
      <c r="L162" s="31"/>
      <c r="M162" s="137" t="s">
        <v>1</v>
      </c>
      <c r="N162" s="138" t="s">
        <v>43</v>
      </c>
      <c r="P162" s="139">
        <f>O162*H162</f>
        <v>0</v>
      </c>
      <c r="Q162" s="139">
        <v>0</v>
      </c>
      <c r="R162" s="139">
        <f>Q162*H162</f>
        <v>0</v>
      </c>
      <c r="S162" s="139">
        <v>0</v>
      </c>
      <c r="T162" s="139">
        <f>S162*H162</f>
        <v>0</v>
      </c>
      <c r="U162" s="140" t="s">
        <v>1</v>
      </c>
      <c r="AR162" s="141" t="s">
        <v>139</v>
      </c>
      <c r="AT162" s="141" t="s">
        <v>134</v>
      </c>
      <c r="AU162" s="141" t="s">
        <v>88</v>
      </c>
      <c r="AY162" s="16" t="s">
        <v>131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6" t="s">
        <v>86</v>
      </c>
      <c r="BK162" s="142">
        <f>ROUND(I162*H162,2)</f>
        <v>0</v>
      </c>
      <c r="BL162" s="16" t="s">
        <v>139</v>
      </c>
      <c r="BM162" s="141" t="s">
        <v>500</v>
      </c>
    </row>
    <row r="163" spans="2:65" s="1" customFormat="1" ht="28.8">
      <c r="B163" s="31"/>
      <c r="D163" s="143" t="s">
        <v>141</v>
      </c>
      <c r="F163" s="144" t="s">
        <v>501</v>
      </c>
      <c r="I163" s="145"/>
      <c r="L163" s="31"/>
      <c r="M163" s="146"/>
      <c r="U163" s="55"/>
      <c r="AT163" s="16" t="s">
        <v>141</v>
      </c>
      <c r="AU163" s="16" t="s">
        <v>88</v>
      </c>
    </row>
    <row r="164" spans="2:65" s="1" customFormat="1" ht="24.15" customHeight="1">
      <c r="B164" s="31"/>
      <c r="C164" s="130" t="s">
        <v>132</v>
      </c>
      <c r="D164" s="130" t="s">
        <v>134</v>
      </c>
      <c r="E164" s="131" t="s">
        <v>502</v>
      </c>
      <c r="F164" s="132" t="s">
        <v>503</v>
      </c>
      <c r="G164" s="133" t="s">
        <v>225</v>
      </c>
      <c r="H164" s="134">
        <v>7.2690000000000005E-2</v>
      </c>
      <c r="I164" s="135"/>
      <c r="J164" s="136">
        <f>ROUND(I164*H164,2)</f>
        <v>0</v>
      </c>
      <c r="K164" s="132" t="s">
        <v>138</v>
      </c>
      <c r="L164" s="31"/>
      <c r="M164" s="137" t="s">
        <v>1</v>
      </c>
      <c r="N164" s="138" t="s">
        <v>43</v>
      </c>
      <c r="P164" s="139">
        <f>O164*H164</f>
        <v>0</v>
      </c>
      <c r="Q164" s="139">
        <v>1.0502400000000001</v>
      </c>
      <c r="R164" s="139">
        <f>Q164*H164</f>
        <v>7.6341945600000016E-2</v>
      </c>
      <c r="S164" s="139">
        <v>0</v>
      </c>
      <c r="T164" s="139">
        <f>S164*H164</f>
        <v>0</v>
      </c>
      <c r="U164" s="140" t="s">
        <v>1</v>
      </c>
      <c r="AR164" s="141" t="s">
        <v>139</v>
      </c>
      <c r="AT164" s="141" t="s">
        <v>134</v>
      </c>
      <c r="AU164" s="141" t="s">
        <v>88</v>
      </c>
      <c r="AY164" s="16" t="s">
        <v>131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6" t="s">
        <v>86</v>
      </c>
      <c r="BK164" s="142">
        <f>ROUND(I164*H164,2)</f>
        <v>0</v>
      </c>
      <c r="BL164" s="16" t="s">
        <v>139</v>
      </c>
      <c r="BM164" s="141" t="s">
        <v>504</v>
      </c>
    </row>
    <row r="165" spans="2:65" s="1" customFormat="1" ht="19.2">
      <c r="B165" s="31"/>
      <c r="D165" s="143" t="s">
        <v>141</v>
      </c>
      <c r="F165" s="144" t="s">
        <v>505</v>
      </c>
      <c r="I165" s="145"/>
      <c r="L165" s="31"/>
      <c r="M165" s="146"/>
      <c r="U165" s="55"/>
      <c r="AT165" s="16" t="s">
        <v>141</v>
      </c>
      <c r="AU165" s="16" t="s">
        <v>88</v>
      </c>
    </row>
    <row r="166" spans="2:65" s="12" customFormat="1">
      <c r="B166" s="147"/>
      <c r="D166" s="143" t="s">
        <v>143</v>
      </c>
      <c r="E166" s="148" t="s">
        <v>1</v>
      </c>
      <c r="F166" s="149" t="s">
        <v>506</v>
      </c>
      <c r="H166" s="148" t="s">
        <v>1</v>
      </c>
      <c r="I166" s="150"/>
      <c r="L166" s="147"/>
      <c r="M166" s="151"/>
      <c r="U166" s="152"/>
      <c r="AT166" s="148" t="s">
        <v>143</v>
      </c>
      <c r="AU166" s="148" t="s">
        <v>88</v>
      </c>
      <c r="AV166" s="12" t="s">
        <v>86</v>
      </c>
      <c r="AW166" s="12" t="s">
        <v>33</v>
      </c>
      <c r="AX166" s="12" t="s">
        <v>78</v>
      </c>
      <c r="AY166" s="148" t="s">
        <v>131</v>
      </c>
    </row>
    <row r="167" spans="2:65" s="13" customFormat="1">
      <c r="B167" s="153"/>
      <c r="D167" s="143" t="s">
        <v>143</v>
      </c>
      <c r="E167" s="154" t="s">
        <v>1</v>
      </c>
      <c r="F167" s="155" t="s">
        <v>507</v>
      </c>
      <c r="H167" s="156">
        <v>7.2690000000000005E-2</v>
      </c>
      <c r="I167" s="157"/>
      <c r="L167" s="153"/>
      <c r="M167" s="158"/>
      <c r="U167" s="159"/>
      <c r="AT167" s="154" t="s">
        <v>143</v>
      </c>
      <c r="AU167" s="154" t="s">
        <v>88</v>
      </c>
      <c r="AV167" s="13" t="s">
        <v>88</v>
      </c>
      <c r="AW167" s="13" t="s">
        <v>33</v>
      </c>
      <c r="AX167" s="13" t="s">
        <v>86</v>
      </c>
      <c r="AY167" s="154" t="s">
        <v>131</v>
      </c>
    </row>
    <row r="168" spans="2:65" s="1" customFormat="1" ht="24.15" customHeight="1">
      <c r="B168" s="31"/>
      <c r="C168" s="130" t="s">
        <v>214</v>
      </c>
      <c r="D168" s="130" t="s">
        <v>134</v>
      </c>
      <c r="E168" s="131" t="s">
        <v>508</v>
      </c>
      <c r="F168" s="132" t="s">
        <v>509</v>
      </c>
      <c r="G168" s="133" t="s">
        <v>137</v>
      </c>
      <c r="H168" s="134">
        <v>44</v>
      </c>
      <c r="I168" s="135"/>
      <c r="J168" s="136">
        <f>ROUND(I168*H168,2)</f>
        <v>0</v>
      </c>
      <c r="K168" s="132" t="s">
        <v>138</v>
      </c>
      <c r="L168" s="31"/>
      <c r="M168" s="137" t="s">
        <v>1</v>
      </c>
      <c r="N168" s="138" t="s">
        <v>43</v>
      </c>
      <c r="P168" s="139">
        <f>O168*H168</f>
        <v>0</v>
      </c>
      <c r="Q168" s="139">
        <v>1.4E-3</v>
      </c>
      <c r="R168" s="139">
        <f>Q168*H168</f>
        <v>6.1600000000000002E-2</v>
      </c>
      <c r="S168" s="139">
        <v>0</v>
      </c>
      <c r="T168" s="139">
        <f>S168*H168</f>
        <v>0</v>
      </c>
      <c r="U168" s="140" t="s">
        <v>1</v>
      </c>
      <c r="AR168" s="141" t="s">
        <v>139</v>
      </c>
      <c r="AT168" s="141" t="s">
        <v>134</v>
      </c>
      <c r="AU168" s="141" t="s">
        <v>88</v>
      </c>
      <c r="AY168" s="16" t="s">
        <v>131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6" t="s">
        <v>86</v>
      </c>
      <c r="BK168" s="142">
        <f>ROUND(I168*H168,2)</f>
        <v>0</v>
      </c>
      <c r="BL168" s="16" t="s">
        <v>139</v>
      </c>
      <c r="BM168" s="141" t="s">
        <v>510</v>
      </c>
    </row>
    <row r="169" spans="2:65" s="1" customFormat="1" ht="19.2">
      <c r="B169" s="31"/>
      <c r="D169" s="143" t="s">
        <v>141</v>
      </c>
      <c r="F169" s="144" t="s">
        <v>511</v>
      </c>
      <c r="I169" s="145"/>
      <c r="L169" s="31"/>
      <c r="M169" s="146"/>
      <c r="U169" s="55"/>
      <c r="AT169" s="16" t="s">
        <v>141</v>
      </c>
      <c r="AU169" s="16" t="s">
        <v>88</v>
      </c>
    </row>
    <row r="170" spans="2:65" s="12" customFormat="1">
      <c r="B170" s="147"/>
      <c r="D170" s="143" t="s">
        <v>143</v>
      </c>
      <c r="E170" s="148" t="s">
        <v>1</v>
      </c>
      <c r="F170" s="149" t="s">
        <v>457</v>
      </c>
      <c r="H170" s="148" t="s">
        <v>1</v>
      </c>
      <c r="I170" s="150"/>
      <c r="L170" s="147"/>
      <c r="M170" s="151"/>
      <c r="U170" s="152"/>
      <c r="AT170" s="148" t="s">
        <v>143</v>
      </c>
      <c r="AU170" s="148" t="s">
        <v>88</v>
      </c>
      <c r="AV170" s="12" t="s">
        <v>86</v>
      </c>
      <c r="AW170" s="12" t="s">
        <v>33</v>
      </c>
      <c r="AX170" s="12" t="s">
        <v>78</v>
      </c>
      <c r="AY170" s="148" t="s">
        <v>131</v>
      </c>
    </row>
    <row r="171" spans="2:65" s="13" customFormat="1">
      <c r="B171" s="153"/>
      <c r="D171" s="143" t="s">
        <v>143</v>
      </c>
      <c r="E171" s="154" t="s">
        <v>1</v>
      </c>
      <c r="F171" s="155" t="s">
        <v>512</v>
      </c>
      <c r="H171" s="156">
        <v>44</v>
      </c>
      <c r="I171" s="157"/>
      <c r="L171" s="153"/>
      <c r="M171" s="158"/>
      <c r="U171" s="159"/>
      <c r="AT171" s="154" t="s">
        <v>143</v>
      </c>
      <c r="AU171" s="154" t="s">
        <v>88</v>
      </c>
      <c r="AV171" s="13" t="s">
        <v>88</v>
      </c>
      <c r="AW171" s="13" t="s">
        <v>33</v>
      </c>
      <c r="AX171" s="13" t="s">
        <v>86</v>
      </c>
      <c r="AY171" s="154" t="s">
        <v>131</v>
      </c>
    </row>
    <row r="172" spans="2:65" s="1" customFormat="1" ht="24.15" customHeight="1">
      <c r="B172" s="31"/>
      <c r="C172" s="130" t="s">
        <v>222</v>
      </c>
      <c r="D172" s="130" t="s">
        <v>134</v>
      </c>
      <c r="E172" s="131" t="s">
        <v>513</v>
      </c>
      <c r="F172" s="132" t="s">
        <v>514</v>
      </c>
      <c r="G172" s="133" t="s">
        <v>137</v>
      </c>
      <c r="H172" s="134">
        <v>33.700000000000003</v>
      </c>
      <c r="I172" s="135"/>
      <c r="J172" s="136">
        <f>ROUND(I172*H172,2)</f>
        <v>0</v>
      </c>
      <c r="K172" s="132" t="s">
        <v>138</v>
      </c>
      <c r="L172" s="31"/>
      <c r="M172" s="137" t="s">
        <v>1</v>
      </c>
      <c r="N172" s="138" t="s">
        <v>43</v>
      </c>
      <c r="P172" s="139">
        <f>O172*H172</f>
        <v>0</v>
      </c>
      <c r="Q172" s="139">
        <v>7.9750000000000003E-4</v>
      </c>
      <c r="R172" s="139">
        <f>Q172*H172</f>
        <v>2.6875750000000004E-2</v>
      </c>
      <c r="S172" s="139">
        <v>0</v>
      </c>
      <c r="T172" s="139">
        <f>S172*H172</f>
        <v>0</v>
      </c>
      <c r="U172" s="140" t="s">
        <v>1</v>
      </c>
      <c r="AR172" s="141" t="s">
        <v>139</v>
      </c>
      <c r="AT172" s="141" t="s">
        <v>134</v>
      </c>
      <c r="AU172" s="141" t="s">
        <v>88</v>
      </c>
      <c r="AY172" s="16" t="s">
        <v>131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6" t="s">
        <v>86</v>
      </c>
      <c r="BK172" s="142">
        <f>ROUND(I172*H172,2)</f>
        <v>0</v>
      </c>
      <c r="BL172" s="16" t="s">
        <v>139</v>
      </c>
      <c r="BM172" s="141" t="s">
        <v>515</v>
      </c>
    </row>
    <row r="173" spans="2:65" s="1" customFormat="1" ht="28.8">
      <c r="B173" s="31"/>
      <c r="D173" s="143" t="s">
        <v>141</v>
      </c>
      <c r="F173" s="144" t="s">
        <v>516</v>
      </c>
      <c r="I173" s="145"/>
      <c r="L173" s="31"/>
      <c r="M173" s="146"/>
      <c r="U173" s="55"/>
      <c r="AT173" s="16" t="s">
        <v>141</v>
      </c>
      <c r="AU173" s="16" t="s">
        <v>88</v>
      </c>
    </row>
    <row r="174" spans="2:65" s="12" customFormat="1">
      <c r="B174" s="147"/>
      <c r="D174" s="143" t="s">
        <v>143</v>
      </c>
      <c r="E174" s="148" t="s">
        <v>1</v>
      </c>
      <c r="F174" s="149" t="s">
        <v>457</v>
      </c>
      <c r="H174" s="148" t="s">
        <v>1</v>
      </c>
      <c r="I174" s="150"/>
      <c r="L174" s="147"/>
      <c r="M174" s="151"/>
      <c r="U174" s="152"/>
      <c r="AT174" s="148" t="s">
        <v>143</v>
      </c>
      <c r="AU174" s="148" t="s">
        <v>88</v>
      </c>
      <c r="AV174" s="12" t="s">
        <v>86</v>
      </c>
      <c r="AW174" s="12" t="s">
        <v>33</v>
      </c>
      <c r="AX174" s="12" t="s">
        <v>78</v>
      </c>
      <c r="AY174" s="148" t="s">
        <v>131</v>
      </c>
    </row>
    <row r="175" spans="2:65" s="13" customFormat="1">
      <c r="B175" s="153"/>
      <c r="D175" s="143" t="s">
        <v>143</v>
      </c>
      <c r="E175" s="154" t="s">
        <v>1</v>
      </c>
      <c r="F175" s="155" t="s">
        <v>517</v>
      </c>
      <c r="H175" s="156">
        <v>33.700000000000003</v>
      </c>
      <c r="I175" s="157"/>
      <c r="L175" s="153"/>
      <c r="M175" s="158"/>
      <c r="U175" s="159"/>
      <c r="AT175" s="154" t="s">
        <v>143</v>
      </c>
      <c r="AU175" s="154" t="s">
        <v>88</v>
      </c>
      <c r="AV175" s="13" t="s">
        <v>88</v>
      </c>
      <c r="AW175" s="13" t="s">
        <v>33</v>
      </c>
      <c r="AX175" s="13" t="s">
        <v>86</v>
      </c>
      <c r="AY175" s="154" t="s">
        <v>131</v>
      </c>
    </row>
    <row r="176" spans="2:65" s="1" customFormat="1" ht="24.15" customHeight="1">
      <c r="B176" s="31"/>
      <c r="C176" s="130" t="s">
        <v>229</v>
      </c>
      <c r="D176" s="130" t="s">
        <v>134</v>
      </c>
      <c r="E176" s="131" t="s">
        <v>518</v>
      </c>
      <c r="F176" s="132" t="s">
        <v>519</v>
      </c>
      <c r="G176" s="133" t="s">
        <v>166</v>
      </c>
      <c r="H176" s="134">
        <v>47.2</v>
      </c>
      <c r="I176" s="135"/>
      <c r="J176" s="136">
        <f>ROUND(I176*H176,2)</f>
        <v>0</v>
      </c>
      <c r="K176" s="132" t="s">
        <v>138</v>
      </c>
      <c r="L176" s="31"/>
      <c r="M176" s="137" t="s">
        <v>1</v>
      </c>
      <c r="N176" s="138" t="s">
        <v>43</v>
      </c>
      <c r="P176" s="139">
        <f>O176*H176</f>
        <v>0</v>
      </c>
      <c r="Q176" s="139">
        <v>1.6000000000000001E-4</v>
      </c>
      <c r="R176" s="139">
        <f>Q176*H176</f>
        <v>7.5520000000000014E-3</v>
      </c>
      <c r="S176" s="139">
        <v>0</v>
      </c>
      <c r="T176" s="139">
        <f>S176*H176</f>
        <v>0</v>
      </c>
      <c r="U176" s="140" t="s">
        <v>1</v>
      </c>
      <c r="AR176" s="141" t="s">
        <v>139</v>
      </c>
      <c r="AT176" s="141" t="s">
        <v>134</v>
      </c>
      <c r="AU176" s="141" t="s">
        <v>88</v>
      </c>
      <c r="AY176" s="16" t="s">
        <v>131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6" t="s">
        <v>86</v>
      </c>
      <c r="BK176" s="142">
        <f>ROUND(I176*H176,2)</f>
        <v>0</v>
      </c>
      <c r="BL176" s="16" t="s">
        <v>139</v>
      </c>
      <c r="BM176" s="141" t="s">
        <v>520</v>
      </c>
    </row>
    <row r="177" spans="2:65" s="1" customFormat="1" ht="19.2">
      <c r="B177" s="31"/>
      <c r="D177" s="143" t="s">
        <v>141</v>
      </c>
      <c r="F177" s="144" t="s">
        <v>521</v>
      </c>
      <c r="I177" s="145"/>
      <c r="L177" s="31"/>
      <c r="M177" s="146"/>
      <c r="U177" s="55"/>
      <c r="AT177" s="16" t="s">
        <v>141</v>
      </c>
      <c r="AU177" s="16" t="s">
        <v>88</v>
      </c>
    </row>
    <row r="178" spans="2:65" s="13" customFormat="1">
      <c r="B178" s="153"/>
      <c r="D178" s="143" t="s">
        <v>143</v>
      </c>
      <c r="E178" s="154" t="s">
        <v>1</v>
      </c>
      <c r="F178" s="155" t="s">
        <v>470</v>
      </c>
      <c r="H178" s="156">
        <v>47.2</v>
      </c>
      <c r="I178" s="157"/>
      <c r="L178" s="153"/>
      <c r="M178" s="158"/>
      <c r="U178" s="159"/>
      <c r="AT178" s="154" t="s">
        <v>143</v>
      </c>
      <c r="AU178" s="154" t="s">
        <v>88</v>
      </c>
      <c r="AV178" s="13" t="s">
        <v>88</v>
      </c>
      <c r="AW178" s="13" t="s">
        <v>33</v>
      </c>
      <c r="AX178" s="13" t="s">
        <v>86</v>
      </c>
      <c r="AY178" s="154" t="s">
        <v>131</v>
      </c>
    </row>
    <row r="179" spans="2:65" s="1" customFormat="1" ht="16.5" customHeight="1">
      <c r="B179" s="31"/>
      <c r="C179" s="130" t="s">
        <v>8</v>
      </c>
      <c r="D179" s="130" t="s">
        <v>134</v>
      </c>
      <c r="E179" s="131" t="s">
        <v>522</v>
      </c>
      <c r="F179" s="132" t="s">
        <v>523</v>
      </c>
      <c r="G179" s="133" t="s">
        <v>166</v>
      </c>
      <c r="H179" s="134">
        <v>18.8</v>
      </c>
      <c r="I179" s="135"/>
      <c r="J179" s="136">
        <f>ROUND(I179*H179,2)</f>
        <v>0</v>
      </c>
      <c r="K179" s="132" t="s">
        <v>138</v>
      </c>
      <c r="L179" s="31"/>
      <c r="M179" s="137" t="s">
        <v>1</v>
      </c>
      <c r="N179" s="138" t="s">
        <v>43</v>
      </c>
      <c r="P179" s="139">
        <f>O179*H179</f>
        <v>0</v>
      </c>
      <c r="Q179" s="139">
        <v>3.6380000000000001E-4</v>
      </c>
      <c r="R179" s="139">
        <f>Q179*H179</f>
        <v>6.8394400000000004E-3</v>
      </c>
      <c r="S179" s="139">
        <v>0</v>
      </c>
      <c r="T179" s="139">
        <f>S179*H179</f>
        <v>0</v>
      </c>
      <c r="U179" s="140" t="s">
        <v>1</v>
      </c>
      <c r="AR179" s="141" t="s">
        <v>139</v>
      </c>
      <c r="AT179" s="141" t="s">
        <v>134</v>
      </c>
      <c r="AU179" s="141" t="s">
        <v>88</v>
      </c>
      <c r="AY179" s="16" t="s">
        <v>131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6" t="s">
        <v>86</v>
      </c>
      <c r="BK179" s="142">
        <f>ROUND(I179*H179,2)</f>
        <v>0</v>
      </c>
      <c r="BL179" s="16" t="s">
        <v>139</v>
      </c>
      <c r="BM179" s="141" t="s">
        <v>524</v>
      </c>
    </row>
    <row r="180" spans="2:65" s="1" customFormat="1">
      <c r="B180" s="31"/>
      <c r="D180" s="143" t="s">
        <v>141</v>
      </c>
      <c r="F180" s="144" t="s">
        <v>525</v>
      </c>
      <c r="I180" s="145"/>
      <c r="L180" s="31"/>
      <c r="M180" s="146"/>
      <c r="U180" s="55"/>
      <c r="AT180" s="16" t="s">
        <v>141</v>
      </c>
      <c r="AU180" s="16" t="s">
        <v>88</v>
      </c>
    </row>
    <row r="181" spans="2:65" s="12" customFormat="1">
      <c r="B181" s="147"/>
      <c r="D181" s="143" t="s">
        <v>143</v>
      </c>
      <c r="E181" s="148" t="s">
        <v>1</v>
      </c>
      <c r="F181" s="149" t="s">
        <v>526</v>
      </c>
      <c r="H181" s="148" t="s">
        <v>1</v>
      </c>
      <c r="I181" s="150"/>
      <c r="L181" s="147"/>
      <c r="M181" s="151"/>
      <c r="U181" s="152"/>
      <c r="AT181" s="148" t="s">
        <v>143</v>
      </c>
      <c r="AU181" s="148" t="s">
        <v>88</v>
      </c>
      <c r="AV181" s="12" t="s">
        <v>86</v>
      </c>
      <c r="AW181" s="12" t="s">
        <v>33</v>
      </c>
      <c r="AX181" s="12" t="s">
        <v>78</v>
      </c>
      <c r="AY181" s="148" t="s">
        <v>131</v>
      </c>
    </row>
    <row r="182" spans="2:65" s="13" customFormat="1">
      <c r="B182" s="153"/>
      <c r="D182" s="143" t="s">
        <v>143</v>
      </c>
      <c r="E182" s="154" t="s">
        <v>1</v>
      </c>
      <c r="F182" s="155" t="s">
        <v>527</v>
      </c>
      <c r="H182" s="156">
        <v>18.8</v>
      </c>
      <c r="I182" s="157"/>
      <c r="L182" s="153"/>
      <c r="M182" s="158"/>
      <c r="U182" s="159"/>
      <c r="AT182" s="154" t="s">
        <v>143</v>
      </c>
      <c r="AU182" s="154" t="s">
        <v>88</v>
      </c>
      <c r="AV182" s="13" t="s">
        <v>88</v>
      </c>
      <c r="AW182" s="13" t="s">
        <v>33</v>
      </c>
      <c r="AX182" s="13" t="s">
        <v>86</v>
      </c>
      <c r="AY182" s="154" t="s">
        <v>131</v>
      </c>
    </row>
    <row r="183" spans="2:65" s="1" customFormat="1" ht="24.15" customHeight="1">
      <c r="B183" s="31"/>
      <c r="C183" s="130" t="s">
        <v>239</v>
      </c>
      <c r="D183" s="130" t="s">
        <v>134</v>
      </c>
      <c r="E183" s="131" t="s">
        <v>528</v>
      </c>
      <c r="F183" s="132" t="s">
        <v>529</v>
      </c>
      <c r="G183" s="133" t="s">
        <v>166</v>
      </c>
      <c r="H183" s="134">
        <v>47.2</v>
      </c>
      <c r="I183" s="135"/>
      <c r="J183" s="136">
        <f>ROUND(I183*H183,2)</f>
        <v>0</v>
      </c>
      <c r="K183" s="132" t="s">
        <v>138</v>
      </c>
      <c r="L183" s="31"/>
      <c r="M183" s="137" t="s">
        <v>1</v>
      </c>
      <c r="N183" s="138" t="s">
        <v>43</v>
      </c>
      <c r="P183" s="139">
        <f>O183*H183</f>
        <v>0</v>
      </c>
      <c r="Q183" s="139">
        <v>3.9599999999999998E-4</v>
      </c>
      <c r="R183" s="139">
        <f>Q183*H183</f>
        <v>1.8691200000000002E-2</v>
      </c>
      <c r="S183" s="139">
        <v>0</v>
      </c>
      <c r="T183" s="139">
        <f>S183*H183</f>
        <v>0</v>
      </c>
      <c r="U183" s="140" t="s">
        <v>1</v>
      </c>
      <c r="AR183" s="141" t="s">
        <v>139</v>
      </c>
      <c r="AT183" s="141" t="s">
        <v>134</v>
      </c>
      <c r="AU183" s="141" t="s">
        <v>88</v>
      </c>
      <c r="AY183" s="16" t="s">
        <v>131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6" t="s">
        <v>86</v>
      </c>
      <c r="BK183" s="142">
        <f>ROUND(I183*H183,2)</f>
        <v>0</v>
      </c>
      <c r="BL183" s="16" t="s">
        <v>139</v>
      </c>
      <c r="BM183" s="141" t="s">
        <v>530</v>
      </c>
    </row>
    <row r="184" spans="2:65" s="1" customFormat="1" ht="19.2">
      <c r="B184" s="31"/>
      <c r="D184" s="143" t="s">
        <v>141</v>
      </c>
      <c r="F184" s="144" t="s">
        <v>531</v>
      </c>
      <c r="I184" s="145"/>
      <c r="L184" s="31"/>
      <c r="M184" s="146"/>
      <c r="U184" s="55"/>
      <c r="AT184" s="16" t="s">
        <v>141</v>
      </c>
      <c r="AU184" s="16" t="s">
        <v>88</v>
      </c>
    </row>
    <row r="185" spans="2:65" s="1" customFormat="1" ht="21.75" customHeight="1">
      <c r="B185" s="31"/>
      <c r="C185" s="171" t="s">
        <v>332</v>
      </c>
      <c r="D185" s="171" t="s">
        <v>294</v>
      </c>
      <c r="E185" s="172" t="s">
        <v>532</v>
      </c>
      <c r="F185" s="173" t="s">
        <v>533</v>
      </c>
      <c r="G185" s="174" t="s">
        <v>166</v>
      </c>
      <c r="H185" s="175">
        <v>47.2</v>
      </c>
      <c r="I185" s="176"/>
      <c r="J185" s="177">
        <f>ROUND(I185*H185,2)</f>
        <v>0</v>
      </c>
      <c r="K185" s="173" t="s">
        <v>1</v>
      </c>
      <c r="L185" s="178"/>
      <c r="M185" s="179" t="s">
        <v>1</v>
      </c>
      <c r="N185" s="180" t="s">
        <v>43</v>
      </c>
      <c r="P185" s="139">
        <f>O185*H185</f>
        <v>0</v>
      </c>
      <c r="Q185" s="139">
        <v>0</v>
      </c>
      <c r="R185" s="139">
        <f>Q185*H185</f>
        <v>0</v>
      </c>
      <c r="S185" s="139">
        <v>0</v>
      </c>
      <c r="T185" s="139">
        <f>S185*H185</f>
        <v>0</v>
      </c>
      <c r="U185" s="140" t="s">
        <v>1</v>
      </c>
      <c r="AR185" s="141" t="s">
        <v>188</v>
      </c>
      <c r="AT185" s="141" t="s">
        <v>294</v>
      </c>
      <c r="AU185" s="141" t="s">
        <v>88</v>
      </c>
      <c r="AY185" s="16" t="s">
        <v>131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6" t="s">
        <v>86</v>
      </c>
      <c r="BK185" s="142">
        <f>ROUND(I185*H185,2)</f>
        <v>0</v>
      </c>
      <c r="BL185" s="16" t="s">
        <v>139</v>
      </c>
      <c r="BM185" s="141" t="s">
        <v>534</v>
      </c>
    </row>
    <row r="186" spans="2:65" s="1" customFormat="1">
      <c r="B186" s="31"/>
      <c r="D186" s="143" t="s">
        <v>141</v>
      </c>
      <c r="F186" s="144" t="s">
        <v>533</v>
      </c>
      <c r="I186" s="145"/>
      <c r="L186" s="31"/>
      <c r="M186" s="146"/>
      <c r="U186" s="55"/>
      <c r="AT186" s="16" t="s">
        <v>141</v>
      </c>
      <c r="AU186" s="16" t="s">
        <v>88</v>
      </c>
    </row>
    <row r="187" spans="2:65" s="11" customFormat="1" ht="22.8" customHeight="1">
      <c r="B187" s="118"/>
      <c r="D187" s="119" t="s">
        <v>77</v>
      </c>
      <c r="E187" s="128" t="s">
        <v>535</v>
      </c>
      <c r="F187" s="128" t="s">
        <v>536</v>
      </c>
      <c r="I187" s="121"/>
      <c r="J187" s="129">
        <f>BK187</f>
        <v>0</v>
      </c>
      <c r="L187" s="118"/>
      <c r="M187" s="123"/>
      <c r="P187" s="124">
        <f>SUM(P188:P210)</f>
        <v>0</v>
      </c>
      <c r="R187" s="124">
        <f>SUM(R188:R210)</f>
        <v>15.261697453106569</v>
      </c>
      <c r="T187" s="124">
        <f>SUM(T188:T210)</f>
        <v>4.6399999999999997E-2</v>
      </c>
      <c r="U187" s="125"/>
      <c r="AR187" s="119" t="s">
        <v>86</v>
      </c>
      <c r="AT187" s="126" t="s">
        <v>77</v>
      </c>
      <c r="AU187" s="126" t="s">
        <v>86</v>
      </c>
      <c r="AY187" s="119" t="s">
        <v>131</v>
      </c>
      <c r="BK187" s="127">
        <f>SUM(BK188:BK210)</f>
        <v>0</v>
      </c>
    </row>
    <row r="188" spans="2:65" s="1" customFormat="1" ht="21.75" customHeight="1">
      <c r="B188" s="31"/>
      <c r="C188" s="130" t="s">
        <v>340</v>
      </c>
      <c r="D188" s="130" t="s">
        <v>134</v>
      </c>
      <c r="E188" s="131" t="s">
        <v>537</v>
      </c>
      <c r="F188" s="132" t="s">
        <v>538</v>
      </c>
      <c r="G188" s="133" t="s">
        <v>182</v>
      </c>
      <c r="H188" s="134">
        <v>2.73</v>
      </c>
      <c r="I188" s="135"/>
      <c r="J188" s="136">
        <f>ROUND(I188*H188,2)</f>
        <v>0</v>
      </c>
      <c r="K188" s="132" t="s">
        <v>138</v>
      </c>
      <c r="L188" s="31"/>
      <c r="M188" s="137" t="s">
        <v>1</v>
      </c>
      <c r="N188" s="138" t="s">
        <v>43</v>
      </c>
      <c r="P188" s="139">
        <f>O188*H188</f>
        <v>0</v>
      </c>
      <c r="Q188" s="139">
        <v>2.50194574</v>
      </c>
      <c r="R188" s="139">
        <f>Q188*H188</f>
        <v>6.8303118702000001</v>
      </c>
      <c r="S188" s="139">
        <v>0</v>
      </c>
      <c r="T188" s="139">
        <f>S188*H188</f>
        <v>0</v>
      </c>
      <c r="U188" s="140" t="s">
        <v>1</v>
      </c>
      <c r="AR188" s="141" t="s">
        <v>139</v>
      </c>
      <c r="AT188" s="141" t="s">
        <v>134</v>
      </c>
      <c r="AU188" s="141" t="s">
        <v>88</v>
      </c>
      <c r="AY188" s="16" t="s">
        <v>131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6" t="s">
        <v>86</v>
      </c>
      <c r="BK188" s="142">
        <f>ROUND(I188*H188,2)</f>
        <v>0</v>
      </c>
      <c r="BL188" s="16" t="s">
        <v>139</v>
      </c>
      <c r="BM188" s="141" t="s">
        <v>539</v>
      </c>
    </row>
    <row r="189" spans="2:65" s="1" customFormat="1" ht="28.8">
      <c r="B189" s="31"/>
      <c r="D189" s="143" t="s">
        <v>141</v>
      </c>
      <c r="F189" s="144" t="s">
        <v>540</v>
      </c>
      <c r="I189" s="145"/>
      <c r="L189" s="31"/>
      <c r="M189" s="146"/>
      <c r="U189" s="55"/>
      <c r="AT189" s="16" t="s">
        <v>141</v>
      </c>
      <c r="AU189" s="16" t="s">
        <v>88</v>
      </c>
    </row>
    <row r="190" spans="2:65" s="13" customFormat="1">
      <c r="B190" s="153"/>
      <c r="D190" s="143" t="s">
        <v>143</v>
      </c>
      <c r="E190" s="154" t="s">
        <v>1</v>
      </c>
      <c r="F190" s="155" t="s">
        <v>541</v>
      </c>
      <c r="H190" s="156">
        <v>1.68</v>
      </c>
      <c r="I190" s="157"/>
      <c r="L190" s="153"/>
      <c r="M190" s="158"/>
      <c r="U190" s="159"/>
      <c r="AT190" s="154" t="s">
        <v>143</v>
      </c>
      <c r="AU190" s="154" t="s">
        <v>88</v>
      </c>
      <c r="AV190" s="13" t="s">
        <v>88</v>
      </c>
      <c r="AW190" s="13" t="s">
        <v>33</v>
      </c>
      <c r="AX190" s="13" t="s">
        <v>78</v>
      </c>
      <c r="AY190" s="154" t="s">
        <v>131</v>
      </c>
    </row>
    <row r="191" spans="2:65" s="13" customFormat="1">
      <c r="B191" s="153"/>
      <c r="D191" s="143" t="s">
        <v>143</v>
      </c>
      <c r="E191" s="154" t="s">
        <v>1</v>
      </c>
      <c r="F191" s="155" t="s">
        <v>542</v>
      </c>
      <c r="H191" s="156">
        <v>1.05</v>
      </c>
      <c r="I191" s="157"/>
      <c r="L191" s="153"/>
      <c r="M191" s="158"/>
      <c r="U191" s="159"/>
      <c r="AT191" s="154" t="s">
        <v>143</v>
      </c>
      <c r="AU191" s="154" t="s">
        <v>88</v>
      </c>
      <c r="AV191" s="13" t="s">
        <v>88</v>
      </c>
      <c r="AW191" s="13" t="s">
        <v>33</v>
      </c>
      <c r="AX191" s="13" t="s">
        <v>78</v>
      </c>
      <c r="AY191" s="154" t="s">
        <v>131</v>
      </c>
    </row>
    <row r="192" spans="2:65" s="14" customFormat="1">
      <c r="B192" s="161"/>
      <c r="D192" s="143" t="s">
        <v>143</v>
      </c>
      <c r="E192" s="162" t="s">
        <v>1</v>
      </c>
      <c r="F192" s="163" t="s">
        <v>173</v>
      </c>
      <c r="H192" s="164">
        <v>2.73</v>
      </c>
      <c r="I192" s="165"/>
      <c r="L192" s="161"/>
      <c r="M192" s="166"/>
      <c r="U192" s="167"/>
      <c r="AT192" s="162" t="s">
        <v>143</v>
      </c>
      <c r="AU192" s="162" t="s">
        <v>88</v>
      </c>
      <c r="AV192" s="14" t="s">
        <v>139</v>
      </c>
      <c r="AW192" s="14" t="s">
        <v>33</v>
      </c>
      <c r="AX192" s="14" t="s">
        <v>86</v>
      </c>
      <c r="AY192" s="162" t="s">
        <v>131</v>
      </c>
    </row>
    <row r="193" spans="2:65" s="1" customFormat="1" ht="24.15" customHeight="1">
      <c r="B193" s="31"/>
      <c r="C193" s="130" t="s">
        <v>343</v>
      </c>
      <c r="D193" s="130" t="s">
        <v>134</v>
      </c>
      <c r="E193" s="131" t="s">
        <v>543</v>
      </c>
      <c r="F193" s="132" t="s">
        <v>544</v>
      </c>
      <c r="G193" s="133" t="s">
        <v>225</v>
      </c>
      <c r="H193" s="134">
        <v>5.5440000000000003E-2</v>
      </c>
      <c r="I193" s="135"/>
      <c r="J193" s="136">
        <f>ROUND(I193*H193,2)</f>
        <v>0</v>
      </c>
      <c r="K193" s="132" t="s">
        <v>138</v>
      </c>
      <c r="L193" s="31"/>
      <c r="M193" s="137" t="s">
        <v>1</v>
      </c>
      <c r="N193" s="138" t="s">
        <v>43</v>
      </c>
      <c r="P193" s="139">
        <f>O193*H193</f>
        <v>0</v>
      </c>
      <c r="Q193" s="139">
        <v>1.0627727796999999</v>
      </c>
      <c r="R193" s="139">
        <f>Q193*H193</f>
        <v>5.8920122906568E-2</v>
      </c>
      <c r="S193" s="139">
        <v>0</v>
      </c>
      <c r="T193" s="139">
        <f>S193*H193</f>
        <v>0</v>
      </c>
      <c r="U193" s="140" t="s">
        <v>1</v>
      </c>
      <c r="AR193" s="141" t="s">
        <v>139</v>
      </c>
      <c r="AT193" s="141" t="s">
        <v>134</v>
      </c>
      <c r="AU193" s="141" t="s">
        <v>88</v>
      </c>
      <c r="AY193" s="16" t="s">
        <v>131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6" t="s">
        <v>86</v>
      </c>
      <c r="BK193" s="142">
        <f>ROUND(I193*H193,2)</f>
        <v>0</v>
      </c>
      <c r="BL193" s="16" t="s">
        <v>139</v>
      </c>
      <c r="BM193" s="141" t="s">
        <v>545</v>
      </c>
    </row>
    <row r="194" spans="2:65" s="1" customFormat="1" ht="19.2">
      <c r="B194" s="31"/>
      <c r="D194" s="143" t="s">
        <v>141</v>
      </c>
      <c r="F194" s="144" t="s">
        <v>546</v>
      </c>
      <c r="I194" s="145"/>
      <c r="L194" s="31"/>
      <c r="M194" s="146"/>
      <c r="U194" s="55"/>
      <c r="AT194" s="16" t="s">
        <v>141</v>
      </c>
      <c r="AU194" s="16" t="s">
        <v>88</v>
      </c>
    </row>
    <row r="195" spans="2:65" s="13" customFormat="1">
      <c r="B195" s="153"/>
      <c r="D195" s="143" t="s">
        <v>143</v>
      </c>
      <c r="E195" s="154" t="s">
        <v>1</v>
      </c>
      <c r="F195" s="155" t="s">
        <v>547</v>
      </c>
      <c r="H195" s="156">
        <v>5.5440000000000003E-2</v>
      </c>
      <c r="I195" s="157"/>
      <c r="L195" s="153"/>
      <c r="M195" s="158"/>
      <c r="U195" s="159"/>
      <c r="AT195" s="154" t="s">
        <v>143</v>
      </c>
      <c r="AU195" s="154" t="s">
        <v>88</v>
      </c>
      <c r="AV195" s="13" t="s">
        <v>88</v>
      </c>
      <c r="AW195" s="13" t="s">
        <v>33</v>
      </c>
      <c r="AX195" s="13" t="s">
        <v>86</v>
      </c>
      <c r="AY195" s="154" t="s">
        <v>131</v>
      </c>
    </row>
    <row r="196" spans="2:65" s="1" customFormat="1" ht="24.15" customHeight="1">
      <c r="B196" s="31"/>
      <c r="C196" s="130" t="s">
        <v>350</v>
      </c>
      <c r="D196" s="130" t="s">
        <v>134</v>
      </c>
      <c r="E196" s="131" t="s">
        <v>548</v>
      </c>
      <c r="F196" s="132" t="s">
        <v>549</v>
      </c>
      <c r="G196" s="133" t="s">
        <v>166</v>
      </c>
      <c r="H196" s="134">
        <v>27</v>
      </c>
      <c r="I196" s="135"/>
      <c r="J196" s="136">
        <f>ROUND(I196*H196,2)</f>
        <v>0</v>
      </c>
      <c r="K196" s="132" t="s">
        <v>138</v>
      </c>
      <c r="L196" s="31"/>
      <c r="M196" s="137" t="s">
        <v>1</v>
      </c>
      <c r="N196" s="138" t="s">
        <v>43</v>
      </c>
      <c r="P196" s="139">
        <f>O196*H196</f>
        <v>0</v>
      </c>
      <c r="Q196" s="139">
        <v>3.4648779999999997E-2</v>
      </c>
      <c r="R196" s="139">
        <f>Q196*H196</f>
        <v>0.9355170599999999</v>
      </c>
      <c r="S196" s="139">
        <v>0</v>
      </c>
      <c r="T196" s="139">
        <f>S196*H196</f>
        <v>0</v>
      </c>
      <c r="U196" s="140" t="s">
        <v>1</v>
      </c>
      <c r="AR196" s="141" t="s">
        <v>139</v>
      </c>
      <c r="AT196" s="141" t="s">
        <v>134</v>
      </c>
      <c r="AU196" s="141" t="s">
        <v>88</v>
      </c>
      <c r="AY196" s="16" t="s">
        <v>131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6" t="s">
        <v>86</v>
      </c>
      <c r="BK196" s="142">
        <f>ROUND(I196*H196,2)</f>
        <v>0</v>
      </c>
      <c r="BL196" s="16" t="s">
        <v>139</v>
      </c>
      <c r="BM196" s="141" t="s">
        <v>550</v>
      </c>
    </row>
    <row r="197" spans="2:65" s="1" customFormat="1" ht="38.4">
      <c r="B197" s="31"/>
      <c r="D197" s="143" t="s">
        <v>141</v>
      </c>
      <c r="F197" s="144" t="s">
        <v>551</v>
      </c>
      <c r="I197" s="145"/>
      <c r="L197" s="31"/>
      <c r="M197" s="146"/>
      <c r="U197" s="55"/>
      <c r="AT197" s="16" t="s">
        <v>141</v>
      </c>
      <c r="AU197" s="16" t="s">
        <v>88</v>
      </c>
    </row>
    <row r="198" spans="2:65" s="13" customFormat="1">
      <c r="B198" s="153"/>
      <c r="D198" s="143" t="s">
        <v>143</v>
      </c>
      <c r="E198" s="154" t="s">
        <v>1</v>
      </c>
      <c r="F198" s="155" t="s">
        <v>552</v>
      </c>
      <c r="H198" s="156">
        <v>27</v>
      </c>
      <c r="I198" s="157"/>
      <c r="L198" s="153"/>
      <c r="M198" s="158"/>
      <c r="U198" s="159"/>
      <c r="AT198" s="154" t="s">
        <v>143</v>
      </c>
      <c r="AU198" s="154" t="s">
        <v>88</v>
      </c>
      <c r="AV198" s="13" t="s">
        <v>88</v>
      </c>
      <c r="AW198" s="13" t="s">
        <v>33</v>
      </c>
      <c r="AX198" s="13" t="s">
        <v>86</v>
      </c>
      <c r="AY198" s="154" t="s">
        <v>131</v>
      </c>
    </row>
    <row r="199" spans="2:65" s="1" customFormat="1" ht="33" customHeight="1">
      <c r="B199" s="31"/>
      <c r="C199" s="171" t="s">
        <v>7</v>
      </c>
      <c r="D199" s="171" t="s">
        <v>294</v>
      </c>
      <c r="E199" s="172" t="s">
        <v>553</v>
      </c>
      <c r="F199" s="173" t="s">
        <v>554</v>
      </c>
      <c r="G199" s="174" t="s">
        <v>205</v>
      </c>
      <c r="H199" s="175">
        <v>27</v>
      </c>
      <c r="I199" s="176"/>
      <c r="J199" s="177">
        <f>ROUND(I199*H199,2)</f>
        <v>0</v>
      </c>
      <c r="K199" s="173" t="s">
        <v>1</v>
      </c>
      <c r="L199" s="178"/>
      <c r="M199" s="179" t="s">
        <v>1</v>
      </c>
      <c r="N199" s="180" t="s">
        <v>43</v>
      </c>
      <c r="P199" s="139">
        <f>O199*H199</f>
        <v>0</v>
      </c>
      <c r="Q199" s="139">
        <v>0.112</v>
      </c>
      <c r="R199" s="139">
        <f>Q199*H199</f>
        <v>3.024</v>
      </c>
      <c r="S199" s="139">
        <v>0</v>
      </c>
      <c r="T199" s="139">
        <f>S199*H199</f>
        <v>0</v>
      </c>
      <c r="U199" s="140" t="s">
        <v>1</v>
      </c>
      <c r="AR199" s="141" t="s">
        <v>188</v>
      </c>
      <c r="AT199" s="141" t="s">
        <v>294</v>
      </c>
      <c r="AU199" s="141" t="s">
        <v>88</v>
      </c>
      <c r="AY199" s="16" t="s">
        <v>131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6" t="s">
        <v>86</v>
      </c>
      <c r="BK199" s="142">
        <f>ROUND(I199*H199,2)</f>
        <v>0</v>
      </c>
      <c r="BL199" s="16" t="s">
        <v>139</v>
      </c>
      <c r="BM199" s="141" t="s">
        <v>555</v>
      </c>
    </row>
    <row r="200" spans="2:65" s="1" customFormat="1" ht="19.2">
      <c r="B200" s="31"/>
      <c r="D200" s="143" t="s">
        <v>141</v>
      </c>
      <c r="F200" s="144" t="s">
        <v>554</v>
      </c>
      <c r="I200" s="145"/>
      <c r="L200" s="31"/>
      <c r="M200" s="146"/>
      <c r="U200" s="55"/>
      <c r="AT200" s="16" t="s">
        <v>141</v>
      </c>
      <c r="AU200" s="16" t="s">
        <v>88</v>
      </c>
    </row>
    <row r="201" spans="2:65" s="1" customFormat="1" ht="24.15" customHeight="1">
      <c r="B201" s="31"/>
      <c r="C201" s="130" t="s">
        <v>362</v>
      </c>
      <c r="D201" s="130" t="s">
        <v>134</v>
      </c>
      <c r="E201" s="131" t="s">
        <v>556</v>
      </c>
      <c r="F201" s="132" t="s">
        <v>557</v>
      </c>
      <c r="G201" s="133" t="s">
        <v>205</v>
      </c>
      <c r="H201" s="134">
        <v>18</v>
      </c>
      <c r="I201" s="135"/>
      <c r="J201" s="136">
        <f>ROUND(I201*H201,2)</f>
        <v>0</v>
      </c>
      <c r="K201" s="132" t="s">
        <v>1</v>
      </c>
      <c r="L201" s="31"/>
      <c r="M201" s="137" t="s">
        <v>1</v>
      </c>
      <c r="N201" s="138" t="s">
        <v>43</v>
      </c>
      <c r="P201" s="139">
        <f>O201*H201</f>
        <v>0</v>
      </c>
      <c r="Q201" s="139">
        <v>0</v>
      </c>
      <c r="R201" s="139">
        <f>Q201*H201</f>
        <v>0</v>
      </c>
      <c r="S201" s="139">
        <v>0</v>
      </c>
      <c r="T201" s="139">
        <f>S201*H201</f>
        <v>0</v>
      </c>
      <c r="U201" s="140" t="s">
        <v>1</v>
      </c>
      <c r="AR201" s="141" t="s">
        <v>139</v>
      </c>
      <c r="AT201" s="141" t="s">
        <v>134</v>
      </c>
      <c r="AU201" s="141" t="s">
        <v>88</v>
      </c>
      <c r="AY201" s="16" t="s">
        <v>131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6" t="s">
        <v>86</v>
      </c>
      <c r="BK201" s="142">
        <f>ROUND(I201*H201,2)</f>
        <v>0</v>
      </c>
      <c r="BL201" s="16" t="s">
        <v>139</v>
      </c>
      <c r="BM201" s="141" t="s">
        <v>558</v>
      </c>
    </row>
    <row r="202" spans="2:65" s="1" customFormat="1">
      <c r="B202" s="31"/>
      <c r="D202" s="143" t="s">
        <v>141</v>
      </c>
      <c r="F202" s="144" t="s">
        <v>557</v>
      </c>
      <c r="I202" s="145"/>
      <c r="L202" s="31"/>
      <c r="M202" s="146"/>
      <c r="U202" s="55"/>
      <c r="AT202" s="16" t="s">
        <v>141</v>
      </c>
      <c r="AU202" s="16" t="s">
        <v>88</v>
      </c>
    </row>
    <row r="203" spans="2:65" s="13" customFormat="1">
      <c r="B203" s="153"/>
      <c r="D203" s="143" t="s">
        <v>143</v>
      </c>
      <c r="E203" s="154" t="s">
        <v>1</v>
      </c>
      <c r="F203" s="155" t="s">
        <v>559</v>
      </c>
      <c r="H203" s="156">
        <v>18</v>
      </c>
      <c r="I203" s="157"/>
      <c r="L203" s="153"/>
      <c r="M203" s="158"/>
      <c r="U203" s="159"/>
      <c r="AT203" s="154" t="s">
        <v>143</v>
      </c>
      <c r="AU203" s="154" t="s">
        <v>88</v>
      </c>
      <c r="AV203" s="13" t="s">
        <v>88</v>
      </c>
      <c r="AW203" s="13" t="s">
        <v>33</v>
      </c>
      <c r="AX203" s="13" t="s">
        <v>86</v>
      </c>
      <c r="AY203" s="154" t="s">
        <v>131</v>
      </c>
    </row>
    <row r="204" spans="2:65" s="1" customFormat="1" ht="24.15" customHeight="1">
      <c r="B204" s="31"/>
      <c r="C204" s="130" t="s">
        <v>368</v>
      </c>
      <c r="D204" s="130" t="s">
        <v>134</v>
      </c>
      <c r="E204" s="131" t="s">
        <v>560</v>
      </c>
      <c r="F204" s="132" t="s">
        <v>561</v>
      </c>
      <c r="G204" s="133" t="s">
        <v>137</v>
      </c>
      <c r="H204" s="134">
        <v>11.4</v>
      </c>
      <c r="I204" s="135"/>
      <c r="J204" s="136">
        <f>ROUND(I204*H204,2)</f>
        <v>0</v>
      </c>
      <c r="K204" s="132" t="s">
        <v>138</v>
      </c>
      <c r="L204" s="31"/>
      <c r="M204" s="137" t="s">
        <v>1</v>
      </c>
      <c r="N204" s="138" t="s">
        <v>43</v>
      </c>
      <c r="P204" s="139">
        <f>O204*H204</f>
        <v>0</v>
      </c>
      <c r="Q204" s="139">
        <v>0.38700000000000001</v>
      </c>
      <c r="R204" s="139">
        <f>Q204*H204</f>
        <v>4.4118000000000004</v>
      </c>
      <c r="S204" s="139">
        <v>0</v>
      </c>
      <c r="T204" s="139">
        <f>S204*H204</f>
        <v>0</v>
      </c>
      <c r="U204" s="140" t="s">
        <v>1</v>
      </c>
      <c r="AR204" s="141" t="s">
        <v>139</v>
      </c>
      <c r="AT204" s="141" t="s">
        <v>134</v>
      </c>
      <c r="AU204" s="141" t="s">
        <v>88</v>
      </c>
      <c r="AY204" s="16" t="s">
        <v>131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6" t="s">
        <v>86</v>
      </c>
      <c r="BK204" s="142">
        <f>ROUND(I204*H204,2)</f>
        <v>0</v>
      </c>
      <c r="BL204" s="16" t="s">
        <v>139</v>
      </c>
      <c r="BM204" s="141" t="s">
        <v>562</v>
      </c>
    </row>
    <row r="205" spans="2:65" s="1" customFormat="1" ht="28.8">
      <c r="B205" s="31"/>
      <c r="D205" s="143" t="s">
        <v>141</v>
      </c>
      <c r="F205" s="144" t="s">
        <v>563</v>
      </c>
      <c r="I205" s="145"/>
      <c r="L205" s="31"/>
      <c r="M205" s="146"/>
      <c r="U205" s="55"/>
      <c r="AT205" s="16" t="s">
        <v>141</v>
      </c>
      <c r="AU205" s="16" t="s">
        <v>88</v>
      </c>
    </row>
    <row r="206" spans="2:65" s="13" customFormat="1">
      <c r="B206" s="153"/>
      <c r="D206" s="143" t="s">
        <v>143</v>
      </c>
      <c r="E206" s="154" t="s">
        <v>1</v>
      </c>
      <c r="F206" s="155" t="s">
        <v>564</v>
      </c>
      <c r="H206" s="156">
        <v>11.4</v>
      </c>
      <c r="I206" s="157"/>
      <c r="L206" s="153"/>
      <c r="M206" s="158"/>
      <c r="U206" s="159"/>
      <c r="AT206" s="154" t="s">
        <v>143</v>
      </c>
      <c r="AU206" s="154" t="s">
        <v>88</v>
      </c>
      <c r="AV206" s="13" t="s">
        <v>88</v>
      </c>
      <c r="AW206" s="13" t="s">
        <v>33</v>
      </c>
      <c r="AX206" s="13" t="s">
        <v>86</v>
      </c>
      <c r="AY206" s="154" t="s">
        <v>131</v>
      </c>
    </row>
    <row r="207" spans="2:65" s="1" customFormat="1" ht="33" customHeight="1">
      <c r="B207" s="31"/>
      <c r="C207" s="130" t="s">
        <v>373</v>
      </c>
      <c r="D207" s="130" t="s">
        <v>134</v>
      </c>
      <c r="E207" s="131" t="s">
        <v>565</v>
      </c>
      <c r="F207" s="132" t="s">
        <v>566</v>
      </c>
      <c r="G207" s="133" t="s">
        <v>166</v>
      </c>
      <c r="H207" s="134">
        <v>2.9</v>
      </c>
      <c r="I207" s="135"/>
      <c r="J207" s="136">
        <f>ROUND(I207*H207,2)</f>
        <v>0</v>
      </c>
      <c r="K207" s="132" t="s">
        <v>138</v>
      </c>
      <c r="L207" s="31"/>
      <c r="M207" s="137" t="s">
        <v>1</v>
      </c>
      <c r="N207" s="138" t="s">
        <v>43</v>
      </c>
      <c r="P207" s="139">
        <f>O207*H207</f>
        <v>0</v>
      </c>
      <c r="Q207" s="139">
        <v>0</v>
      </c>
      <c r="R207" s="139">
        <f>Q207*H207</f>
        <v>0</v>
      </c>
      <c r="S207" s="139">
        <v>1.6E-2</v>
      </c>
      <c r="T207" s="139">
        <f>S207*H207</f>
        <v>4.6399999999999997E-2</v>
      </c>
      <c r="U207" s="140" t="s">
        <v>1</v>
      </c>
      <c r="AR207" s="141" t="s">
        <v>139</v>
      </c>
      <c r="AT207" s="141" t="s">
        <v>134</v>
      </c>
      <c r="AU207" s="141" t="s">
        <v>88</v>
      </c>
      <c r="AY207" s="16" t="s">
        <v>131</v>
      </c>
      <c r="BE207" s="142">
        <f>IF(N207="základní",J207,0)</f>
        <v>0</v>
      </c>
      <c r="BF207" s="142">
        <f>IF(N207="snížená",J207,0)</f>
        <v>0</v>
      </c>
      <c r="BG207" s="142">
        <f>IF(N207="zákl. přenesená",J207,0)</f>
        <v>0</v>
      </c>
      <c r="BH207" s="142">
        <f>IF(N207="sníž. přenesená",J207,0)</f>
        <v>0</v>
      </c>
      <c r="BI207" s="142">
        <f>IF(N207="nulová",J207,0)</f>
        <v>0</v>
      </c>
      <c r="BJ207" s="16" t="s">
        <v>86</v>
      </c>
      <c r="BK207" s="142">
        <f>ROUND(I207*H207,2)</f>
        <v>0</v>
      </c>
      <c r="BL207" s="16" t="s">
        <v>139</v>
      </c>
      <c r="BM207" s="141" t="s">
        <v>567</v>
      </c>
    </row>
    <row r="208" spans="2:65" s="1" customFormat="1" ht="19.2">
      <c r="B208" s="31"/>
      <c r="D208" s="143" t="s">
        <v>141</v>
      </c>
      <c r="F208" s="144" t="s">
        <v>568</v>
      </c>
      <c r="I208" s="145"/>
      <c r="L208" s="31"/>
      <c r="M208" s="146"/>
      <c r="U208" s="55"/>
      <c r="AT208" s="16" t="s">
        <v>141</v>
      </c>
      <c r="AU208" s="16" t="s">
        <v>88</v>
      </c>
    </row>
    <row r="209" spans="2:65" s="1" customFormat="1" ht="24.15" customHeight="1">
      <c r="B209" s="31"/>
      <c r="C209" s="130" t="s">
        <v>383</v>
      </c>
      <c r="D209" s="130" t="s">
        <v>134</v>
      </c>
      <c r="E209" s="131" t="s">
        <v>528</v>
      </c>
      <c r="F209" s="132" t="s">
        <v>529</v>
      </c>
      <c r="G209" s="133" t="s">
        <v>166</v>
      </c>
      <c r="H209" s="134">
        <v>2.9</v>
      </c>
      <c r="I209" s="135"/>
      <c r="J209" s="136">
        <f>ROUND(I209*H209,2)</f>
        <v>0</v>
      </c>
      <c r="K209" s="132" t="s">
        <v>138</v>
      </c>
      <c r="L209" s="31"/>
      <c r="M209" s="137" t="s">
        <v>1</v>
      </c>
      <c r="N209" s="138" t="s">
        <v>43</v>
      </c>
      <c r="P209" s="139">
        <f>O209*H209</f>
        <v>0</v>
      </c>
      <c r="Q209" s="139">
        <v>3.9599999999999998E-4</v>
      </c>
      <c r="R209" s="139">
        <f>Q209*H209</f>
        <v>1.1483999999999999E-3</v>
      </c>
      <c r="S209" s="139">
        <v>0</v>
      </c>
      <c r="T209" s="139">
        <f>S209*H209</f>
        <v>0</v>
      </c>
      <c r="U209" s="140" t="s">
        <v>1</v>
      </c>
      <c r="AR209" s="141" t="s">
        <v>139</v>
      </c>
      <c r="AT209" s="141" t="s">
        <v>134</v>
      </c>
      <c r="AU209" s="141" t="s">
        <v>88</v>
      </c>
      <c r="AY209" s="16" t="s">
        <v>131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6" t="s">
        <v>86</v>
      </c>
      <c r="BK209" s="142">
        <f>ROUND(I209*H209,2)</f>
        <v>0</v>
      </c>
      <c r="BL209" s="16" t="s">
        <v>139</v>
      </c>
      <c r="BM209" s="141" t="s">
        <v>569</v>
      </c>
    </row>
    <row r="210" spans="2:65" s="1" customFormat="1" ht="19.2">
      <c r="B210" s="31"/>
      <c r="D210" s="143" t="s">
        <v>141</v>
      </c>
      <c r="F210" s="144" t="s">
        <v>531</v>
      </c>
      <c r="I210" s="145"/>
      <c r="L210" s="31"/>
      <c r="M210" s="146"/>
      <c r="U210" s="55"/>
      <c r="AT210" s="16" t="s">
        <v>141</v>
      </c>
      <c r="AU210" s="16" t="s">
        <v>88</v>
      </c>
    </row>
    <row r="211" spans="2:65" s="11" customFormat="1" ht="22.8" customHeight="1">
      <c r="B211" s="118"/>
      <c r="D211" s="119" t="s">
        <v>77</v>
      </c>
      <c r="E211" s="128" t="s">
        <v>570</v>
      </c>
      <c r="F211" s="128" t="s">
        <v>571</v>
      </c>
      <c r="I211" s="121"/>
      <c r="J211" s="129">
        <f>BK211</f>
        <v>0</v>
      </c>
      <c r="L211" s="118"/>
      <c r="M211" s="123"/>
      <c r="P211" s="124">
        <f>SUM(P212:P232)</f>
        <v>0</v>
      </c>
      <c r="R211" s="124">
        <f>SUM(R212:R232)</f>
        <v>8.7589582481398622</v>
      </c>
      <c r="T211" s="124">
        <f>SUM(T212:T232)</f>
        <v>9.2799999999999994E-2</v>
      </c>
      <c r="U211" s="125"/>
      <c r="AR211" s="119" t="s">
        <v>86</v>
      </c>
      <c r="AT211" s="126" t="s">
        <v>77</v>
      </c>
      <c r="AU211" s="126" t="s">
        <v>86</v>
      </c>
      <c r="AY211" s="119" t="s">
        <v>131</v>
      </c>
      <c r="BK211" s="127">
        <f>SUM(BK212:BK232)</f>
        <v>0</v>
      </c>
    </row>
    <row r="212" spans="2:65" s="1" customFormat="1" ht="21.75" customHeight="1">
      <c r="B212" s="31"/>
      <c r="C212" s="130" t="s">
        <v>392</v>
      </c>
      <c r="D212" s="130" t="s">
        <v>134</v>
      </c>
      <c r="E212" s="131" t="s">
        <v>537</v>
      </c>
      <c r="F212" s="132" t="s">
        <v>538</v>
      </c>
      <c r="G212" s="133" t="s">
        <v>182</v>
      </c>
      <c r="H212" s="134">
        <v>1.47542</v>
      </c>
      <c r="I212" s="135"/>
      <c r="J212" s="136">
        <f>ROUND(I212*H212,2)</f>
        <v>0</v>
      </c>
      <c r="K212" s="132" t="s">
        <v>138</v>
      </c>
      <c r="L212" s="31"/>
      <c r="M212" s="137" t="s">
        <v>1</v>
      </c>
      <c r="N212" s="138" t="s">
        <v>43</v>
      </c>
      <c r="P212" s="139">
        <f>O212*H212</f>
        <v>0</v>
      </c>
      <c r="Q212" s="139">
        <v>2.50194574</v>
      </c>
      <c r="R212" s="139">
        <f>Q212*H212</f>
        <v>3.6914207837107997</v>
      </c>
      <c r="S212" s="139">
        <v>0</v>
      </c>
      <c r="T212" s="139">
        <f>S212*H212</f>
        <v>0</v>
      </c>
      <c r="U212" s="140" t="s">
        <v>1</v>
      </c>
      <c r="AR212" s="141" t="s">
        <v>139</v>
      </c>
      <c r="AT212" s="141" t="s">
        <v>134</v>
      </c>
      <c r="AU212" s="141" t="s">
        <v>88</v>
      </c>
      <c r="AY212" s="16" t="s">
        <v>131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6" t="s">
        <v>86</v>
      </c>
      <c r="BK212" s="142">
        <f>ROUND(I212*H212,2)</f>
        <v>0</v>
      </c>
      <c r="BL212" s="16" t="s">
        <v>139</v>
      </c>
      <c r="BM212" s="141" t="s">
        <v>572</v>
      </c>
    </row>
    <row r="213" spans="2:65" s="1" customFormat="1" ht="28.8">
      <c r="B213" s="31"/>
      <c r="D213" s="143" t="s">
        <v>141</v>
      </c>
      <c r="F213" s="144" t="s">
        <v>540</v>
      </c>
      <c r="I213" s="145"/>
      <c r="L213" s="31"/>
      <c r="M213" s="146"/>
      <c r="U213" s="55"/>
      <c r="AT213" s="16" t="s">
        <v>141</v>
      </c>
      <c r="AU213" s="16" t="s">
        <v>88</v>
      </c>
    </row>
    <row r="214" spans="2:65" s="13" customFormat="1">
      <c r="B214" s="153"/>
      <c r="D214" s="143" t="s">
        <v>143</v>
      </c>
      <c r="E214" s="154" t="s">
        <v>1</v>
      </c>
      <c r="F214" s="155" t="s">
        <v>573</v>
      </c>
      <c r="H214" s="156">
        <v>0.98360999999999998</v>
      </c>
      <c r="I214" s="157"/>
      <c r="L214" s="153"/>
      <c r="M214" s="158"/>
      <c r="U214" s="159"/>
      <c r="AT214" s="154" t="s">
        <v>143</v>
      </c>
      <c r="AU214" s="154" t="s">
        <v>88</v>
      </c>
      <c r="AV214" s="13" t="s">
        <v>88</v>
      </c>
      <c r="AW214" s="13" t="s">
        <v>33</v>
      </c>
      <c r="AX214" s="13" t="s">
        <v>78</v>
      </c>
      <c r="AY214" s="154" t="s">
        <v>131</v>
      </c>
    </row>
    <row r="215" spans="2:65" s="13" customFormat="1">
      <c r="B215" s="153"/>
      <c r="D215" s="143" t="s">
        <v>143</v>
      </c>
      <c r="E215" s="154" t="s">
        <v>1</v>
      </c>
      <c r="F215" s="155" t="s">
        <v>574</v>
      </c>
      <c r="H215" s="156">
        <v>0.49181000000000002</v>
      </c>
      <c r="I215" s="157"/>
      <c r="L215" s="153"/>
      <c r="M215" s="158"/>
      <c r="U215" s="159"/>
      <c r="AT215" s="154" t="s">
        <v>143</v>
      </c>
      <c r="AU215" s="154" t="s">
        <v>88</v>
      </c>
      <c r="AV215" s="13" t="s">
        <v>88</v>
      </c>
      <c r="AW215" s="13" t="s">
        <v>33</v>
      </c>
      <c r="AX215" s="13" t="s">
        <v>78</v>
      </c>
      <c r="AY215" s="154" t="s">
        <v>131</v>
      </c>
    </row>
    <row r="216" spans="2:65" s="14" customFormat="1">
      <c r="B216" s="161"/>
      <c r="D216" s="143" t="s">
        <v>143</v>
      </c>
      <c r="E216" s="162" t="s">
        <v>1</v>
      </c>
      <c r="F216" s="163" t="s">
        <v>173</v>
      </c>
      <c r="H216" s="164">
        <v>1.47542</v>
      </c>
      <c r="I216" s="165"/>
      <c r="L216" s="161"/>
      <c r="M216" s="166"/>
      <c r="U216" s="167"/>
      <c r="AT216" s="162" t="s">
        <v>143</v>
      </c>
      <c r="AU216" s="162" t="s">
        <v>88</v>
      </c>
      <c r="AV216" s="14" t="s">
        <v>139</v>
      </c>
      <c r="AW216" s="14" t="s">
        <v>33</v>
      </c>
      <c r="AX216" s="14" t="s">
        <v>86</v>
      </c>
      <c r="AY216" s="162" t="s">
        <v>131</v>
      </c>
    </row>
    <row r="217" spans="2:65" s="1" customFormat="1" ht="24.15" customHeight="1">
      <c r="B217" s="31"/>
      <c r="C217" s="130" t="s">
        <v>403</v>
      </c>
      <c r="D217" s="130" t="s">
        <v>134</v>
      </c>
      <c r="E217" s="131" t="s">
        <v>543</v>
      </c>
      <c r="F217" s="132" t="s">
        <v>544</v>
      </c>
      <c r="G217" s="133" t="s">
        <v>225</v>
      </c>
      <c r="H217" s="134">
        <v>3.2460000000000003E-2</v>
      </c>
      <c r="I217" s="135"/>
      <c r="J217" s="136">
        <f>ROUND(I217*H217,2)</f>
        <v>0</v>
      </c>
      <c r="K217" s="132" t="s">
        <v>138</v>
      </c>
      <c r="L217" s="31"/>
      <c r="M217" s="137" t="s">
        <v>1</v>
      </c>
      <c r="N217" s="138" t="s">
        <v>43</v>
      </c>
      <c r="P217" s="139">
        <f>O217*H217</f>
        <v>0</v>
      </c>
      <c r="Q217" s="139">
        <v>1.0627727796999999</v>
      </c>
      <c r="R217" s="139">
        <f>Q217*H217</f>
        <v>3.4497604429062002E-2</v>
      </c>
      <c r="S217" s="139">
        <v>0</v>
      </c>
      <c r="T217" s="139">
        <f>S217*H217</f>
        <v>0</v>
      </c>
      <c r="U217" s="140" t="s">
        <v>1</v>
      </c>
      <c r="AR217" s="141" t="s">
        <v>139</v>
      </c>
      <c r="AT217" s="141" t="s">
        <v>134</v>
      </c>
      <c r="AU217" s="141" t="s">
        <v>88</v>
      </c>
      <c r="AY217" s="16" t="s">
        <v>131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6" t="s">
        <v>86</v>
      </c>
      <c r="BK217" s="142">
        <f>ROUND(I217*H217,2)</f>
        <v>0</v>
      </c>
      <c r="BL217" s="16" t="s">
        <v>139</v>
      </c>
      <c r="BM217" s="141" t="s">
        <v>575</v>
      </c>
    </row>
    <row r="218" spans="2:65" s="1" customFormat="1" ht="19.2">
      <c r="B218" s="31"/>
      <c r="D218" s="143" t="s">
        <v>141</v>
      </c>
      <c r="F218" s="144" t="s">
        <v>546</v>
      </c>
      <c r="I218" s="145"/>
      <c r="L218" s="31"/>
      <c r="M218" s="146"/>
      <c r="U218" s="55"/>
      <c r="AT218" s="16" t="s">
        <v>141</v>
      </c>
      <c r="AU218" s="16" t="s">
        <v>88</v>
      </c>
    </row>
    <row r="219" spans="2:65" s="13" customFormat="1">
      <c r="B219" s="153"/>
      <c r="D219" s="143" t="s">
        <v>143</v>
      </c>
      <c r="E219" s="154" t="s">
        <v>1</v>
      </c>
      <c r="F219" s="155" t="s">
        <v>576</v>
      </c>
      <c r="H219" s="156">
        <v>3.2460000000000003E-2</v>
      </c>
      <c r="I219" s="157"/>
      <c r="L219" s="153"/>
      <c r="M219" s="158"/>
      <c r="U219" s="159"/>
      <c r="AT219" s="154" t="s">
        <v>143</v>
      </c>
      <c r="AU219" s="154" t="s">
        <v>88</v>
      </c>
      <c r="AV219" s="13" t="s">
        <v>88</v>
      </c>
      <c r="AW219" s="13" t="s">
        <v>33</v>
      </c>
      <c r="AX219" s="13" t="s">
        <v>86</v>
      </c>
      <c r="AY219" s="154" t="s">
        <v>131</v>
      </c>
    </row>
    <row r="220" spans="2:65" s="1" customFormat="1" ht="24.15" customHeight="1">
      <c r="B220" s="31"/>
      <c r="C220" s="130" t="s">
        <v>408</v>
      </c>
      <c r="D220" s="130" t="s">
        <v>134</v>
      </c>
      <c r="E220" s="131" t="s">
        <v>548</v>
      </c>
      <c r="F220" s="132" t="s">
        <v>549</v>
      </c>
      <c r="G220" s="133" t="s">
        <v>166</v>
      </c>
      <c r="H220" s="134">
        <v>17</v>
      </c>
      <c r="I220" s="135"/>
      <c r="J220" s="136">
        <f>ROUND(I220*H220,2)</f>
        <v>0</v>
      </c>
      <c r="K220" s="132" t="s">
        <v>138</v>
      </c>
      <c r="L220" s="31"/>
      <c r="M220" s="137" t="s">
        <v>1</v>
      </c>
      <c r="N220" s="138" t="s">
        <v>43</v>
      </c>
      <c r="P220" s="139">
        <f>O220*H220</f>
        <v>0</v>
      </c>
      <c r="Q220" s="139">
        <v>3.4648779999999997E-2</v>
      </c>
      <c r="R220" s="139">
        <f>Q220*H220</f>
        <v>0.58902926</v>
      </c>
      <c r="S220" s="139">
        <v>0</v>
      </c>
      <c r="T220" s="139">
        <f>S220*H220</f>
        <v>0</v>
      </c>
      <c r="U220" s="140" t="s">
        <v>1</v>
      </c>
      <c r="AR220" s="141" t="s">
        <v>139</v>
      </c>
      <c r="AT220" s="141" t="s">
        <v>134</v>
      </c>
      <c r="AU220" s="141" t="s">
        <v>88</v>
      </c>
      <c r="AY220" s="16" t="s">
        <v>131</v>
      </c>
      <c r="BE220" s="142">
        <f>IF(N220="základní",J220,0)</f>
        <v>0</v>
      </c>
      <c r="BF220" s="142">
        <f>IF(N220="snížená",J220,0)</f>
        <v>0</v>
      </c>
      <c r="BG220" s="142">
        <f>IF(N220="zákl. přenesená",J220,0)</f>
        <v>0</v>
      </c>
      <c r="BH220" s="142">
        <f>IF(N220="sníž. přenesená",J220,0)</f>
        <v>0</v>
      </c>
      <c r="BI220" s="142">
        <f>IF(N220="nulová",J220,0)</f>
        <v>0</v>
      </c>
      <c r="BJ220" s="16" t="s">
        <v>86</v>
      </c>
      <c r="BK220" s="142">
        <f>ROUND(I220*H220,2)</f>
        <v>0</v>
      </c>
      <c r="BL220" s="16" t="s">
        <v>139</v>
      </c>
      <c r="BM220" s="141" t="s">
        <v>577</v>
      </c>
    </row>
    <row r="221" spans="2:65" s="1" customFormat="1" ht="38.4">
      <c r="B221" s="31"/>
      <c r="D221" s="143" t="s">
        <v>141</v>
      </c>
      <c r="F221" s="144" t="s">
        <v>551</v>
      </c>
      <c r="I221" s="145"/>
      <c r="L221" s="31"/>
      <c r="M221" s="146"/>
      <c r="U221" s="55"/>
      <c r="AT221" s="16" t="s">
        <v>141</v>
      </c>
      <c r="AU221" s="16" t="s">
        <v>88</v>
      </c>
    </row>
    <row r="222" spans="2:65" s="13" customFormat="1">
      <c r="B222" s="153"/>
      <c r="D222" s="143" t="s">
        <v>143</v>
      </c>
      <c r="E222" s="154" t="s">
        <v>1</v>
      </c>
      <c r="F222" s="155" t="s">
        <v>578</v>
      </c>
      <c r="H222" s="156">
        <v>17</v>
      </c>
      <c r="I222" s="157"/>
      <c r="L222" s="153"/>
      <c r="M222" s="158"/>
      <c r="U222" s="159"/>
      <c r="AT222" s="154" t="s">
        <v>143</v>
      </c>
      <c r="AU222" s="154" t="s">
        <v>88</v>
      </c>
      <c r="AV222" s="13" t="s">
        <v>88</v>
      </c>
      <c r="AW222" s="13" t="s">
        <v>33</v>
      </c>
      <c r="AX222" s="13" t="s">
        <v>86</v>
      </c>
      <c r="AY222" s="154" t="s">
        <v>131</v>
      </c>
    </row>
    <row r="223" spans="2:65" s="1" customFormat="1" ht="33" customHeight="1">
      <c r="B223" s="31"/>
      <c r="C223" s="171" t="s">
        <v>416</v>
      </c>
      <c r="D223" s="171" t="s">
        <v>294</v>
      </c>
      <c r="E223" s="172" t="s">
        <v>579</v>
      </c>
      <c r="F223" s="173" t="s">
        <v>580</v>
      </c>
      <c r="G223" s="174" t="s">
        <v>205</v>
      </c>
      <c r="H223" s="175">
        <v>17</v>
      </c>
      <c r="I223" s="176"/>
      <c r="J223" s="177">
        <f>ROUND(I223*H223,2)</f>
        <v>0</v>
      </c>
      <c r="K223" s="173" t="s">
        <v>1</v>
      </c>
      <c r="L223" s="178"/>
      <c r="M223" s="179" t="s">
        <v>1</v>
      </c>
      <c r="N223" s="180" t="s">
        <v>43</v>
      </c>
      <c r="P223" s="139">
        <f>O223*H223</f>
        <v>0</v>
      </c>
      <c r="Q223" s="139">
        <v>0.112</v>
      </c>
      <c r="R223" s="139">
        <f>Q223*H223</f>
        <v>1.9040000000000001</v>
      </c>
      <c r="S223" s="139">
        <v>0</v>
      </c>
      <c r="T223" s="139">
        <f>S223*H223</f>
        <v>0</v>
      </c>
      <c r="U223" s="140" t="s">
        <v>1</v>
      </c>
      <c r="AR223" s="141" t="s">
        <v>188</v>
      </c>
      <c r="AT223" s="141" t="s">
        <v>294</v>
      </c>
      <c r="AU223" s="141" t="s">
        <v>88</v>
      </c>
      <c r="AY223" s="16" t="s">
        <v>131</v>
      </c>
      <c r="BE223" s="142">
        <f>IF(N223="základní",J223,0)</f>
        <v>0</v>
      </c>
      <c r="BF223" s="142">
        <f>IF(N223="snížená",J223,0)</f>
        <v>0</v>
      </c>
      <c r="BG223" s="142">
        <f>IF(N223="zákl. přenesená",J223,0)</f>
        <v>0</v>
      </c>
      <c r="BH223" s="142">
        <f>IF(N223="sníž. přenesená",J223,0)</f>
        <v>0</v>
      </c>
      <c r="BI223" s="142">
        <f>IF(N223="nulová",J223,0)</f>
        <v>0</v>
      </c>
      <c r="BJ223" s="16" t="s">
        <v>86</v>
      </c>
      <c r="BK223" s="142">
        <f>ROUND(I223*H223,2)</f>
        <v>0</v>
      </c>
      <c r="BL223" s="16" t="s">
        <v>139</v>
      </c>
      <c r="BM223" s="141" t="s">
        <v>581</v>
      </c>
    </row>
    <row r="224" spans="2:65" s="1" customFormat="1" ht="19.2">
      <c r="B224" s="31"/>
      <c r="D224" s="143" t="s">
        <v>141</v>
      </c>
      <c r="F224" s="144" t="s">
        <v>580</v>
      </c>
      <c r="I224" s="145"/>
      <c r="L224" s="31"/>
      <c r="M224" s="146"/>
      <c r="U224" s="55"/>
      <c r="AT224" s="16" t="s">
        <v>141</v>
      </c>
      <c r="AU224" s="16" t="s">
        <v>88</v>
      </c>
    </row>
    <row r="225" spans="2:65" s="1" customFormat="1" ht="24.15" customHeight="1">
      <c r="B225" s="31"/>
      <c r="C225" s="130" t="s">
        <v>422</v>
      </c>
      <c r="D225" s="130" t="s">
        <v>134</v>
      </c>
      <c r="E225" s="131" t="s">
        <v>560</v>
      </c>
      <c r="F225" s="132" t="s">
        <v>561</v>
      </c>
      <c r="G225" s="133" t="s">
        <v>137</v>
      </c>
      <c r="H225" s="134">
        <v>6.5574000000000003</v>
      </c>
      <c r="I225" s="135"/>
      <c r="J225" s="136">
        <f>ROUND(I225*H225,2)</f>
        <v>0</v>
      </c>
      <c r="K225" s="132" t="s">
        <v>138</v>
      </c>
      <c r="L225" s="31"/>
      <c r="M225" s="137" t="s">
        <v>1</v>
      </c>
      <c r="N225" s="138" t="s">
        <v>43</v>
      </c>
      <c r="P225" s="139">
        <f>O225*H225</f>
        <v>0</v>
      </c>
      <c r="Q225" s="139">
        <v>0.38700000000000001</v>
      </c>
      <c r="R225" s="139">
        <f>Q225*H225</f>
        <v>2.5377138000000001</v>
      </c>
      <c r="S225" s="139">
        <v>0</v>
      </c>
      <c r="T225" s="139">
        <f>S225*H225</f>
        <v>0</v>
      </c>
      <c r="U225" s="140" t="s">
        <v>1</v>
      </c>
      <c r="AR225" s="141" t="s">
        <v>139</v>
      </c>
      <c r="AT225" s="141" t="s">
        <v>134</v>
      </c>
      <c r="AU225" s="141" t="s">
        <v>88</v>
      </c>
      <c r="AY225" s="16" t="s">
        <v>131</v>
      </c>
      <c r="BE225" s="142">
        <f>IF(N225="základní",J225,0)</f>
        <v>0</v>
      </c>
      <c r="BF225" s="142">
        <f>IF(N225="snížená",J225,0)</f>
        <v>0</v>
      </c>
      <c r="BG225" s="142">
        <f>IF(N225="zákl. přenesená",J225,0)</f>
        <v>0</v>
      </c>
      <c r="BH225" s="142">
        <f>IF(N225="sníž. přenesená",J225,0)</f>
        <v>0</v>
      </c>
      <c r="BI225" s="142">
        <f>IF(N225="nulová",J225,0)</f>
        <v>0</v>
      </c>
      <c r="BJ225" s="16" t="s">
        <v>86</v>
      </c>
      <c r="BK225" s="142">
        <f>ROUND(I225*H225,2)</f>
        <v>0</v>
      </c>
      <c r="BL225" s="16" t="s">
        <v>139</v>
      </c>
      <c r="BM225" s="141" t="s">
        <v>582</v>
      </c>
    </row>
    <row r="226" spans="2:65" s="1" customFormat="1" ht="28.8">
      <c r="B226" s="31"/>
      <c r="D226" s="143" t="s">
        <v>141</v>
      </c>
      <c r="F226" s="144" t="s">
        <v>563</v>
      </c>
      <c r="I226" s="145"/>
      <c r="L226" s="31"/>
      <c r="M226" s="146"/>
      <c r="U226" s="55"/>
      <c r="AT226" s="16" t="s">
        <v>141</v>
      </c>
      <c r="AU226" s="16" t="s">
        <v>88</v>
      </c>
    </row>
    <row r="227" spans="2:65" s="13" customFormat="1">
      <c r="B227" s="153"/>
      <c r="D227" s="143" t="s">
        <v>143</v>
      </c>
      <c r="E227" s="154" t="s">
        <v>1</v>
      </c>
      <c r="F227" s="155" t="s">
        <v>583</v>
      </c>
      <c r="H227" s="156">
        <v>6.5574000000000003</v>
      </c>
      <c r="I227" s="157"/>
      <c r="L227" s="153"/>
      <c r="M227" s="158"/>
      <c r="U227" s="159"/>
      <c r="AT227" s="154" t="s">
        <v>143</v>
      </c>
      <c r="AU227" s="154" t="s">
        <v>88</v>
      </c>
      <c r="AV227" s="13" t="s">
        <v>88</v>
      </c>
      <c r="AW227" s="13" t="s">
        <v>33</v>
      </c>
      <c r="AX227" s="13" t="s">
        <v>86</v>
      </c>
      <c r="AY227" s="154" t="s">
        <v>131</v>
      </c>
    </row>
    <row r="228" spans="2:65" s="1" customFormat="1" ht="33" customHeight="1">
      <c r="B228" s="31"/>
      <c r="C228" s="130" t="s">
        <v>430</v>
      </c>
      <c r="D228" s="130" t="s">
        <v>134</v>
      </c>
      <c r="E228" s="131" t="s">
        <v>565</v>
      </c>
      <c r="F228" s="132" t="s">
        <v>566</v>
      </c>
      <c r="G228" s="133" t="s">
        <v>166</v>
      </c>
      <c r="H228" s="134">
        <v>5.8</v>
      </c>
      <c r="I228" s="135"/>
      <c r="J228" s="136">
        <f>ROUND(I228*H228,2)</f>
        <v>0</v>
      </c>
      <c r="K228" s="132" t="s">
        <v>138</v>
      </c>
      <c r="L228" s="31"/>
      <c r="M228" s="137" t="s">
        <v>1</v>
      </c>
      <c r="N228" s="138" t="s">
        <v>43</v>
      </c>
      <c r="P228" s="139">
        <f>O228*H228</f>
        <v>0</v>
      </c>
      <c r="Q228" s="139">
        <v>0</v>
      </c>
      <c r="R228" s="139">
        <f>Q228*H228</f>
        <v>0</v>
      </c>
      <c r="S228" s="139">
        <v>1.6E-2</v>
      </c>
      <c r="T228" s="139">
        <f>S228*H228</f>
        <v>9.2799999999999994E-2</v>
      </c>
      <c r="U228" s="140" t="s">
        <v>1</v>
      </c>
      <c r="AR228" s="141" t="s">
        <v>139</v>
      </c>
      <c r="AT228" s="141" t="s">
        <v>134</v>
      </c>
      <c r="AU228" s="141" t="s">
        <v>88</v>
      </c>
      <c r="AY228" s="16" t="s">
        <v>131</v>
      </c>
      <c r="BE228" s="142">
        <f>IF(N228="základní",J228,0)</f>
        <v>0</v>
      </c>
      <c r="BF228" s="142">
        <f>IF(N228="snížená",J228,0)</f>
        <v>0</v>
      </c>
      <c r="BG228" s="142">
        <f>IF(N228="zákl. přenesená",J228,0)</f>
        <v>0</v>
      </c>
      <c r="BH228" s="142">
        <f>IF(N228="sníž. přenesená",J228,0)</f>
        <v>0</v>
      </c>
      <c r="BI228" s="142">
        <f>IF(N228="nulová",J228,0)</f>
        <v>0</v>
      </c>
      <c r="BJ228" s="16" t="s">
        <v>86</v>
      </c>
      <c r="BK228" s="142">
        <f>ROUND(I228*H228,2)</f>
        <v>0</v>
      </c>
      <c r="BL228" s="16" t="s">
        <v>139</v>
      </c>
      <c r="BM228" s="141" t="s">
        <v>584</v>
      </c>
    </row>
    <row r="229" spans="2:65" s="1" customFormat="1" ht="19.2">
      <c r="B229" s="31"/>
      <c r="D229" s="143" t="s">
        <v>141</v>
      </c>
      <c r="F229" s="144" t="s">
        <v>568</v>
      </c>
      <c r="I229" s="145"/>
      <c r="L229" s="31"/>
      <c r="M229" s="146"/>
      <c r="U229" s="55"/>
      <c r="AT229" s="16" t="s">
        <v>141</v>
      </c>
      <c r="AU229" s="16" t="s">
        <v>88</v>
      </c>
    </row>
    <row r="230" spans="2:65" s="13" customFormat="1">
      <c r="B230" s="153"/>
      <c r="D230" s="143" t="s">
        <v>143</v>
      </c>
      <c r="E230" s="154" t="s">
        <v>1</v>
      </c>
      <c r="F230" s="155" t="s">
        <v>585</v>
      </c>
      <c r="H230" s="156">
        <v>5.8</v>
      </c>
      <c r="I230" s="157"/>
      <c r="L230" s="153"/>
      <c r="M230" s="158"/>
      <c r="U230" s="159"/>
      <c r="AT230" s="154" t="s">
        <v>143</v>
      </c>
      <c r="AU230" s="154" t="s">
        <v>88</v>
      </c>
      <c r="AV230" s="13" t="s">
        <v>88</v>
      </c>
      <c r="AW230" s="13" t="s">
        <v>33</v>
      </c>
      <c r="AX230" s="13" t="s">
        <v>86</v>
      </c>
      <c r="AY230" s="154" t="s">
        <v>131</v>
      </c>
    </row>
    <row r="231" spans="2:65" s="1" customFormat="1" ht="24.15" customHeight="1">
      <c r="B231" s="31"/>
      <c r="C231" s="130" t="s">
        <v>436</v>
      </c>
      <c r="D231" s="130" t="s">
        <v>134</v>
      </c>
      <c r="E231" s="131" t="s">
        <v>528</v>
      </c>
      <c r="F231" s="132" t="s">
        <v>529</v>
      </c>
      <c r="G231" s="133" t="s">
        <v>166</v>
      </c>
      <c r="H231" s="134">
        <v>5.8</v>
      </c>
      <c r="I231" s="135"/>
      <c r="J231" s="136">
        <f>ROUND(I231*H231,2)</f>
        <v>0</v>
      </c>
      <c r="K231" s="132" t="s">
        <v>138</v>
      </c>
      <c r="L231" s="31"/>
      <c r="M231" s="137" t="s">
        <v>1</v>
      </c>
      <c r="N231" s="138" t="s">
        <v>43</v>
      </c>
      <c r="P231" s="139">
        <f>O231*H231</f>
        <v>0</v>
      </c>
      <c r="Q231" s="139">
        <v>3.9599999999999998E-4</v>
      </c>
      <c r="R231" s="139">
        <f>Q231*H231</f>
        <v>2.2967999999999999E-3</v>
      </c>
      <c r="S231" s="139">
        <v>0</v>
      </c>
      <c r="T231" s="139">
        <f>S231*H231</f>
        <v>0</v>
      </c>
      <c r="U231" s="140" t="s">
        <v>1</v>
      </c>
      <c r="AR231" s="141" t="s">
        <v>139</v>
      </c>
      <c r="AT231" s="141" t="s">
        <v>134</v>
      </c>
      <c r="AU231" s="141" t="s">
        <v>88</v>
      </c>
      <c r="AY231" s="16" t="s">
        <v>131</v>
      </c>
      <c r="BE231" s="142">
        <f>IF(N231="základní",J231,0)</f>
        <v>0</v>
      </c>
      <c r="BF231" s="142">
        <f>IF(N231="snížená",J231,0)</f>
        <v>0</v>
      </c>
      <c r="BG231" s="142">
        <f>IF(N231="zákl. přenesená",J231,0)</f>
        <v>0</v>
      </c>
      <c r="BH231" s="142">
        <f>IF(N231="sníž. přenesená",J231,0)</f>
        <v>0</v>
      </c>
      <c r="BI231" s="142">
        <f>IF(N231="nulová",J231,0)</f>
        <v>0</v>
      </c>
      <c r="BJ231" s="16" t="s">
        <v>86</v>
      </c>
      <c r="BK231" s="142">
        <f>ROUND(I231*H231,2)</f>
        <v>0</v>
      </c>
      <c r="BL231" s="16" t="s">
        <v>139</v>
      </c>
      <c r="BM231" s="141" t="s">
        <v>586</v>
      </c>
    </row>
    <row r="232" spans="2:65" s="1" customFormat="1" ht="19.2">
      <c r="B232" s="31"/>
      <c r="D232" s="143" t="s">
        <v>141</v>
      </c>
      <c r="F232" s="144" t="s">
        <v>531</v>
      </c>
      <c r="I232" s="145"/>
      <c r="L232" s="31"/>
      <c r="M232" s="146"/>
      <c r="U232" s="55"/>
      <c r="AT232" s="16" t="s">
        <v>141</v>
      </c>
      <c r="AU232" s="16" t="s">
        <v>88</v>
      </c>
    </row>
    <row r="233" spans="2:65" s="11" customFormat="1" ht="22.8" customHeight="1">
      <c r="B233" s="118"/>
      <c r="D233" s="119" t="s">
        <v>77</v>
      </c>
      <c r="E233" s="128" t="s">
        <v>587</v>
      </c>
      <c r="F233" s="128" t="s">
        <v>588</v>
      </c>
      <c r="I233" s="121"/>
      <c r="J233" s="129">
        <f>BK233</f>
        <v>0</v>
      </c>
      <c r="L233" s="118"/>
      <c r="M233" s="123"/>
      <c r="P233" s="124">
        <f>SUM(P234:P256)</f>
        <v>0</v>
      </c>
      <c r="R233" s="124">
        <f>SUM(R234:R256)</f>
        <v>7.1166669940224878</v>
      </c>
      <c r="T233" s="124">
        <f>SUM(T234:T256)</f>
        <v>0</v>
      </c>
      <c r="U233" s="125"/>
      <c r="AR233" s="119" t="s">
        <v>86</v>
      </c>
      <c r="AT233" s="126" t="s">
        <v>77</v>
      </c>
      <c r="AU233" s="126" t="s">
        <v>86</v>
      </c>
      <c r="AY233" s="119" t="s">
        <v>131</v>
      </c>
      <c r="BK233" s="127">
        <f>SUM(BK234:BK256)</f>
        <v>0</v>
      </c>
    </row>
    <row r="234" spans="2:65" s="1" customFormat="1" ht="21.75" customHeight="1">
      <c r="B234" s="31"/>
      <c r="C234" s="130" t="s">
        <v>589</v>
      </c>
      <c r="D234" s="130" t="s">
        <v>134</v>
      </c>
      <c r="E234" s="131" t="s">
        <v>537</v>
      </c>
      <c r="F234" s="132" t="s">
        <v>538</v>
      </c>
      <c r="G234" s="133" t="s">
        <v>182</v>
      </c>
      <c r="H234" s="134">
        <v>1.375</v>
      </c>
      <c r="I234" s="135"/>
      <c r="J234" s="136">
        <f>ROUND(I234*H234,2)</f>
        <v>0</v>
      </c>
      <c r="K234" s="132" t="s">
        <v>138</v>
      </c>
      <c r="L234" s="31"/>
      <c r="M234" s="137" t="s">
        <v>1</v>
      </c>
      <c r="N234" s="138" t="s">
        <v>43</v>
      </c>
      <c r="P234" s="139">
        <f>O234*H234</f>
        <v>0</v>
      </c>
      <c r="Q234" s="139">
        <v>2.50194574</v>
      </c>
      <c r="R234" s="139">
        <f>Q234*H234</f>
        <v>3.4401753925</v>
      </c>
      <c r="S234" s="139">
        <v>0</v>
      </c>
      <c r="T234" s="139">
        <f>S234*H234</f>
        <v>0</v>
      </c>
      <c r="U234" s="140" t="s">
        <v>1</v>
      </c>
      <c r="AR234" s="141" t="s">
        <v>139</v>
      </c>
      <c r="AT234" s="141" t="s">
        <v>134</v>
      </c>
      <c r="AU234" s="141" t="s">
        <v>88</v>
      </c>
      <c r="AY234" s="16" t="s">
        <v>131</v>
      </c>
      <c r="BE234" s="142">
        <f>IF(N234="základní",J234,0)</f>
        <v>0</v>
      </c>
      <c r="BF234" s="142">
        <f>IF(N234="snížená",J234,0)</f>
        <v>0</v>
      </c>
      <c r="BG234" s="142">
        <f>IF(N234="zákl. přenesená",J234,0)</f>
        <v>0</v>
      </c>
      <c r="BH234" s="142">
        <f>IF(N234="sníž. přenesená",J234,0)</f>
        <v>0</v>
      </c>
      <c r="BI234" s="142">
        <f>IF(N234="nulová",J234,0)</f>
        <v>0</v>
      </c>
      <c r="BJ234" s="16" t="s">
        <v>86</v>
      </c>
      <c r="BK234" s="142">
        <f>ROUND(I234*H234,2)</f>
        <v>0</v>
      </c>
      <c r="BL234" s="16" t="s">
        <v>139</v>
      </c>
      <c r="BM234" s="141" t="s">
        <v>590</v>
      </c>
    </row>
    <row r="235" spans="2:65" s="1" customFormat="1" ht="28.8">
      <c r="B235" s="31"/>
      <c r="D235" s="143" t="s">
        <v>141</v>
      </c>
      <c r="F235" s="144" t="s">
        <v>540</v>
      </c>
      <c r="I235" s="145"/>
      <c r="L235" s="31"/>
      <c r="M235" s="146"/>
      <c r="U235" s="55"/>
      <c r="AT235" s="16" t="s">
        <v>141</v>
      </c>
      <c r="AU235" s="16" t="s">
        <v>88</v>
      </c>
    </row>
    <row r="236" spans="2:65" s="13" customFormat="1">
      <c r="B236" s="153"/>
      <c r="D236" s="143" t="s">
        <v>143</v>
      </c>
      <c r="E236" s="154" t="s">
        <v>1</v>
      </c>
      <c r="F236" s="155" t="s">
        <v>591</v>
      </c>
      <c r="H236" s="156">
        <v>0.88</v>
      </c>
      <c r="I236" s="157"/>
      <c r="L236" s="153"/>
      <c r="M236" s="158"/>
      <c r="U236" s="159"/>
      <c r="AT236" s="154" t="s">
        <v>143</v>
      </c>
      <c r="AU236" s="154" t="s">
        <v>88</v>
      </c>
      <c r="AV236" s="13" t="s">
        <v>88</v>
      </c>
      <c r="AW236" s="13" t="s">
        <v>33</v>
      </c>
      <c r="AX236" s="13" t="s">
        <v>78</v>
      </c>
      <c r="AY236" s="154" t="s">
        <v>131</v>
      </c>
    </row>
    <row r="237" spans="2:65" s="13" customFormat="1">
      <c r="B237" s="153"/>
      <c r="D237" s="143" t="s">
        <v>143</v>
      </c>
      <c r="E237" s="154" t="s">
        <v>1</v>
      </c>
      <c r="F237" s="155" t="s">
        <v>592</v>
      </c>
      <c r="H237" s="156">
        <v>0.495</v>
      </c>
      <c r="I237" s="157"/>
      <c r="L237" s="153"/>
      <c r="M237" s="158"/>
      <c r="U237" s="159"/>
      <c r="AT237" s="154" t="s">
        <v>143</v>
      </c>
      <c r="AU237" s="154" t="s">
        <v>88</v>
      </c>
      <c r="AV237" s="13" t="s">
        <v>88</v>
      </c>
      <c r="AW237" s="13" t="s">
        <v>33</v>
      </c>
      <c r="AX237" s="13" t="s">
        <v>78</v>
      </c>
      <c r="AY237" s="154" t="s">
        <v>131</v>
      </c>
    </row>
    <row r="238" spans="2:65" s="14" customFormat="1">
      <c r="B238" s="161"/>
      <c r="D238" s="143" t="s">
        <v>143</v>
      </c>
      <c r="E238" s="162" t="s">
        <v>1</v>
      </c>
      <c r="F238" s="163" t="s">
        <v>173</v>
      </c>
      <c r="H238" s="164">
        <v>1.375</v>
      </c>
      <c r="I238" s="165"/>
      <c r="L238" s="161"/>
      <c r="M238" s="166"/>
      <c r="U238" s="167"/>
      <c r="AT238" s="162" t="s">
        <v>143</v>
      </c>
      <c r="AU238" s="162" t="s">
        <v>88</v>
      </c>
      <c r="AV238" s="14" t="s">
        <v>139</v>
      </c>
      <c r="AW238" s="14" t="s">
        <v>33</v>
      </c>
      <c r="AX238" s="14" t="s">
        <v>86</v>
      </c>
      <c r="AY238" s="162" t="s">
        <v>131</v>
      </c>
    </row>
    <row r="239" spans="2:65" s="1" customFormat="1" ht="24.15" customHeight="1">
      <c r="B239" s="31"/>
      <c r="C239" s="130" t="s">
        <v>593</v>
      </c>
      <c r="D239" s="130" t="s">
        <v>134</v>
      </c>
      <c r="E239" s="131" t="s">
        <v>543</v>
      </c>
      <c r="F239" s="132" t="s">
        <v>544</v>
      </c>
      <c r="G239" s="133" t="s">
        <v>225</v>
      </c>
      <c r="H239" s="134">
        <v>2.904E-2</v>
      </c>
      <c r="I239" s="135"/>
      <c r="J239" s="136">
        <f>ROUND(I239*H239,2)</f>
        <v>0</v>
      </c>
      <c r="K239" s="132" t="s">
        <v>138</v>
      </c>
      <c r="L239" s="31"/>
      <c r="M239" s="137" t="s">
        <v>1</v>
      </c>
      <c r="N239" s="138" t="s">
        <v>43</v>
      </c>
      <c r="P239" s="139">
        <f>O239*H239</f>
        <v>0</v>
      </c>
      <c r="Q239" s="139">
        <v>1.0627727796999999</v>
      </c>
      <c r="R239" s="139">
        <f>Q239*H239</f>
        <v>3.0862921522487999E-2</v>
      </c>
      <c r="S239" s="139">
        <v>0</v>
      </c>
      <c r="T239" s="139">
        <f>S239*H239</f>
        <v>0</v>
      </c>
      <c r="U239" s="140" t="s">
        <v>1</v>
      </c>
      <c r="AR239" s="141" t="s">
        <v>139</v>
      </c>
      <c r="AT239" s="141" t="s">
        <v>134</v>
      </c>
      <c r="AU239" s="141" t="s">
        <v>88</v>
      </c>
      <c r="AY239" s="16" t="s">
        <v>131</v>
      </c>
      <c r="BE239" s="142">
        <f>IF(N239="základní",J239,0)</f>
        <v>0</v>
      </c>
      <c r="BF239" s="142">
        <f>IF(N239="snížená",J239,0)</f>
        <v>0</v>
      </c>
      <c r="BG239" s="142">
        <f>IF(N239="zákl. přenesená",J239,0)</f>
        <v>0</v>
      </c>
      <c r="BH239" s="142">
        <f>IF(N239="sníž. přenesená",J239,0)</f>
        <v>0</v>
      </c>
      <c r="BI239" s="142">
        <f>IF(N239="nulová",J239,0)</f>
        <v>0</v>
      </c>
      <c r="BJ239" s="16" t="s">
        <v>86</v>
      </c>
      <c r="BK239" s="142">
        <f>ROUND(I239*H239,2)</f>
        <v>0</v>
      </c>
      <c r="BL239" s="16" t="s">
        <v>139</v>
      </c>
      <c r="BM239" s="141" t="s">
        <v>594</v>
      </c>
    </row>
    <row r="240" spans="2:65" s="1" customFormat="1" ht="19.2">
      <c r="B240" s="31"/>
      <c r="D240" s="143" t="s">
        <v>141</v>
      </c>
      <c r="F240" s="144" t="s">
        <v>546</v>
      </c>
      <c r="I240" s="145"/>
      <c r="L240" s="31"/>
      <c r="M240" s="146"/>
      <c r="U240" s="55"/>
      <c r="AT240" s="16" t="s">
        <v>141</v>
      </c>
      <c r="AU240" s="16" t="s">
        <v>88</v>
      </c>
    </row>
    <row r="241" spans="2:65" s="13" customFormat="1">
      <c r="B241" s="153"/>
      <c r="D241" s="143" t="s">
        <v>143</v>
      </c>
      <c r="E241" s="154" t="s">
        <v>1</v>
      </c>
      <c r="F241" s="155" t="s">
        <v>595</v>
      </c>
      <c r="H241" s="156">
        <v>2.904E-2</v>
      </c>
      <c r="I241" s="157"/>
      <c r="L241" s="153"/>
      <c r="M241" s="158"/>
      <c r="U241" s="159"/>
      <c r="AT241" s="154" t="s">
        <v>143</v>
      </c>
      <c r="AU241" s="154" t="s">
        <v>88</v>
      </c>
      <c r="AV241" s="13" t="s">
        <v>88</v>
      </c>
      <c r="AW241" s="13" t="s">
        <v>33</v>
      </c>
      <c r="AX241" s="13" t="s">
        <v>86</v>
      </c>
      <c r="AY241" s="154" t="s">
        <v>131</v>
      </c>
    </row>
    <row r="242" spans="2:65" s="1" customFormat="1" ht="24.15" customHeight="1">
      <c r="B242" s="31"/>
      <c r="C242" s="130" t="s">
        <v>596</v>
      </c>
      <c r="D242" s="130" t="s">
        <v>134</v>
      </c>
      <c r="E242" s="131" t="s">
        <v>548</v>
      </c>
      <c r="F242" s="132" t="s">
        <v>549</v>
      </c>
      <c r="G242" s="133" t="s">
        <v>166</v>
      </c>
      <c r="H242" s="134">
        <v>6</v>
      </c>
      <c r="I242" s="135"/>
      <c r="J242" s="136">
        <f>ROUND(I242*H242,2)</f>
        <v>0</v>
      </c>
      <c r="K242" s="132" t="s">
        <v>138</v>
      </c>
      <c r="L242" s="31"/>
      <c r="M242" s="137" t="s">
        <v>1</v>
      </c>
      <c r="N242" s="138" t="s">
        <v>43</v>
      </c>
      <c r="P242" s="139">
        <f>O242*H242</f>
        <v>0</v>
      </c>
      <c r="Q242" s="139">
        <v>3.4648779999999997E-2</v>
      </c>
      <c r="R242" s="139">
        <f>Q242*H242</f>
        <v>0.20789268</v>
      </c>
      <c r="S242" s="139">
        <v>0</v>
      </c>
      <c r="T242" s="139">
        <f>S242*H242</f>
        <v>0</v>
      </c>
      <c r="U242" s="140" t="s">
        <v>1</v>
      </c>
      <c r="AR242" s="141" t="s">
        <v>139</v>
      </c>
      <c r="AT242" s="141" t="s">
        <v>134</v>
      </c>
      <c r="AU242" s="141" t="s">
        <v>88</v>
      </c>
      <c r="AY242" s="16" t="s">
        <v>131</v>
      </c>
      <c r="BE242" s="142">
        <f>IF(N242="základní",J242,0)</f>
        <v>0</v>
      </c>
      <c r="BF242" s="142">
        <f>IF(N242="snížená",J242,0)</f>
        <v>0</v>
      </c>
      <c r="BG242" s="142">
        <f>IF(N242="zákl. přenesená",J242,0)</f>
        <v>0</v>
      </c>
      <c r="BH242" s="142">
        <f>IF(N242="sníž. přenesená",J242,0)</f>
        <v>0</v>
      </c>
      <c r="BI242" s="142">
        <f>IF(N242="nulová",J242,0)</f>
        <v>0</v>
      </c>
      <c r="BJ242" s="16" t="s">
        <v>86</v>
      </c>
      <c r="BK242" s="142">
        <f>ROUND(I242*H242,2)</f>
        <v>0</v>
      </c>
      <c r="BL242" s="16" t="s">
        <v>139</v>
      </c>
      <c r="BM242" s="141" t="s">
        <v>597</v>
      </c>
    </row>
    <row r="243" spans="2:65" s="1" customFormat="1" ht="38.4">
      <c r="B243" s="31"/>
      <c r="D243" s="143" t="s">
        <v>141</v>
      </c>
      <c r="F243" s="144" t="s">
        <v>551</v>
      </c>
      <c r="I243" s="145"/>
      <c r="L243" s="31"/>
      <c r="M243" s="146"/>
      <c r="U243" s="55"/>
      <c r="AT243" s="16" t="s">
        <v>141</v>
      </c>
      <c r="AU243" s="16" t="s">
        <v>88</v>
      </c>
    </row>
    <row r="244" spans="2:65" s="13" customFormat="1">
      <c r="B244" s="153"/>
      <c r="D244" s="143" t="s">
        <v>143</v>
      </c>
      <c r="E244" s="154" t="s">
        <v>1</v>
      </c>
      <c r="F244" s="155" t="s">
        <v>598</v>
      </c>
      <c r="H244" s="156">
        <v>6</v>
      </c>
      <c r="I244" s="157"/>
      <c r="L244" s="153"/>
      <c r="M244" s="158"/>
      <c r="U244" s="159"/>
      <c r="AT244" s="154" t="s">
        <v>143</v>
      </c>
      <c r="AU244" s="154" t="s">
        <v>88</v>
      </c>
      <c r="AV244" s="13" t="s">
        <v>88</v>
      </c>
      <c r="AW244" s="13" t="s">
        <v>33</v>
      </c>
      <c r="AX244" s="13" t="s">
        <v>86</v>
      </c>
      <c r="AY244" s="154" t="s">
        <v>131</v>
      </c>
    </row>
    <row r="245" spans="2:65" s="1" customFormat="1" ht="33" customHeight="1">
      <c r="B245" s="31"/>
      <c r="C245" s="171" t="s">
        <v>599</v>
      </c>
      <c r="D245" s="171" t="s">
        <v>294</v>
      </c>
      <c r="E245" s="172" t="s">
        <v>600</v>
      </c>
      <c r="F245" s="173" t="s">
        <v>601</v>
      </c>
      <c r="G245" s="174" t="s">
        <v>205</v>
      </c>
      <c r="H245" s="175">
        <v>6</v>
      </c>
      <c r="I245" s="176"/>
      <c r="J245" s="177">
        <f>ROUND(I245*H245,2)</f>
        <v>0</v>
      </c>
      <c r="K245" s="173" t="s">
        <v>1</v>
      </c>
      <c r="L245" s="178"/>
      <c r="M245" s="179" t="s">
        <v>1</v>
      </c>
      <c r="N245" s="180" t="s">
        <v>43</v>
      </c>
      <c r="P245" s="139">
        <f>O245*H245</f>
        <v>0</v>
      </c>
      <c r="Q245" s="139">
        <v>0.112</v>
      </c>
      <c r="R245" s="139">
        <f>Q245*H245</f>
        <v>0.67200000000000004</v>
      </c>
      <c r="S245" s="139">
        <v>0</v>
      </c>
      <c r="T245" s="139">
        <f>S245*H245</f>
        <v>0</v>
      </c>
      <c r="U245" s="140" t="s">
        <v>1</v>
      </c>
      <c r="AR245" s="141" t="s">
        <v>188</v>
      </c>
      <c r="AT245" s="141" t="s">
        <v>294</v>
      </c>
      <c r="AU245" s="141" t="s">
        <v>88</v>
      </c>
      <c r="AY245" s="16" t="s">
        <v>131</v>
      </c>
      <c r="BE245" s="142">
        <f>IF(N245="základní",J245,0)</f>
        <v>0</v>
      </c>
      <c r="BF245" s="142">
        <f>IF(N245="snížená",J245,0)</f>
        <v>0</v>
      </c>
      <c r="BG245" s="142">
        <f>IF(N245="zákl. přenesená",J245,0)</f>
        <v>0</v>
      </c>
      <c r="BH245" s="142">
        <f>IF(N245="sníž. přenesená",J245,0)</f>
        <v>0</v>
      </c>
      <c r="BI245" s="142">
        <f>IF(N245="nulová",J245,0)</f>
        <v>0</v>
      </c>
      <c r="BJ245" s="16" t="s">
        <v>86</v>
      </c>
      <c r="BK245" s="142">
        <f>ROUND(I245*H245,2)</f>
        <v>0</v>
      </c>
      <c r="BL245" s="16" t="s">
        <v>139</v>
      </c>
      <c r="BM245" s="141" t="s">
        <v>602</v>
      </c>
    </row>
    <row r="246" spans="2:65" s="1" customFormat="1" ht="19.2">
      <c r="B246" s="31"/>
      <c r="D246" s="143" t="s">
        <v>141</v>
      </c>
      <c r="F246" s="144" t="s">
        <v>601</v>
      </c>
      <c r="I246" s="145"/>
      <c r="L246" s="31"/>
      <c r="M246" s="146"/>
      <c r="U246" s="55"/>
      <c r="AT246" s="16" t="s">
        <v>141</v>
      </c>
      <c r="AU246" s="16" t="s">
        <v>88</v>
      </c>
    </row>
    <row r="247" spans="2:65" s="1" customFormat="1" ht="24.15" customHeight="1">
      <c r="B247" s="31"/>
      <c r="C247" s="130" t="s">
        <v>603</v>
      </c>
      <c r="D247" s="130" t="s">
        <v>134</v>
      </c>
      <c r="E247" s="131" t="s">
        <v>560</v>
      </c>
      <c r="F247" s="132" t="s">
        <v>561</v>
      </c>
      <c r="G247" s="133" t="s">
        <v>137</v>
      </c>
      <c r="H247" s="134">
        <v>4.4000000000000004</v>
      </c>
      <c r="I247" s="135"/>
      <c r="J247" s="136">
        <f>ROUND(I247*H247,2)</f>
        <v>0</v>
      </c>
      <c r="K247" s="132" t="s">
        <v>138</v>
      </c>
      <c r="L247" s="31"/>
      <c r="M247" s="137" t="s">
        <v>1</v>
      </c>
      <c r="N247" s="138" t="s">
        <v>43</v>
      </c>
      <c r="P247" s="139">
        <f>O247*H247</f>
        <v>0</v>
      </c>
      <c r="Q247" s="139">
        <v>0.38700000000000001</v>
      </c>
      <c r="R247" s="139">
        <f>Q247*H247</f>
        <v>1.7028000000000001</v>
      </c>
      <c r="S247" s="139">
        <v>0</v>
      </c>
      <c r="T247" s="139">
        <f>S247*H247</f>
        <v>0</v>
      </c>
      <c r="U247" s="140" t="s">
        <v>1</v>
      </c>
      <c r="AR247" s="141" t="s">
        <v>139</v>
      </c>
      <c r="AT247" s="141" t="s">
        <v>134</v>
      </c>
      <c r="AU247" s="141" t="s">
        <v>88</v>
      </c>
      <c r="AY247" s="16" t="s">
        <v>131</v>
      </c>
      <c r="BE247" s="142">
        <f>IF(N247="základní",J247,0)</f>
        <v>0</v>
      </c>
      <c r="BF247" s="142">
        <f>IF(N247="snížená",J247,0)</f>
        <v>0</v>
      </c>
      <c r="BG247" s="142">
        <f>IF(N247="zákl. přenesená",J247,0)</f>
        <v>0</v>
      </c>
      <c r="BH247" s="142">
        <f>IF(N247="sníž. přenesená",J247,0)</f>
        <v>0</v>
      </c>
      <c r="BI247" s="142">
        <f>IF(N247="nulová",J247,0)</f>
        <v>0</v>
      </c>
      <c r="BJ247" s="16" t="s">
        <v>86</v>
      </c>
      <c r="BK247" s="142">
        <f>ROUND(I247*H247,2)</f>
        <v>0</v>
      </c>
      <c r="BL247" s="16" t="s">
        <v>139</v>
      </c>
      <c r="BM247" s="141" t="s">
        <v>604</v>
      </c>
    </row>
    <row r="248" spans="2:65" s="1" customFormat="1" ht="28.8">
      <c r="B248" s="31"/>
      <c r="D248" s="143" t="s">
        <v>141</v>
      </c>
      <c r="F248" s="144" t="s">
        <v>563</v>
      </c>
      <c r="I248" s="145"/>
      <c r="L248" s="31"/>
      <c r="M248" s="146"/>
      <c r="U248" s="55"/>
      <c r="AT248" s="16" t="s">
        <v>141</v>
      </c>
      <c r="AU248" s="16" t="s">
        <v>88</v>
      </c>
    </row>
    <row r="249" spans="2:65" s="13" customFormat="1">
      <c r="B249" s="153"/>
      <c r="D249" s="143" t="s">
        <v>143</v>
      </c>
      <c r="E249" s="154" t="s">
        <v>1</v>
      </c>
      <c r="F249" s="155" t="s">
        <v>605</v>
      </c>
      <c r="H249" s="156">
        <v>4.4000000000000004</v>
      </c>
      <c r="I249" s="157"/>
      <c r="L249" s="153"/>
      <c r="M249" s="158"/>
      <c r="U249" s="159"/>
      <c r="AT249" s="154" t="s">
        <v>143</v>
      </c>
      <c r="AU249" s="154" t="s">
        <v>88</v>
      </c>
      <c r="AV249" s="13" t="s">
        <v>88</v>
      </c>
      <c r="AW249" s="13" t="s">
        <v>33</v>
      </c>
      <c r="AX249" s="13" t="s">
        <v>86</v>
      </c>
      <c r="AY249" s="154" t="s">
        <v>131</v>
      </c>
    </row>
    <row r="250" spans="2:65" s="1" customFormat="1" ht="24.15" customHeight="1">
      <c r="B250" s="31"/>
      <c r="C250" s="130" t="s">
        <v>606</v>
      </c>
      <c r="D250" s="130" t="s">
        <v>134</v>
      </c>
      <c r="E250" s="131" t="s">
        <v>607</v>
      </c>
      <c r="F250" s="132" t="s">
        <v>608</v>
      </c>
      <c r="G250" s="133" t="s">
        <v>137</v>
      </c>
      <c r="H250" s="134">
        <v>2.52</v>
      </c>
      <c r="I250" s="135"/>
      <c r="J250" s="136">
        <f>ROUND(I250*H250,2)</f>
        <v>0</v>
      </c>
      <c r="K250" s="132" t="s">
        <v>138</v>
      </c>
      <c r="L250" s="31"/>
      <c r="M250" s="137" t="s">
        <v>1</v>
      </c>
      <c r="N250" s="138" t="s">
        <v>43</v>
      </c>
      <c r="P250" s="139">
        <f>O250*H250</f>
        <v>0</v>
      </c>
      <c r="Q250" s="139">
        <v>0.19536000000000001</v>
      </c>
      <c r="R250" s="139">
        <f>Q250*H250</f>
        <v>0.4923072</v>
      </c>
      <c r="S250" s="139">
        <v>0</v>
      </c>
      <c r="T250" s="139">
        <f>S250*H250</f>
        <v>0</v>
      </c>
      <c r="U250" s="140" t="s">
        <v>1</v>
      </c>
      <c r="AR250" s="141" t="s">
        <v>139</v>
      </c>
      <c r="AT250" s="141" t="s">
        <v>134</v>
      </c>
      <c r="AU250" s="141" t="s">
        <v>88</v>
      </c>
      <c r="AY250" s="16" t="s">
        <v>131</v>
      </c>
      <c r="BE250" s="142">
        <f>IF(N250="základní",J250,0)</f>
        <v>0</v>
      </c>
      <c r="BF250" s="142">
        <f>IF(N250="snížená",J250,0)</f>
        <v>0</v>
      </c>
      <c r="BG250" s="142">
        <f>IF(N250="zákl. přenesená",J250,0)</f>
        <v>0</v>
      </c>
      <c r="BH250" s="142">
        <f>IF(N250="sníž. přenesená",J250,0)</f>
        <v>0</v>
      </c>
      <c r="BI250" s="142">
        <f>IF(N250="nulová",J250,0)</f>
        <v>0</v>
      </c>
      <c r="BJ250" s="16" t="s">
        <v>86</v>
      </c>
      <c r="BK250" s="142">
        <f>ROUND(I250*H250,2)</f>
        <v>0</v>
      </c>
      <c r="BL250" s="16" t="s">
        <v>139</v>
      </c>
      <c r="BM250" s="141" t="s">
        <v>609</v>
      </c>
    </row>
    <row r="251" spans="2:65" s="1" customFormat="1" ht="38.4">
      <c r="B251" s="31"/>
      <c r="D251" s="143" t="s">
        <v>141</v>
      </c>
      <c r="F251" s="144" t="s">
        <v>610</v>
      </c>
      <c r="I251" s="145"/>
      <c r="L251" s="31"/>
      <c r="M251" s="146"/>
      <c r="U251" s="55"/>
      <c r="AT251" s="16" t="s">
        <v>141</v>
      </c>
      <c r="AU251" s="16" t="s">
        <v>88</v>
      </c>
    </row>
    <row r="252" spans="2:65" s="12" customFormat="1">
      <c r="B252" s="147"/>
      <c r="D252" s="143" t="s">
        <v>143</v>
      </c>
      <c r="E252" s="148" t="s">
        <v>1</v>
      </c>
      <c r="F252" s="149" t="s">
        <v>611</v>
      </c>
      <c r="H252" s="148" t="s">
        <v>1</v>
      </c>
      <c r="I252" s="150"/>
      <c r="L252" s="147"/>
      <c r="M252" s="151"/>
      <c r="U252" s="152"/>
      <c r="AT252" s="148" t="s">
        <v>143</v>
      </c>
      <c r="AU252" s="148" t="s">
        <v>88</v>
      </c>
      <c r="AV252" s="12" t="s">
        <v>86</v>
      </c>
      <c r="AW252" s="12" t="s">
        <v>33</v>
      </c>
      <c r="AX252" s="12" t="s">
        <v>78</v>
      </c>
      <c r="AY252" s="148" t="s">
        <v>131</v>
      </c>
    </row>
    <row r="253" spans="2:65" s="13" customFormat="1">
      <c r="B253" s="153"/>
      <c r="D253" s="143" t="s">
        <v>143</v>
      </c>
      <c r="E253" s="154" t="s">
        <v>1</v>
      </c>
      <c r="F253" s="155" t="s">
        <v>612</v>
      </c>
      <c r="H253" s="156">
        <v>2.52</v>
      </c>
      <c r="I253" s="157"/>
      <c r="L253" s="153"/>
      <c r="M253" s="158"/>
      <c r="U253" s="159"/>
      <c r="AT253" s="154" t="s">
        <v>143</v>
      </c>
      <c r="AU253" s="154" t="s">
        <v>88</v>
      </c>
      <c r="AV253" s="13" t="s">
        <v>88</v>
      </c>
      <c r="AW253" s="13" t="s">
        <v>33</v>
      </c>
      <c r="AX253" s="13" t="s">
        <v>86</v>
      </c>
      <c r="AY253" s="154" t="s">
        <v>131</v>
      </c>
    </row>
    <row r="254" spans="2:65" s="1" customFormat="1" ht="16.5" customHeight="1">
      <c r="B254" s="31"/>
      <c r="C254" s="171" t="s">
        <v>613</v>
      </c>
      <c r="D254" s="171" t="s">
        <v>294</v>
      </c>
      <c r="E254" s="172" t="s">
        <v>295</v>
      </c>
      <c r="F254" s="173" t="s">
        <v>296</v>
      </c>
      <c r="G254" s="174" t="s">
        <v>137</v>
      </c>
      <c r="H254" s="175">
        <v>2.5703999999999998</v>
      </c>
      <c r="I254" s="176"/>
      <c r="J254" s="177">
        <f>ROUND(I254*H254,2)</f>
        <v>0</v>
      </c>
      <c r="K254" s="173" t="s">
        <v>138</v>
      </c>
      <c r="L254" s="178"/>
      <c r="M254" s="179" t="s">
        <v>1</v>
      </c>
      <c r="N254" s="180" t="s">
        <v>43</v>
      </c>
      <c r="P254" s="139">
        <f>O254*H254</f>
        <v>0</v>
      </c>
      <c r="Q254" s="139">
        <v>0.222</v>
      </c>
      <c r="R254" s="139">
        <f>Q254*H254</f>
        <v>0.57062879999999994</v>
      </c>
      <c r="S254" s="139">
        <v>0</v>
      </c>
      <c r="T254" s="139">
        <f>S254*H254</f>
        <v>0</v>
      </c>
      <c r="U254" s="140" t="s">
        <v>1</v>
      </c>
      <c r="AR254" s="141" t="s">
        <v>188</v>
      </c>
      <c r="AT254" s="141" t="s">
        <v>294</v>
      </c>
      <c r="AU254" s="141" t="s">
        <v>88</v>
      </c>
      <c r="AY254" s="16" t="s">
        <v>131</v>
      </c>
      <c r="BE254" s="142">
        <f>IF(N254="základní",J254,0)</f>
        <v>0</v>
      </c>
      <c r="BF254" s="142">
        <f>IF(N254="snížená",J254,0)</f>
        <v>0</v>
      </c>
      <c r="BG254" s="142">
        <f>IF(N254="zákl. přenesená",J254,0)</f>
        <v>0</v>
      </c>
      <c r="BH254" s="142">
        <f>IF(N254="sníž. přenesená",J254,0)</f>
        <v>0</v>
      </c>
      <c r="BI254" s="142">
        <f>IF(N254="nulová",J254,0)</f>
        <v>0</v>
      </c>
      <c r="BJ254" s="16" t="s">
        <v>86</v>
      </c>
      <c r="BK254" s="142">
        <f>ROUND(I254*H254,2)</f>
        <v>0</v>
      </c>
      <c r="BL254" s="16" t="s">
        <v>139</v>
      </c>
      <c r="BM254" s="141" t="s">
        <v>614</v>
      </c>
    </row>
    <row r="255" spans="2:65" s="1" customFormat="1">
      <c r="B255" s="31"/>
      <c r="D255" s="143" t="s">
        <v>141</v>
      </c>
      <c r="F255" s="144" t="s">
        <v>296</v>
      </c>
      <c r="I255" s="145"/>
      <c r="L255" s="31"/>
      <c r="M255" s="146"/>
      <c r="U255" s="55"/>
      <c r="AT255" s="16" t="s">
        <v>141</v>
      </c>
      <c r="AU255" s="16" t="s">
        <v>88</v>
      </c>
    </row>
    <row r="256" spans="2:65" s="13" customFormat="1">
      <c r="B256" s="153"/>
      <c r="D256" s="143" t="s">
        <v>143</v>
      </c>
      <c r="F256" s="155" t="s">
        <v>615</v>
      </c>
      <c r="H256" s="156">
        <v>2.5703999999999998</v>
      </c>
      <c r="I256" s="157"/>
      <c r="L256" s="153"/>
      <c r="M256" s="158"/>
      <c r="U256" s="159"/>
      <c r="AT256" s="154" t="s">
        <v>143</v>
      </c>
      <c r="AU256" s="154" t="s">
        <v>88</v>
      </c>
      <c r="AV256" s="13" t="s">
        <v>88</v>
      </c>
      <c r="AW256" s="13" t="s">
        <v>4</v>
      </c>
      <c r="AX256" s="13" t="s">
        <v>86</v>
      </c>
      <c r="AY256" s="154" t="s">
        <v>131</v>
      </c>
    </row>
    <row r="257" spans="2:65" s="11" customFormat="1" ht="22.8" customHeight="1">
      <c r="B257" s="118"/>
      <c r="D257" s="119" t="s">
        <v>77</v>
      </c>
      <c r="E257" s="128" t="s">
        <v>420</v>
      </c>
      <c r="F257" s="128" t="s">
        <v>421</v>
      </c>
      <c r="I257" s="121"/>
      <c r="J257" s="129">
        <f>BK257</f>
        <v>0</v>
      </c>
      <c r="L257" s="118"/>
      <c r="M257" s="123"/>
      <c r="P257" s="124">
        <f>SUM(P258:P259)</f>
        <v>0</v>
      </c>
      <c r="R257" s="124">
        <f>SUM(R258:R259)</f>
        <v>0</v>
      </c>
      <c r="T257" s="124">
        <f>SUM(T258:T259)</f>
        <v>0</v>
      </c>
      <c r="U257" s="125"/>
      <c r="AR257" s="119" t="s">
        <v>86</v>
      </c>
      <c r="AT257" s="126" t="s">
        <v>77</v>
      </c>
      <c r="AU257" s="126" t="s">
        <v>86</v>
      </c>
      <c r="AY257" s="119" t="s">
        <v>131</v>
      </c>
      <c r="BK257" s="127">
        <f>SUM(BK258:BK259)</f>
        <v>0</v>
      </c>
    </row>
    <row r="258" spans="2:65" s="1" customFormat="1" ht="24.15" customHeight="1">
      <c r="B258" s="31"/>
      <c r="C258" s="130" t="s">
        <v>616</v>
      </c>
      <c r="D258" s="130" t="s">
        <v>134</v>
      </c>
      <c r="E258" s="131" t="s">
        <v>617</v>
      </c>
      <c r="F258" s="132" t="s">
        <v>618</v>
      </c>
      <c r="G258" s="133" t="s">
        <v>225</v>
      </c>
      <c r="H258" s="134">
        <v>154.78190000000001</v>
      </c>
      <c r="I258" s="135"/>
      <c r="J258" s="136">
        <f>ROUND(I258*H258,2)</f>
        <v>0</v>
      </c>
      <c r="K258" s="132" t="s">
        <v>138</v>
      </c>
      <c r="L258" s="31"/>
      <c r="M258" s="137" t="s">
        <v>1</v>
      </c>
      <c r="N258" s="138" t="s">
        <v>43</v>
      </c>
      <c r="P258" s="139">
        <f>O258*H258</f>
        <v>0</v>
      </c>
      <c r="Q258" s="139">
        <v>0</v>
      </c>
      <c r="R258" s="139">
        <f>Q258*H258</f>
        <v>0</v>
      </c>
      <c r="S258" s="139">
        <v>0</v>
      </c>
      <c r="T258" s="139">
        <f>S258*H258</f>
        <v>0</v>
      </c>
      <c r="U258" s="140" t="s">
        <v>1</v>
      </c>
      <c r="AR258" s="141" t="s">
        <v>139</v>
      </c>
      <c r="AT258" s="141" t="s">
        <v>134</v>
      </c>
      <c r="AU258" s="141" t="s">
        <v>88</v>
      </c>
      <c r="AY258" s="16" t="s">
        <v>131</v>
      </c>
      <c r="BE258" s="142">
        <f>IF(N258="základní",J258,0)</f>
        <v>0</v>
      </c>
      <c r="BF258" s="142">
        <f>IF(N258="snížená",J258,0)</f>
        <v>0</v>
      </c>
      <c r="BG258" s="142">
        <f>IF(N258="zákl. přenesená",J258,0)</f>
        <v>0</v>
      </c>
      <c r="BH258" s="142">
        <f>IF(N258="sníž. přenesená",J258,0)</f>
        <v>0</v>
      </c>
      <c r="BI258" s="142">
        <f>IF(N258="nulová",J258,0)</f>
        <v>0</v>
      </c>
      <c r="BJ258" s="16" t="s">
        <v>86</v>
      </c>
      <c r="BK258" s="142">
        <f>ROUND(I258*H258,2)</f>
        <v>0</v>
      </c>
      <c r="BL258" s="16" t="s">
        <v>139</v>
      </c>
      <c r="BM258" s="141" t="s">
        <v>619</v>
      </c>
    </row>
    <row r="259" spans="2:65" s="1" customFormat="1" ht="28.8">
      <c r="B259" s="31"/>
      <c r="D259" s="143" t="s">
        <v>141</v>
      </c>
      <c r="F259" s="144" t="s">
        <v>620</v>
      </c>
      <c r="I259" s="145"/>
      <c r="L259" s="31"/>
      <c r="M259" s="146"/>
      <c r="U259" s="55"/>
      <c r="AT259" s="16" t="s">
        <v>141</v>
      </c>
      <c r="AU259" s="16" t="s">
        <v>88</v>
      </c>
    </row>
    <row r="260" spans="2:65" s="11" customFormat="1" ht="25.95" customHeight="1">
      <c r="B260" s="118"/>
      <c r="D260" s="119" t="s">
        <v>77</v>
      </c>
      <c r="E260" s="120" t="s">
        <v>294</v>
      </c>
      <c r="F260" s="120" t="s">
        <v>427</v>
      </c>
      <c r="I260" s="121"/>
      <c r="J260" s="122">
        <f>BK260</f>
        <v>0</v>
      </c>
      <c r="L260" s="118"/>
      <c r="M260" s="123"/>
      <c r="P260" s="124">
        <f>P261</f>
        <v>0</v>
      </c>
      <c r="R260" s="124">
        <f>R261</f>
        <v>0</v>
      </c>
      <c r="T260" s="124">
        <f>T261</f>
        <v>0</v>
      </c>
      <c r="U260" s="125"/>
      <c r="AR260" s="119" t="s">
        <v>152</v>
      </c>
      <c r="AT260" s="126" t="s">
        <v>77</v>
      </c>
      <c r="AU260" s="126" t="s">
        <v>78</v>
      </c>
      <c r="AY260" s="119" t="s">
        <v>131</v>
      </c>
      <c r="BK260" s="127">
        <f>BK261</f>
        <v>0</v>
      </c>
    </row>
    <row r="261" spans="2:65" s="11" customFormat="1" ht="22.8" customHeight="1">
      <c r="B261" s="118"/>
      <c r="D261" s="119" t="s">
        <v>77</v>
      </c>
      <c r="E261" s="128" t="s">
        <v>621</v>
      </c>
      <c r="F261" s="128" t="s">
        <v>622</v>
      </c>
      <c r="I261" s="121"/>
      <c r="J261" s="129">
        <f>BK261</f>
        <v>0</v>
      </c>
      <c r="L261" s="118"/>
      <c r="M261" s="123"/>
      <c r="P261" s="124">
        <f>SUM(P262:P266)</f>
        <v>0</v>
      </c>
      <c r="R261" s="124">
        <f>SUM(R262:R266)</f>
        <v>0</v>
      </c>
      <c r="T261" s="124">
        <f>SUM(T262:T266)</f>
        <v>0</v>
      </c>
      <c r="U261" s="125"/>
      <c r="AR261" s="119" t="s">
        <v>152</v>
      </c>
      <c r="AT261" s="126" t="s">
        <v>77</v>
      </c>
      <c r="AU261" s="126" t="s">
        <v>86</v>
      </c>
      <c r="AY261" s="119" t="s">
        <v>131</v>
      </c>
      <c r="BK261" s="127">
        <f>SUM(BK262:BK266)</f>
        <v>0</v>
      </c>
    </row>
    <row r="262" spans="2:65" s="1" customFormat="1" ht="16.5" customHeight="1">
      <c r="B262" s="31"/>
      <c r="C262" s="130" t="s">
        <v>623</v>
      </c>
      <c r="D262" s="130" t="s">
        <v>134</v>
      </c>
      <c r="E262" s="131" t="s">
        <v>624</v>
      </c>
      <c r="F262" s="132" t="s">
        <v>625</v>
      </c>
      <c r="G262" s="133" t="s">
        <v>166</v>
      </c>
      <c r="H262" s="134">
        <v>12.5</v>
      </c>
      <c r="I262" s="135"/>
      <c r="J262" s="136">
        <f>ROUND(I262*H262,2)</f>
        <v>0</v>
      </c>
      <c r="K262" s="132" t="s">
        <v>138</v>
      </c>
      <c r="L262" s="31"/>
      <c r="M262" s="137" t="s">
        <v>1</v>
      </c>
      <c r="N262" s="138" t="s">
        <v>43</v>
      </c>
      <c r="P262" s="139">
        <f>O262*H262</f>
        <v>0</v>
      </c>
      <c r="Q262" s="139">
        <v>0</v>
      </c>
      <c r="R262" s="139">
        <f>Q262*H262</f>
        <v>0</v>
      </c>
      <c r="S262" s="139">
        <v>0</v>
      </c>
      <c r="T262" s="139">
        <f>S262*H262</f>
        <v>0</v>
      </c>
      <c r="U262" s="140" t="s">
        <v>1</v>
      </c>
      <c r="AR262" s="141" t="s">
        <v>433</v>
      </c>
      <c r="AT262" s="141" t="s">
        <v>134</v>
      </c>
      <c r="AU262" s="141" t="s">
        <v>88</v>
      </c>
      <c r="AY262" s="16" t="s">
        <v>131</v>
      </c>
      <c r="BE262" s="142">
        <f>IF(N262="základní",J262,0)</f>
        <v>0</v>
      </c>
      <c r="BF262" s="142">
        <f>IF(N262="snížená",J262,0)</f>
        <v>0</v>
      </c>
      <c r="BG262" s="142">
        <f>IF(N262="zákl. přenesená",J262,0)</f>
        <v>0</v>
      </c>
      <c r="BH262" s="142">
        <f>IF(N262="sníž. přenesená",J262,0)</f>
        <v>0</v>
      </c>
      <c r="BI262" s="142">
        <f>IF(N262="nulová",J262,0)</f>
        <v>0</v>
      </c>
      <c r="BJ262" s="16" t="s">
        <v>86</v>
      </c>
      <c r="BK262" s="142">
        <f>ROUND(I262*H262,2)</f>
        <v>0</v>
      </c>
      <c r="BL262" s="16" t="s">
        <v>433</v>
      </c>
      <c r="BM262" s="141" t="s">
        <v>626</v>
      </c>
    </row>
    <row r="263" spans="2:65" s="1" customFormat="1">
      <c r="B263" s="31"/>
      <c r="D263" s="143" t="s">
        <v>141</v>
      </c>
      <c r="F263" s="144" t="s">
        <v>625</v>
      </c>
      <c r="I263" s="145"/>
      <c r="L263" s="31"/>
      <c r="M263" s="146"/>
      <c r="U263" s="55"/>
      <c r="AT263" s="16" t="s">
        <v>141</v>
      </c>
      <c r="AU263" s="16" t="s">
        <v>88</v>
      </c>
    </row>
    <row r="264" spans="2:65" s="1" customFormat="1" ht="16.5" customHeight="1">
      <c r="B264" s="31"/>
      <c r="C264" s="171" t="s">
        <v>627</v>
      </c>
      <c r="D264" s="171" t="s">
        <v>294</v>
      </c>
      <c r="E264" s="172" t="s">
        <v>628</v>
      </c>
      <c r="F264" s="173" t="s">
        <v>629</v>
      </c>
      <c r="G264" s="174" t="s">
        <v>166</v>
      </c>
      <c r="H264" s="175">
        <v>12.5</v>
      </c>
      <c r="I264" s="176"/>
      <c r="J264" s="177">
        <f>ROUND(I264*H264,2)</f>
        <v>0</v>
      </c>
      <c r="K264" s="173" t="s">
        <v>1</v>
      </c>
      <c r="L264" s="178"/>
      <c r="M264" s="179" t="s">
        <v>1</v>
      </c>
      <c r="N264" s="180" t="s">
        <v>43</v>
      </c>
      <c r="P264" s="139">
        <f>O264*H264</f>
        <v>0</v>
      </c>
      <c r="Q264" s="139">
        <v>0</v>
      </c>
      <c r="R264" s="139">
        <f>Q264*H264</f>
        <v>0</v>
      </c>
      <c r="S264" s="139">
        <v>0</v>
      </c>
      <c r="T264" s="139">
        <f>S264*H264</f>
        <v>0</v>
      </c>
      <c r="U264" s="140" t="s">
        <v>1</v>
      </c>
      <c r="AR264" s="141" t="s">
        <v>630</v>
      </c>
      <c r="AT264" s="141" t="s">
        <v>294</v>
      </c>
      <c r="AU264" s="141" t="s">
        <v>88</v>
      </c>
      <c r="AY264" s="16" t="s">
        <v>131</v>
      </c>
      <c r="BE264" s="142">
        <f>IF(N264="základní",J264,0)</f>
        <v>0</v>
      </c>
      <c r="BF264" s="142">
        <f>IF(N264="snížená",J264,0)</f>
        <v>0</v>
      </c>
      <c r="BG264" s="142">
        <f>IF(N264="zákl. přenesená",J264,0)</f>
        <v>0</v>
      </c>
      <c r="BH264" s="142">
        <f>IF(N264="sníž. přenesená",J264,0)</f>
        <v>0</v>
      </c>
      <c r="BI264" s="142">
        <f>IF(N264="nulová",J264,0)</f>
        <v>0</v>
      </c>
      <c r="BJ264" s="16" t="s">
        <v>86</v>
      </c>
      <c r="BK264" s="142">
        <f>ROUND(I264*H264,2)</f>
        <v>0</v>
      </c>
      <c r="BL264" s="16" t="s">
        <v>433</v>
      </c>
      <c r="BM264" s="141" t="s">
        <v>631</v>
      </c>
    </row>
    <row r="265" spans="2:65" s="1" customFormat="1">
      <c r="B265" s="31"/>
      <c r="D265" s="143" t="s">
        <v>141</v>
      </c>
      <c r="F265" s="144" t="s">
        <v>629</v>
      </c>
      <c r="I265" s="145"/>
      <c r="L265" s="31"/>
      <c r="M265" s="146"/>
      <c r="U265" s="55"/>
      <c r="AT265" s="16" t="s">
        <v>141</v>
      </c>
      <c r="AU265" s="16" t="s">
        <v>88</v>
      </c>
    </row>
    <row r="266" spans="2:65" s="1" customFormat="1" ht="28.8">
      <c r="B266" s="31"/>
      <c r="D266" s="143" t="s">
        <v>150</v>
      </c>
      <c r="F266" s="160" t="s">
        <v>632</v>
      </c>
      <c r="I266" s="145"/>
      <c r="L266" s="31"/>
      <c r="M266" s="168"/>
      <c r="N266" s="169"/>
      <c r="O266" s="169"/>
      <c r="P266" s="169"/>
      <c r="Q266" s="169"/>
      <c r="R266" s="169"/>
      <c r="S266" s="169"/>
      <c r="T266" s="169"/>
      <c r="U266" s="170"/>
      <c r="AT266" s="16" t="s">
        <v>150</v>
      </c>
      <c r="AU266" s="16" t="s">
        <v>88</v>
      </c>
    </row>
    <row r="267" spans="2:65" s="1" customFormat="1" ht="6.9" customHeight="1">
      <c r="B267" s="43"/>
      <c r="C267" s="44"/>
      <c r="D267" s="44"/>
      <c r="E267" s="44"/>
      <c r="F267" s="44"/>
      <c r="G267" s="44"/>
      <c r="H267" s="44"/>
      <c r="I267" s="44"/>
      <c r="J267" s="44"/>
      <c r="K267" s="44"/>
      <c r="L267" s="31"/>
    </row>
  </sheetData>
  <sheetProtection algorithmName="SHA-512" hashValue="LB6GK3lZ+ejspD1D/T3w4JXmv0kZ1tiCXn81EfU3XRJuIcHMlk7C1r6xyxrMBlZasYjt8DSe08jthZXblpAO9A==" saltValue="PEUGNXIdHySqbqwOrSBaHery3osEV76vi0J4V1TJ+jbxDWwQIEDUe6YBMa4UacFMpm/BL4mMBJQSJrCUmyZ0fg==" spinCount="100000" sheet="1" objects="1" scenarios="1" formatColumns="0" formatRows="0" autoFilter="0"/>
  <autoFilter ref="C123:K266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5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97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104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Úprava centrálního veřejného prostoru městyse Kamenice</v>
      </c>
      <c r="F7" s="222"/>
      <c r="G7" s="222"/>
      <c r="H7" s="222"/>
      <c r="L7" s="19"/>
    </row>
    <row r="8" spans="2:46" s="1" customFormat="1" ht="12" customHeight="1">
      <c r="B8" s="31"/>
      <c r="D8" s="26" t="s">
        <v>105</v>
      </c>
      <c r="L8" s="31"/>
    </row>
    <row r="9" spans="2:46" s="1" customFormat="1" ht="16.5" customHeight="1">
      <c r="B9" s="31"/>
      <c r="E9" s="211" t="s">
        <v>633</v>
      </c>
      <c r="F9" s="220"/>
      <c r="G9" s="220"/>
      <c r="H9" s="22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193"/>
      <c r="G18" s="193"/>
      <c r="H18" s="193"/>
      <c r="I18" s="26" t="s">
        <v>27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24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27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8"/>
      <c r="E27" s="197" t="s">
        <v>1</v>
      </c>
      <c r="F27" s="197"/>
      <c r="G27" s="197"/>
      <c r="H27" s="197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ROUND(J118,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" customHeight="1">
      <c r="B33" s="31"/>
      <c r="D33" s="54" t="s">
        <v>42</v>
      </c>
      <c r="E33" s="26" t="s">
        <v>43</v>
      </c>
      <c r="F33" s="90">
        <f>ROUND((SUM(BE118:BE144)),  2)</f>
        <v>0</v>
      </c>
      <c r="I33" s="91">
        <v>0.21</v>
      </c>
      <c r="J33" s="90">
        <f>ROUND(((SUM(BE118:BE144))*I33),  2)</f>
        <v>0</v>
      </c>
      <c r="L33" s="31"/>
    </row>
    <row r="34" spans="2:12" s="1" customFormat="1" ht="14.4" customHeight="1">
      <c r="B34" s="31"/>
      <c r="E34" s="26" t="s">
        <v>44</v>
      </c>
      <c r="F34" s="90">
        <f>ROUND((SUM(BF118:BF144)),  2)</f>
        <v>0</v>
      </c>
      <c r="I34" s="91">
        <v>0.15</v>
      </c>
      <c r="J34" s="90">
        <f>ROUND(((SUM(BF118:BF144))*I34),  2)</f>
        <v>0</v>
      </c>
      <c r="L34" s="31"/>
    </row>
    <row r="35" spans="2:12" s="1" customFormat="1" ht="14.4" hidden="1" customHeight="1">
      <c r="B35" s="31"/>
      <c r="E35" s="26" t="s">
        <v>45</v>
      </c>
      <c r="F35" s="90">
        <f>ROUND((SUM(BG118:BG144)),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46</v>
      </c>
      <c r="F36" s="90">
        <f>ROUND((SUM(BH118:BH144)),  2)</f>
        <v>0</v>
      </c>
      <c r="I36" s="91">
        <v>0.15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47</v>
      </c>
      <c r="F37" s="90">
        <f>ROUND((SUM(BI118:BI144)),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107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Úprava centrálního veřejného prostoru městyse Kamenice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105</v>
      </c>
      <c r="L86" s="31"/>
    </row>
    <row r="87" spans="2:47" s="1" customFormat="1" ht="16.5" customHeight="1">
      <c r="B87" s="31"/>
      <c r="E87" s="211" t="str">
        <f>E9</f>
        <v>SO 04 - Městský mobiliář</v>
      </c>
      <c r="F87" s="220"/>
      <c r="G87" s="220"/>
      <c r="H87" s="220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Kamenice</v>
      </c>
      <c r="I89" s="26" t="s">
        <v>22</v>
      </c>
      <c r="J89" s="51" t="str">
        <f>IF(J12="","",J12)</f>
        <v>Vyplň údaj</v>
      </c>
      <c r="L89" s="31"/>
    </row>
    <row r="90" spans="2:47" s="1" customFormat="1" ht="6.9" customHeight="1">
      <c r="B90" s="31"/>
      <c r="L90" s="31"/>
    </row>
    <row r="91" spans="2:47" s="1" customFormat="1" ht="40.049999999999997" customHeight="1">
      <c r="B91" s="31"/>
      <c r="C91" s="26" t="s">
        <v>23</v>
      </c>
      <c r="F91" s="24" t="str">
        <f>E15</f>
        <v>Městys Kamenice, 58823 Kamenice 481</v>
      </c>
      <c r="I91" s="26" t="s">
        <v>30</v>
      </c>
      <c r="J91" s="29" t="str">
        <f>E21</f>
        <v>Ing. Vít Doležel, Tyršova 1564/10, Jihlava</v>
      </c>
      <c r="L91" s="31"/>
    </row>
    <row r="92" spans="2:47" s="1" customFormat="1" ht="40.049999999999997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>Jiří Večerník, Wolkerova 1747/27, Jihlava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108</v>
      </c>
      <c r="D94" s="92"/>
      <c r="E94" s="92"/>
      <c r="F94" s="92"/>
      <c r="G94" s="92"/>
      <c r="H94" s="92"/>
      <c r="I94" s="92"/>
      <c r="J94" s="101" t="s">
        <v>109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110</v>
      </c>
      <c r="J96" s="65">
        <f>J118</f>
        <v>0</v>
      </c>
      <c r="L96" s="31"/>
      <c r="AU96" s="16" t="s">
        <v>111</v>
      </c>
    </row>
    <row r="97" spans="2:12" s="8" customFormat="1" ht="24.9" customHeight="1">
      <c r="B97" s="103"/>
      <c r="D97" s="104" t="s">
        <v>112</v>
      </c>
      <c r="E97" s="105"/>
      <c r="F97" s="105"/>
      <c r="G97" s="105"/>
      <c r="H97" s="105"/>
      <c r="I97" s="105"/>
      <c r="J97" s="106">
        <f>J119</f>
        <v>0</v>
      </c>
      <c r="L97" s="103"/>
    </row>
    <row r="98" spans="2:12" s="9" customFormat="1" ht="19.95" customHeight="1">
      <c r="B98" s="107"/>
      <c r="D98" s="108" t="s">
        <v>248</v>
      </c>
      <c r="E98" s="109"/>
      <c r="F98" s="109"/>
      <c r="G98" s="109"/>
      <c r="H98" s="109"/>
      <c r="I98" s="109"/>
      <c r="J98" s="110">
        <f>J120</f>
        <v>0</v>
      </c>
      <c r="L98" s="107"/>
    </row>
    <row r="99" spans="2:12" s="1" customFormat="1" ht="21.75" customHeight="1">
      <c r="B99" s="31"/>
      <c r="L99" s="31"/>
    </row>
    <row r="100" spans="2:12" s="1" customFormat="1" ht="6.9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" customHeight="1">
      <c r="B105" s="31"/>
      <c r="C105" s="20" t="s">
        <v>115</v>
      </c>
      <c r="L105" s="31"/>
    </row>
    <row r="106" spans="2:12" s="1" customFormat="1" ht="6.9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16.5" customHeight="1">
      <c r="B108" s="31"/>
      <c r="E108" s="221" t="str">
        <f>E7</f>
        <v>Úprava centrálního veřejného prostoru městyse Kamenice</v>
      </c>
      <c r="F108" s="222"/>
      <c r="G108" s="222"/>
      <c r="H108" s="222"/>
      <c r="L108" s="31"/>
    </row>
    <row r="109" spans="2:12" s="1" customFormat="1" ht="12" customHeight="1">
      <c r="B109" s="31"/>
      <c r="C109" s="26" t="s">
        <v>105</v>
      </c>
      <c r="L109" s="31"/>
    </row>
    <row r="110" spans="2:12" s="1" customFormat="1" ht="16.5" customHeight="1">
      <c r="B110" s="31"/>
      <c r="E110" s="211" t="str">
        <f>E9</f>
        <v>SO 04 - Městský mobiliář</v>
      </c>
      <c r="F110" s="220"/>
      <c r="G110" s="220"/>
      <c r="H110" s="220"/>
      <c r="L110" s="31"/>
    </row>
    <row r="111" spans="2:12" s="1" customFormat="1" ht="6.9" customHeight="1">
      <c r="B111" s="31"/>
      <c r="L111" s="31"/>
    </row>
    <row r="112" spans="2:12" s="1" customFormat="1" ht="12" customHeight="1">
      <c r="B112" s="31"/>
      <c r="C112" s="26" t="s">
        <v>20</v>
      </c>
      <c r="F112" s="24" t="str">
        <f>F12</f>
        <v>Kamenice</v>
      </c>
      <c r="I112" s="26" t="s">
        <v>22</v>
      </c>
      <c r="J112" s="51" t="str">
        <f>IF(J12="","",J12)</f>
        <v>Vyplň údaj</v>
      </c>
      <c r="L112" s="31"/>
    </row>
    <row r="113" spans="2:65" s="1" customFormat="1" ht="6.9" customHeight="1">
      <c r="B113" s="31"/>
      <c r="L113" s="31"/>
    </row>
    <row r="114" spans="2:65" s="1" customFormat="1" ht="40.049999999999997" customHeight="1">
      <c r="B114" s="31"/>
      <c r="C114" s="26" t="s">
        <v>23</v>
      </c>
      <c r="F114" s="24" t="str">
        <f>E15</f>
        <v>Městys Kamenice, 58823 Kamenice 481</v>
      </c>
      <c r="I114" s="26" t="s">
        <v>30</v>
      </c>
      <c r="J114" s="29" t="str">
        <f>E21</f>
        <v>Ing. Vít Doležel, Tyršova 1564/10, Jihlava</v>
      </c>
      <c r="L114" s="31"/>
    </row>
    <row r="115" spans="2:65" s="1" customFormat="1" ht="40.049999999999997" customHeight="1">
      <c r="B115" s="31"/>
      <c r="C115" s="26" t="s">
        <v>28</v>
      </c>
      <c r="F115" s="24" t="str">
        <f>IF(E18="","",E18)</f>
        <v>Vyplň údaj</v>
      </c>
      <c r="I115" s="26" t="s">
        <v>34</v>
      </c>
      <c r="J115" s="29" t="str">
        <f>E24</f>
        <v>Jiří Večerník, Wolkerova 1747/27, Jihlava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1"/>
      <c r="C117" s="112" t="s">
        <v>116</v>
      </c>
      <c r="D117" s="113" t="s">
        <v>63</v>
      </c>
      <c r="E117" s="113" t="s">
        <v>59</v>
      </c>
      <c r="F117" s="113" t="s">
        <v>60</v>
      </c>
      <c r="G117" s="113" t="s">
        <v>117</v>
      </c>
      <c r="H117" s="113" t="s">
        <v>118</v>
      </c>
      <c r="I117" s="113" t="s">
        <v>119</v>
      </c>
      <c r="J117" s="113" t="s">
        <v>109</v>
      </c>
      <c r="K117" s="114" t="s">
        <v>120</v>
      </c>
      <c r="L117" s="111"/>
      <c r="M117" s="58" t="s">
        <v>1</v>
      </c>
      <c r="N117" s="59" t="s">
        <v>42</v>
      </c>
      <c r="O117" s="59" t="s">
        <v>121</v>
      </c>
      <c r="P117" s="59" t="s">
        <v>122</v>
      </c>
      <c r="Q117" s="59" t="s">
        <v>123</v>
      </c>
      <c r="R117" s="59" t="s">
        <v>124</v>
      </c>
      <c r="S117" s="59" t="s">
        <v>125</v>
      </c>
      <c r="T117" s="59" t="s">
        <v>126</v>
      </c>
      <c r="U117" s="60" t="s">
        <v>127</v>
      </c>
    </row>
    <row r="118" spans="2:65" s="1" customFormat="1" ht="22.8" customHeight="1">
      <c r="B118" s="31"/>
      <c r="C118" s="63" t="s">
        <v>128</v>
      </c>
      <c r="J118" s="115">
        <f>BK118</f>
        <v>0</v>
      </c>
      <c r="L118" s="31"/>
      <c r="M118" s="61"/>
      <c r="N118" s="52"/>
      <c r="O118" s="52"/>
      <c r="P118" s="116">
        <f>P119</f>
        <v>0</v>
      </c>
      <c r="Q118" s="52"/>
      <c r="R118" s="116">
        <f>R119</f>
        <v>3.4091939999999998</v>
      </c>
      <c r="S118" s="52"/>
      <c r="T118" s="116">
        <f>T119</f>
        <v>0</v>
      </c>
      <c r="U118" s="53"/>
      <c r="AT118" s="16" t="s">
        <v>77</v>
      </c>
      <c r="AU118" s="16" t="s">
        <v>111</v>
      </c>
      <c r="BK118" s="117">
        <f>BK119</f>
        <v>0</v>
      </c>
    </row>
    <row r="119" spans="2:65" s="11" customFormat="1" ht="25.95" customHeight="1">
      <c r="B119" s="118"/>
      <c r="D119" s="119" t="s">
        <v>77</v>
      </c>
      <c r="E119" s="120" t="s">
        <v>129</v>
      </c>
      <c r="F119" s="120" t="s">
        <v>130</v>
      </c>
      <c r="I119" s="121"/>
      <c r="J119" s="122">
        <f>BK119</f>
        <v>0</v>
      </c>
      <c r="L119" s="118"/>
      <c r="M119" s="123"/>
      <c r="P119" s="124">
        <f>P120</f>
        <v>0</v>
      </c>
      <c r="R119" s="124">
        <f>R120</f>
        <v>3.4091939999999998</v>
      </c>
      <c r="T119" s="124">
        <f>T120</f>
        <v>0</v>
      </c>
      <c r="U119" s="125"/>
      <c r="AR119" s="119" t="s">
        <v>86</v>
      </c>
      <c r="AT119" s="126" t="s">
        <v>77</v>
      </c>
      <c r="AU119" s="126" t="s">
        <v>78</v>
      </c>
      <c r="AY119" s="119" t="s">
        <v>131</v>
      </c>
      <c r="BK119" s="127">
        <f>BK120</f>
        <v>0</v>
      </c>
    </row>
    <row r="120" spans="2:65" s="11" customFormat="1" ht="22.8" customHeight="1">
      <c r="B120" s="118"/>
      <c r="D120" s="119" t="s">
        <v>77</v>
      </c>
      <c r="E120" s="128" t="s">
        <v>194</v>
      </c>
      <c r="F120" s="128" t="s">
        <v>331</v>
      </c>
      <c r="I120" s="121"/>
      <c r="J120" s="129">
        <f>BK120</f>
        <v>0</v>
      </c>
      <c r="L120" s="118"/>
      <c r="M120" s="123"/>
      <c r="P120" s="124">
        <f>SUM(P121:P144)</f>
        <v>0</v>
      </c>
      <c r="R120" s="124">
        <f>SUM(R121:R144)</f>
        <v>3.4091939999999998</v>
      </c>
      <c r="T120" s="124">
        <f>SUM(T121:T144)</f>
        <v>0</v>
      </c>
      <c r="U120" s="125"/>
      <c r="AR120" s="119" t="s">
        <v>86</v>
      </c>
      <c r="AT120" s="126" t="s">
        <v>77</v>
      </c>
      <c r="AU120" s="126" t="s">
        <v>86</v>
      </c>
      <c r="AY120" s="119" t="s">
        <v>131</v>
      </c>
      <c r="BK120" s="127">
        <f>SUM(BK121:BK144)</f>
        <v>0</v>
      </c>
    </row>
    <row r="121" spans="2:65" s="1" customFormat="1" ht="24.15" customHeight="1">
      <c r="B121" s="31"/>
      <c r="C121" s="130" t="s">
        <v>86</v>
      </c>
      <c r="D121" s="130" t="s">
        <v>134</v>
      </c>
      <c r="E121" s="131" t="s">
        <v>528</v>
      </c>
      <c r="F121" s="132" t="s">
        <v>529</v>
      </c>
      <c r="G121" s="133" t="s">
        <v>166</v>
      </c>
      <c r="H121" s="134">
        <v>24</v>
      </c>
      <c r="I121" s="135"/>
      <c r="J121" s="136">
        <f>ROUND(I121*H121,2)</f>
        <v>0</v>
      </c>
      <c r="K121" s="132" t="s">
        <v>138</v>
      </c>
      <c r="L121" s="31"/>
      <c r="M121" s="137" t="s">
        <v>1</v>
      </c>
      <c r="N121" s="138" t="s">
        <v>43</v>
      </c>
      <c r="P121" s="139">
        <f>O121*H121</f>
        <v>0</v>
      </c>
      <c r="Q121" s="139">
        <v>3.9599999999999998E-4</v>
      </c>
      <c r="R121" s="139">
        <f>Q121*H121</f>
        <v>9.5039999999999986E-3</v>
      </c>
      <c r="S121" s="139">
        <v>0</v>
      </c>
      <c r="T121" s="139">
        <f>S121*H121</f>
        <v>0</v>
      </c>
      <c r="U121" s="140" t="s">
        <v>1</v>
      </c>
      <c r="AR121" s="141" t="s">
        <v>139</v>
      </c>
      <c r="AT121" s="141" t="s">
        <v>134</v>
      </c>
      <c r="AU121" s="141" t="s">
        <v>88</v>
      </c>
      <c r="AY121" s="16" t="s">
        <v>131</v>
      </c>
      <c r="BE121" s="142">
        <f>IF(N121="základní",J121,0)</f>
        <v>0</v>
      </c>
      <c r="BF121" s="142">
        <f>IF(N121="snížená",J121,0)</f>
        <v>0</v>
      </c>
      <c r="BG121" s="142">
        <f>IF(N121="zákl. přenesená",J121,0)</f>
        <v>0</v>
      </c>
      <c r="BH121" s="142">
        <f>IF(N121="sníž. přenesená",J121,0)</f>
        <v>0</v>
      </c>
      <c r="BI121" s="142">
        <f>IF(N121="nulová",J121,0)</f>
        <v>0</v>
      </c>
      <c r="BJ121" s="16" t="s">
        <v>86</v>
      </c>
      <c r="BK121" s="142">
        <f>ROUND(I121*H121,2)</f>
        <v>0</v>
      </c>
      <c r="BL121" s="16" t="s">
        <v>139</v>
      </c>
      <c r="BM121" s="141" t="s">
        <v>634</v>
      </c>
    </row>
    <row r="122" spans="2:65" s="1" customFormat="1" ht="19.2">
      <c r="B122" s="31"/>
      <c r="D122" s="143" t="s">
        <v>141</v>
      </c>
      <c r="F122" s="144" t="s">
        <v>531</v>
      </c>
      <c r="I122" s="145"/>
      <c r="L122" s="31"/>
      <c r="M122" s="146"/>
      <c r="U122" s="55"/>
      <c r="AT122" s="16" t="s">
        <v>141</v>
      </c>
      <c r="AU122" s="16" t="s">
        <v>88</v>
      </c>
    </row>
    <row r="123" spans="2:65" s="1" customFormat="1" ht="19.2">
      <c r="B123" s="31"/>
      <c r="D123" s="143" t="s">
        <v>150</v>
      </c>
      <c r="F123" s="160" t="s">
        <v>635</v>
      </c>
      <c r="I123" s="145"/>
      <c r="L123" s="31"/>
      <c r="M123" s="146"/>
      <c r="U123" s="55"/>
      <c r="AT123" s="16" t="s">
        <v>150</v>
      </c>
      <c r="AU123" s="16" t="s">
        <v>88</v>
      </c>
    </row>
    <row r="124" spans="2:65" s="1" customFormat="1" ht="16.5" customHeight="1">
      <c r="B124" s="31"/>
      <c r="C124" s="171" t="s">
        <v>88</v>
      </c>
      <c r="D124" s="171" t="s">
        <v>294</v>
      </c>
      <c r="E124" s="172" t="s">
        <v>532</v>
      </c>
      <c r="F124" s="173" t="s">
        <v>636</v>
      </c>
      <c r="G124" s="174" t="s">
        <v>166</v>
      </c>
      <c r="H124" s="175">
        <v>24</v>
      </c>
      <c r="I124" s="176"/>
      <c r="J124" s="177">
        <f>ROUND(I124*H124,2)</f>
        <v>0</v>
      </c>
      <c r="K124" s="173" t="s">
        <v>1</v>
      </c>
      <c r="L124" s="178"/>
      <c r="M124" s="179" t="s">
        <v>1</v>
      </c>
      <c r="N124" s="180" t="s">
        <v>43</v>
      </c>
      <c r="P124" s="139">
        <f>O124*H124</f>
        <v>0</v>
      </c>
      <c r="Q124" s="139">
        <v>0</v>
      </c>
      <c r="R124" s="139">
        <f>Q124*H124</f>
        <v>0</v>
      </c>
      <c r="S124" s="139">
        <v>0</v>
      </c>
      <c r="T124" s="139">
        <f>S124*H124</f>
        <v>0</v>
      </c>
      <c r="U124" s="140" t="s">
        <v>1</v>
      </c>
      <c r="AR124" s="141" t="s">
        <v>188</v>
      </c>
      <c r="AT124" s="141" t="s">
        <v>294</v>
      </c>
      <c r="AU124" s="141" t="s">
        <v>88</v>
      </c>
      <c r="AY124" s="16" t="s">
        <v>131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6" t="s">
        <v>86</v>
      </c>
      <c r="BK124" s="142">
        <f>ROUND(I124*H124,2)</f>
        <v>0</v>
      </c>
      <c r="BL124" s="16" t="s">
        <v>139</v>
      </c>
      <c r="BM124" s="141" t="s">
        <v>637</v>
      </c>
    </row>
    <row r="125" spans="2:65" s="1" customFormat="1">
      <c r="B125" s="31"/>
      <c r="D125" s="143" t="s">
        <v>141</v>
      </c>
      <c r="F125" s="144" t="s">
        <v>636</v>
      </c>
      <c r="I125" s="145"/>
      <c r="L125" s="31"/>
      <c r="M125" s="146"/>
      <c r="U125" s="55"/>
      <c r="AT125" s="16" t="s">
        <v>141</v>
      </c>
      <c r="AU125" s="16" t="s">
        <v>88</v>
      </c>
    </row>
    <row r="126" spans="2:65" s="1" customFormat="1" ht="19.2">
      <c r="B126" s="31"/>
      <c r="D126" s="143" t="s">
        <v>150</v>
      </c>
      <c r="F126" s="160" t="s">
        <v>638</v>
      </c>
      <c r="I126" s="145"/>
      <c r="L126" s="31"/>
      <c r="M126" s="146"/>
      <c r="U126" s="55"/>
      <c r="AT126" s="16" t="s">
        <v>150</v>
      </c>
      <c r="AU126" s="16" t="s">
        <v>88</v>
      </c>
    </row>
    <row r="127" spans="2:65" s="1" customFormat="1" ht="16.5" customHeight="1">
      <c r="B127" s="31"/>
      <c r="C127" s="130" t="s">
        <v>152</v>
      </c>
      <c r="D127" s="130" t="s">
        <v>134</v>
      </c>
      <c r="E127" s="131" t="s">
        <v>639</v>
      </c>
      <c r="F127" s="132" t="s">
        <v>640</v>
      </c>
      <c r="G127" s="133" t="s">
        <v>205</v>
      </c>
      <c r="H127" s="134">
        <v>1</v>
      </c>
      <c r="I127" s="135"/>
      <c r="J127" s="136">
        <f>ROUND(I127*H127,2)</f>
        <v>0</v>
      </c>
      <c r="K127" s="132" t="s">
        <v>138</v>
      </c>
      <c r="L127" s="31"/>
      <c r="M127" s="137" t="s">
        <v>1</v>
      </c>
      <c r="N127" s="138" t="s">
        <v>43</v>
      </c>
      <c r="P127" s="139">
        <f>O127*H127</f>
        <v>0</v>
      </c>
      <c r="Q127" s="139">
        <v>7.2870000000000004E-2</v>
      </c>
      <c r="R127" s="139">
        <f>Q127*H127</f>
        <v>7.2870000000000004E-2</v>
      </c>
      <c r="S127" s="139">
        <v>0</v>
      </c>
      <c r="T127" s="139">
        <f>S127*H127</f>
        <v>0</v>
      </c>
      <c r="U127" s="140" t="s">
        <v>1</v>
      </c>
      <c r="AR127" s="141" t="s">
        <v>139</v>
      </c>
      <c r="AT127" s="141" t="s">
        <v>134</v>
      </c>
      <c r="AU127" s="141" t="s">
        <v>88</v>
      </c>
      <c r="AY127" s="16" t="s">
        <v>131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6" t="s">
        <v>86</v>
      </c>
      <c r="BK127" s="142">
        <f>ROUND(I127*H127,2)</f>
        <v>0</v>
      </c>
      <c r="BL127" s="16" t="s">
        <v>139</v>
      </c>
      <c r="BM127" s="141" t="s">
        <v>641</v>
      </c>
    </row>
    <row r="128" spans="2:65" s="1" customFormat="1">
      <c r="B128" s="31"/>
      <c r="D128" s="143" t="s">
        <v>141</v>
      </c>
      <c r="F128" s="144" t="s">
        <v>640</v>
      </c>
      <c r="I128" s="145"/>
      <c r="L128" s="31"/>
      <c r="M128" s="146"/>
      <c r="U128" s="55"/>
      <c r="AT128" s="16" t="s">
        <v>141</v>
      </c>
      <c r="AU128" s="16" t="s">
        <v>88</v>
      </c>
    </row>
    <row r="129" spans="2:65" s="1" customFormat="1" ht="19.2">
      <c r="B129" s="31"/>
      <c r="D129" s="143" t="s">
        <v>150</v>
      </c>
      <c r="F129" s="160" t="s">
        <v>635</v>
      </c>
      <c r="I129" s="145"/>
      <c r="L129" s="31"/>
      <c r="M129" s="146"/>
      <c r="U129" s="55"/>
      <c r="AT129" s="16" t="s">
        <v>150</v>
      </c>
      <c r="AU129" s="16" t="s">
        <v>88</v>
      </c>
    </row>
    <row r="130" spans="2:65" s="1" customFormat="1" ht="16.5" customHeight="1">
      <c r="B130" s="31"/>
      <c r="C130" s="171" t="s">
        <v>139</v>
      </c>
      <c r="D130" s="171" t="s">
        <v>294</v>
      </c>
      <c r="E130" s="172" t="s">
        <v>642</v>
      </c>
      <c r="F130" s="173" t="s">
        <v>643</v>
      </c>
      <c r="G130" s="174" t="s">
        <v>205</v>
      </c>
      <c r="H130" s="175">
        <v>1</v>
      </c>
      <c r="I130" s="176"/>
      <c r="J130" s="177">
        <f>ROUND(I130*H130,2)</f>
        <v>0</v>
      </c>
      <c r="K130" s="173" t="s">
        <v>1</v>
      </c>
      <c r="L130" s="178"/>
      <c r="M130" s="179" t="s">
        <v>1</v>
      </c>
      <c r="N130" s="180" t="s">
        <v>43</v>
      </c>
      <c r="P130" s="139">
        <f>O130*H130</f>
        <v>0</v>
      </c>
      <c r="Q130" s="139">
        <v>1.4500000000000001E-2</v>
      </c>
      <c r="R130" s="139">
        <f>Q130*H130</f>
        <v>1.4500000000000001E-2</v>
      </c>
      <c r="S130" s="139">
        <v>0</v>
      </c>
      <c r="T130" s="139">
        <f>S130*H130</f>
        <v>0</v>
      </c>
      <c r="U130" s="140" t="s">
        <v>1</v>
      </c>
      <c r="AR130" s="141" t="s">
        <v>188</v>
      </c>
      <c r="AT130" s="141" t="s">
        <v>294</v>
      </c>
      <c r="AU130" s="141" t="s">
        <v>88</v>
      </c>
      <c r="AY130" s="16" t="s">
        <v>131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6" t="s">
        <v>86</v>
      </c>
      <c r="BK130" s="142">
        <f>ROUND(I130*H130,2)</f>
        <v>0</v>
      </c>
      <c r="BL130" s="16" t="s">
        <v>139</v>
      </c>
      <c r="BM130" s="141" t="s">
        <v>644</v>
      </c>
    </row>
    <row r="131" spans="2:65" s="1" customFormat="1">
      <c r="B131" s="31"/>
      <c r="D131" s="143" t="s">
        <v>141</v>
      </c>
      <c r="F131" s="144" t="s">
        <v>643</v>
      </c>
      <c r="I131" s="145"/>
      <c r="L131" s="31"/>
      <c r="M131" s="146"/>
      <c r="U131" s="55"/>
      <c r="AT131" s="16" t="s">
        <v>141</v>
      </c>
      <c r="AU131" s="16" t="s">
        <v>88</v>
      </c>
    </row>
    <row r="132" spans="2:65" s="1" customFormat="1" ht="19.2">
      <c r="B132" s="31"/>
      <c r="D132" s="143" t="s">
        <v>150</v>
      </c>
      <c r="F132" s="160" t="s">
        <v>638</v>
      </c>
      <c r="I132" s="145"/>
      <c r="L132" s="31"/>
      <c r="M132" s="146"/>
      <c r="U132" s="55"/>
      <c r="AT132" s="16" t="s">
        <v>150</v>
      </c>
      <c r="AU132" s="16" t="s">
        <v>88</v>
      </c>
    </row>
    <row r="133" spans="2:65" s="1" customFormat="1" ht="21.75" customHeight="1">
      <c r="B133" s="31"/>
      <c r="C133" s="130" t="s">
        <v>163</v>
      </c>
      <c r="D133" s="130" t="s">
        <v>134</v>
      </c>
      <c r="E133" s="131" t="s">
        <v>645</v>
      </c>
      <c r="F133" s="132" t="s">
        <v>646</v>
      </c>
      <c r="G133" s="133" t="s">
        <v>205</v>
      </c>
      <c r="H133" s="134">
        <v>8</v>
      </c>
      <c r="I133" s="135"/>
      <c r="J133" s="136">
        <f>ROUND(I133*H133,2)</f>
        <v>0</v>
      </c>
      <c r="K133" s="132" t="s">
        <v>138</v>
      </c>
      <c r="L133" s="31"/>
      <c r="M133" s="137" t="s">
        <v>1</v>
      </c>
      <c r="N133" s="138" t="s">
        <v>43</v>
      </c>
      <c r="P133" s="139">
        <f>O133*H133</f>
        <v>0</v>
      </c>
      <c r="Q133" s="139">
        <v>0.35743999999999998</v>
      </c>
      <c r="R133" s="139">
        <f>Q133*H133</f>
        <v>2.8595199999999998</v>
      </c>
      <c r="S133" s="139">
        <v>0</v>
      </c>
      <c r="T133" s="139">
        <f>S133*H133</f>
        <v>0</v>
      </c>
      <c r="U133" s="140" t="s">
        <v>1</v>
      </c>
      <c r="AR133" s="141" t="s">
        <v>139</v>
      </c>
      <c r="AT133" s="141" t="s">
        <v>134</v>
      </c>
      <c r="AU133" s="141" t="s">
        <v>88</v>
      </c>
      <c r="AY133" s="16" t="s">
        <v>131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6" t="s">
        <v>86</v>
      </c>
      <c r="BK133" s="142">
        <f>ROUND(I133*H133,2)</f>
        <v>0</v>
      </c>
      <c r="BL133" s="16" t="s">
        <v>139</v>
      </c>
      <c r="BM133" s="141" t="s">
        <v>647</v>
      </c>
    </row>
    <row r="134" spans="2:65" s="1" customFormat="1">
      <c r="B134" s="31"/>
      <c r="D134" s="143" t="s">
        <v>141</v>
      </c>
      <c r="F134" s="144" t="s">
        <v>648</v>
      </c>
      <c r="I134" s="145"/>
      <c r="L134" s="31"/>
      <c r="M134" s="146"/>
      <c r="U134" s="55"/>
      <c r="AT134" s="16" t="s">
        <v>141</v>
      </c>
      <c r="AU134" s="16" t="s">
        <v>88</v>
      </c>
    </row>
    <row r="135" spans="2:65" s="1" customFormat="1" ht="19.2">
      <c r="B135" s="31"/>
      <c r="D135" s="143" t="s">
        <v>150</v>
      </c>
      <c r="F135" s="160" t="s">
        <v>635</v>
      </c>
      <c r="I135" s="145"/>
      <c r="L135" s="31"/>
      <c r="M135" s="146"/>
      <c r="U135" s="55"/>
      <c r="AT135" s="16" t="s">
        <v>150</v>
      </c>
      <c r="AU135" s="16" t="s">
        <v>88</v>
      </c>
    </row>
    <row r="136" spans="2:65" s="1" customFormat="1" ht="16.5" customHeight="1">
      <c r="B136" s="31"/>
      <c r="C136" s="171" t="s">
        <v>174</v>
      </c>
      <c r="D136" s="171" t="s">
        <v>294</v>
      </c>
      <c r="E136" s="172" t="s">
        <v>649</v>
      </c>
      <c r="F136" s="173" t="s">
        <v>650</v>
      </c>
      <c r="G136" s="174" t="s">
        <v>205</v>
      </c>
      <c r="H136" s="175">
        <v>8</v>
      </c>
      <c r="I136" s="176"/>
      <c r="J136" s="177">
        <f>ROUND(I136*H136,2)</f>
        <v>0</v>
      </c>
      <c r="K136" s="173" t="s">
        <v>1</v>
      </c>
      <c r="L136" s="178"/>
      <c r="M136" s="179" t="s">
        <v>1</v>
      </c>
      <c r="N136" s="180" t="s">
        <v>43</v>
      </c>
      <c r="P136" s="139">
        <f>O136*H136</f>
        <v>0</v>
      </c>
      <c r="Q136" s="139">
        <v>5.6599999999999998E-2</v>
      </c>
      <c r="R136" s="139">
        <f>Q136*H136</f>
        <v>0.45279999999999998</v>
      </c>
      <c r="S136" s="139">
        <v>0</v>
      </c>
      <c r="T136" s="139">
        <f>S136*H136</f>
        <v>0</v>
      </c>
      <c r="U136" s="140" t="s">
        <v>1</v>
      </c>
      <c r="AR136" s="141" t="s">
        <v>188</v>
      </c>
      <c r="AT136" s="141" t="s">
        <v>294</v>
      </c>
      <c r="AU136" s="141" t="s">
        <v>88</v>
      </c>
      <c r="AY136" s="16" t="s">
        <v>131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6" t="s">
        <v>86</v>
      </c>
      <c r="BK136" s="142">
        <f>ROUND(I136*H136,2)</f>
        <v>0</v>
      </c>
      <c r="BL136" s="16" t="s">
        <v>139</v>
      </c>
      <c r="BM136" s="141" t="s">
        <v>651</v>
      </c>
    </row>
    <row r="137" spans="2:65" s="1" customFormat="1">
      <c r="B137" s="31"/>
      <c r="D137" s="143" t="s">
        <v>141</v>
      </c>
      <c r="F137" s="144" t="s">
        <v>650</v>
      </c>
      <c r="I137" s="145"/>
      <c r="L137" s="31"/>
      <c r="M137" s="146"/>
      <c r="U137" s="55"/>
      <c r="AT137" s="16" t="s">
        <v>141</v>
      </c>
      <c r="AU137" s="16" t="s">
        <v>88</v>
      </c>
    </row>
    <row r="138" spans="2:65" s="1" customFormat="1" ht="19.2">
      <c r="B138" s="31"/>
      <c r="D138" s="143" t="s">
        <v>150</v>
      </c>
      <c r="F138" s="160" t="s">
        <v>638</v>
      </c>
      <c r="I138" s="145"/>
      <c r="L138" s="31"/>
      <c r="M138" s="146"/>
      <c r="U138" s="55"/>
      <c r="AT138" s="16" t="s">
        <v>150</v>
      </c>
      <c r="AU138" s="16" t="s">
        <v>88</v>
      </c>
    </row>
    <row r="139" spans="2:65" s="1" customFormat="1" ht="21.75" customHeight="1">
      <c r="B139" s="31"/>
      <c r="C139" s="130" t="s">
        <v>179</v>
      </c>
      <c r="D139" s="130" t="s">
        <v>134</v>
      </c>
      <c r="E139" s="131" t="s">
        <v>652</v>
      </c>
      <c r="F139" s="132" t="s">
        <v>653</v>
      </c>
      <c r="G139" s="133" t="s">
        <v>654</v>
      </c>
      <c r="H139" s="134">
        <v>1</v>
      </c>
      <c r="I139" s="135"/>
      <c r="J139" s="136">
        <f>ROUND(I139*H139,2)</f>
        <v>0</v>
      </c>
      <c r="K139" s="132" t="s">
        <v>1</v>
      </c>
      <c r="L139" s="31"/>
      <c r="M139" s="137" t="s">
        <v>1</v>
      </c>
      <c r="N139" s="138" t="s">
        <v>43</v>
      </c>
      <c r="P139" s="139">
        <f>O139*H139</f>
        <v>0</v>
      </c>
      <c r="Q139" s="139">
        <v>0</v>
      </c>
      <c r="R139" s="139">
        <f>Q139*H139</f>
        <v>0</v>
      </c>
      <c r="S139" s="139">
        <v>0</v>
      </c>
      <c r="T139" s="139">
        <f>S139*H139</f>
        <v>0</v>
      </c>
      <c r="U139" s="140" t="s">
        <v>1</v>
      </c>
      <c r="AR139" s="141" t="s">
        <v>139</v>
      </c>
      <c r="AT139" s="141" t="s">
        <v>134</v>
      </c>
      <c r="AU139" s="141" t="s">
        <v>88</v>
      </c>
      <c r="AY139" s="16" t="s">
        <v>131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6" t="s">
        <v>86</v>
      </c>
      <c r="BK139" s="142">
        <f>ROUND(I139*H139,2)</f>
        <v>0</v>
      </c>
      <c r="BL139" s="16" t="s">
        <v>139</v>
      </c>
      <c r="BM139" s="141" t="s">
        <v>655</v>
      </c>
    </row>
    <row r="140" spans="2:65" s="1" customFormat="1">
      <c r="B140" s="31"/>
      <c r="D140" s="143" t="s">
        <v>141</v>
      </c>
      <c r="F140" s="144" t="s">
        <v>653</v>
      </c>
      <c r="I140" s="145"/>
      <c r="L140" s="31"/>
      <c r="M140" s="146"/>
      <c r="U140" s="55"/>
      <c r="AT140" s="16" t="s">
        <v>141</v>
      </c>
      <c r="AU140" s="16" t="s">
        <v>88</v>
      </c>
    </row>
    <row r="141" spans="2:65" s="1" customFormat="1" ht="28.8">
      <c r="B141" s="31"/>
      <c r="D141" s="143" t="s">
        <v>150</v>
      </c>
      <c r="F141" s="160" t="s">
        <v>656</v>
      </c>
      <c r="I141" s="145"/>
      <c r="L141" s="31"/>
      <c r="M141" s="146"/>
      <c r="U141" s="55"/>
      <c r="AT141" s="16" t="s">
        <v>150</v>
      </c>
      <c r="AU141" s="16" t="s">
        <v>88</v>
      </c>
    </row>
    <row r="142" spans="2:65" s="1" customFormat="1" ht="16.5" customHeight="1">
      <c r="B142" s="31"/>
      <c r="C142" s="130" t="s">
        <v>188</v>
      </c>
      <c r="D142" s="130" t="s">
        <v>134</v>
      </c>
      <c r="E142" s="131" t="s">
        <v>657</v>
      </c>
      <c r="F142" s="132" t="s">
        <v>658</v>
      </c>
      <c r="G142" s="133" t="s">
        <v>205</v>
      </c>
      <c r="H142" s="134">
        <v>2</v>
      </c>
      <c r="I142" s="135"/>
      <c r="J142" s="136">
        <f>ROUND(I142*H142,2)</f>
        <v>0</v>
      </c>
      <c r="K142" s="132" t="s">
        <v>1</v>
      </c>
      <c r="L142" s="31"/>
      <c r="M142" s="137" t="s">
        <v>1</v>
      </c>
      <c r="N142" s="138" t="s">
        <v>43</v>
      </c>
      <c r="P142" s="139">
        <f>O142*H142</f>
        <v>0</v>
      </c>
      <c r="Q142" s="139">
        <v>0</v>
      </c>
      <c r="R142" s="139">
        <f>Q142*H142</f>
        <v>0</v>
      </c>
      <c r="S142" s="139">
        <v>0</v>
      </c>
      <c r="T142" s="139">
        <f>S142*H142</f>
        <v>0</v>
      </c>
      <c r="U142" s="140" t="s">
        <v>1</v>
      </c>
      <c r="AR142" s="141" t="s">
        <v>139</v>
      </c>
      <c r="AT142" s="141" t="s">
        <v>134</v>
      </c>
      <c r="AU142" s="141" t="s">
        <v>88</v>
      </c>
      <c r="AY142" s="16" t="s">
        <v>131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6" t="s">
        <v>86</v>
      </c>
      <c r="BK142" s="142">
        <f>ROUND(I142*H142,2)</f>
        <v>0</v>
      </c>
      <c r="BL142" s="16" t="s">
        <v>139</v>
      </c>
      <c r="BM142" s="141" t="s">
        <v>659</v>
      </c>
    </row>
    <row r="143" spans="2:65" s="1" customFormat="1">
      <c r="B143" s="31"/>
      <c r="D143" s="143" t="s">
        <v>141</v>
      </c>
      <c r="F143" s="144" t="s">
        <v>653</v>
      </c>
      <c r="I143" s="145"/>
      <c r="L143" s="31"/>
      <c r="M143" s="146"/>
      <c r="U143" s="55"/>
      <c r="AT143" s="16" t="s">
        <v>141</v>
      </c>
      <c r="AU143" s="16" t="s">
        <v>88</v>
      </c>
    </row>
    <row r="144" spans="2:65" s="1" customFormat="1" ht="19.2">
      <c r="B144" s="31"/>
      <c r="D144" s="143" t="s">
        <v>150</v>
      </c>
      <c r="F144" s="160" t="s">
        <v>638</v>
      </c>
      <c r="I144" s="145"/>
      <c r="L144" s="31"/>
      <c r="M144" s="168"/>
      <c r="N144" s="169"/>
      <c r="O144" s="169"/>
      <c r="P144" s="169"/>
      <c r="Q144" s="169"/>
      <c r="R144" s="169"/>
      <c r="S144" s="169"/>
      <c r="T144" s="169"/>
      <c r="U144" s="170"/>
      <c r="AT144" s="16" t="s">
        <v>150</v>
      </c>
      <c r="AU144" s="16" t="s">
        <v>88</v>
      </c>
    </row>
    <row r="145" spans="2:12" s="1" customFormat="1" ht="6.9" customHeight="1"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31"/>
    </row>
  </sheetData>
  <sheetProtection algorithmName="SHA-512" hashValue="mp6r2smW3aS3bM40xAMXpc68+8J4HkvM403qr7ikOzyjpbkVwivUtQtA2pd0vMzW79KHd8VuR9g13tVjIvLdbw==" saltValue="Jnnt8jSX13q9Brspnvb4FX/tHzkYm4cC4JmeisR3E5125jgXgWWVHGGaP/VTZ6kwAd6aAsnTCW5Q7g/2F+IplQ==" spinCount="100000" sheet="1" objects="1" scenarios="1" formatColumns="0" formatRows="0" autoFilter="0"/>
  <autoFilter ref="C117:K144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44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100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104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Úprava centrálního veřejného prostoru městyse Kamenice</v>
      </c>
      <c r="F7" s="222"/>
      <c r="G7" s="222"/>
      <c r="H7" s="222"/>
      <c r="L7" s="19"/>
    </row>
    <row r="8" spans="2:46" s="1" customFormat="1" ht="12" customHeight="1">
      <c r="B8" s="31"/>
      <c r="D8" s="26" t="s">
        <v>105</v>
      </c>
      <c r="L8" s="31"/>
    </row>
    <row r="9" spans="2:46" s="1" customFormat="1" ht="16.5" customHeight="1">
      <c r="B9" s="31"/>
      <c r="E9" s="211" t="s">
        <v>660</v>
      </c>
      <c r="F9" s="220"/>
      <c r="G9" s="220"/>
      <c r="H9" s="22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193"/>
      <c r="G18" s="193"/>
      <c r="H18" s="193"/>
      <c r="I18" s="26" t="s">
        <v>27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24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27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8"/>
      <c r="E27" s="197" t="s">
        <v>1</v>
      </c>
      <c r="F27" s="197"/>
      <c r="G27" s="197"/>
      <c r="H27" s="197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ROUND(J123,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" customHeight="1">
      <c r="B33" s="31"/>
      <c r="D33" s="54" t="s">
        <v>42</v>
      </c>
      <c r="E33" s="26" t="s">
        <v>43</v>
      </c>
      <c r="F33" s="90">
        <f>ROUND((SUM(BE123:BE446)),  2)</f>
        <v>0</v>
      </c>
      <c r="I33" s="91">
        <v>0.21</v>
      </c>
      <c r="J33" s="90">
        <f>ROUND(((SUM(BE123:BE446))*I33),  2)</f>
        <v>0</v>
      </c>
      <c r="L33" s="31"/>
    </row>
    <row r="34" spans="2:12" s="1" customFormat="1" ht="14.4" customHeight="1">
      <c r="B34" s="31"/>
      <c r="E34" s="26" t="s">
        <v>44</v>
      </c>
      <c r="F34" s="90">
        <f>ROUND((SUM(BF123:BF446)),  2)</f>
        <v>0</v>
      </c>
      <c r="I34" s="91">
        <v>0.15</v>
      </c>
      <c r="J34" s="90">
        <f>ROUND(((SUM(BF123:BF446))*I34),  2)</f>
        <v>0</v>
      </c>
      <c r="L34" s="31"/>
    </row>
    <row r="35" spans="2:12" s="1" customFormat="1" ht="14.4" hidden="1" customHeight="1">
      <c r="B35" s="31"/>
      <c r="E35" s="26" t="s">
        <v>45</v>
      </c>
      <c r="F35" s="90">
        <f>ROUND((SUM(BG123:BG446)),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46</v>
      </c>
      <c r="F36" s="90">
        <f>ROUND((SUM(BH123:BH446)),  2)</f>
        <v>0</v>
      </c>
      <c r="I36" s="91">
        <v>0.15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47</v>
      </c>
      <c r="F37" s="90">
        <f>ROUND((SUM(BI123:BI446)),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107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Úprava centrálního veřejného prostoru městyse Kamenice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105</v>
      </c>
      <c r="L86" s="31"/>
    </row>
    <row r="87" spans="2:47" s="1" customFormat="1" ht="16.5" customHeight="1">
      <c r="B87" s="31"/>
      <c r="E87" s="211" t="str">
        <f>E9</f>
        <v>SO 05 - Vegetační úpravy</v>
      </c>
      <c r="F87" s="220"/>
      <c r="G87" s="220"/>
      <c r="H87" s="220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Kamenice</v>
      </c>
      <c r="I89" s="26" t="s">
        <v>22</v>
      </c>
      <c r="J89" s="51" t="str">
        <f>IF(J12="","",J12)</f>
        <v>Vyplň údaj</v>
      </c>
      <c r="L89" s="31"/>
    </row>
    <row r="90" spans="2:47" s="1" customFormat="1" ht="6.9" customHeight="1">
      <c r="B90" s="31"/>
      <c r="L90" s="31"/>
    </row>
    <row r="91" spans="2:47" s="1" customFormat="1" ht="40.049999999999997" customHeight="1">
      <c r="B91" s="31"/>
      <c r="C91" s="26" t="s">
        <v>23</v>
      </c>
      <c r="F91" s="24" t="str">
        <f>E15</f>
        <v>Městys Kamenice, 58823 Kamenice 481</v>
      </c>
      <c r="I91" s="26" t="s">
        <v>30</v>
      </c>
      <c r="J91" s="29" t="str">
        <f>E21</f>
        <v>Ing. Vít Doležel, Tyršova 1564/10, Jihlava</v>
      </c>
      <c r="L91" s="31"/>
    </row>
    <row r="92" spans="2:47" s="1" customFormat="1" ht="40.049999999999997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>Jiří Večerník, Wolkerova 1747/27, Jihlava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108</v>
      </c>
      <c r="D94" s="92"/>
      <c r="E94" s="92"/>
      <c r="F94" s="92"/>
      <c r="G94" s="92"/>
      <c r="H94" s="92"/>
      <c r="I94" s="92"/>
      <c r="J94" s="101" t="s">
        <v>109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110</v>
      </c>
      <c r="J96" s="65">
        <f>J123</f>
        <v>0</v>
      </c>
      <c r="L96" s="31"/>
      <c r="AU96" s="16" t="s">
        <v>111</v>
      </c>
    </row>
    <row r="97" spans="2:12" s="8" customFormat="1" ht="24.9" customHeight="1">
      <c r="B97" s="103"/>
      <c r="D97" s="104" t="s">
        <v>112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95" customHeight="1">
      <c r="B98" s="107"/>
      <c r="D98" s="108" t="s">
        <v>661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95" customHeight="1">
      <c r="B99" s="107"/>
      <c r="D99" s="108" t="s">
        <v>662</v>
      </c>
      <c r="E99" s="109"/>
      <c r="F99" s="109"/>
      <c r="G99" s="109"/>
      <c r="H99" s="109"/>
      <c r="I99" s="109"/>
      <c r="J99" s="110">
        <f>J206</f>
        <v>0</v>
      </c>
      <c r="L99" s="107"/>
    </row>
    <row r="100" spans="2:12" s="9" customFormat="1" ht="19.95" customHeight="1">
      <c r="B100" s="107"/>
      <c r="D100" s="108" t="s">
        <v>663</v>
      </c>
      <c r="E100" s="109"/>
      <c r="F100" s="109"/>
      <c r="G100" s="109"/>
      <c r="H100" s="109"/>
      <c r="I100" s="109"/>
      <c r="J100" s="110">
        <f>J284</f>
        <v>0</v>
      </c>
      <c r="L100" s="107"/>
    </row>
    <row r="101" spans="2:12" s="9" customFormat="1" ht="19.95" customHeight="1">
      <c r="B101" s="107"/>
      <c r="D101" s="108" t="s">
        <v>664</v>
      </c>
      <c r="E101" s="109"/>
      <c r="F101" s="109"/>
      <c r="G101" s="109"/>
      <c r="H101" s="109"/>
      <c r="I101" s="109"/>
      <c r="J101" s="110">
        <f>J343</f>
        <v>0</v>
      </c>
      <c r="L101" s="107"/>
    </row>
    <row r="102" spans="2:12" s="9" customFormat="1" ht="19.95" customHeight="1">
      <c r="B102" s="107"/>
      <c r="D102" s="108" t="s">
        <v>665</v>
      </c>
      <c r="E102" s="109"/>
      <c r="F102" s="109"/>
      <c r="G102" s="109"/>
      <c r="H102" s="109"/>
      <c r="I102" s="109"/>
      <c r="J102" s="110">
        <f>J422</f>
        <v>0</v>
      </c>
      <c r="L102" s="107"/>
    </row>
    <row r="103" spans="2:12" s="9" customFormat="1" ht="19.95" customHeight="1">
      <c r="B103" s="107"/>
      <c r="D103" s="108" t="s">
        <v>249</v>
      </c>
      <c r="E103" s="109"/>
      <c r="F103" s="109"/>
      <c r="G103" s="109"/>
      <c r="H103" s="109"/>
      <c r="I103" s="109"/>
      <c r="J103" s="110">
        <f>J444</f>
        <v>0</v>
      </c>
      <c r="L103" s="107"/>
    </row>
    <row r="104" spans="2:12" s="1" customFormat="1" ht="21.75" customHeight="1">
      <c r="B104" s="31"/>
      <c r="L104" s="31"/>
    </row>
    <row r="105" spans="2:12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" customHeight="1">
      <c r="B110" s="31"/>
      <c r="C110" s="20" t="s">
        <v>115</v>
      </c>
      <c r="L110" s="31"/>
    </row>
    <row r="111" spans="2:12" s="1" customFormat="1" ht="6.9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21" t="str">
        <f>E7</f>
        <v>Úprava centrálního veřejného prostoru městyse Kamenice</v>
      </c>
      <c r="F113" s="222"/>
      <c r="G113" s="222"/>
      <c r="H113" s="222"/>
      <c r="L113" s="31"/>
    </row>
    <row r="114" spans="2:65" s="1" customFormat="1" ht="12" customHeight="1">
      <c r="B114" s="31"/>
      <c r="C114" s="26" t="s">
        <v>105</v>
      </c>
      <c r="L114" s="31"/>
    </row>
    <row r="115" spans="2:65" s="1" customFormat="1" ht="16.5" customHeight="1">
      <c r="B115" s="31"/>
      <c r="E115" s="211" t="str">
        <f>E9</f>
        <v>SO 05 - Vegetační úpravy</v>
      </c>
      <c r="F115" s="220"/>
      <c r="G115" s="220"/>
      <c r="H115" s="220"/>
      <c r="L115" s="31"/>
    </row>
    <row r="116" spans="2:65" s="1" customFormat="1" ht="6.9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>Kamenice</v>
      </c>
      <c r="I117" s="26" t="s">
        <v>22</v>
      </c>
      <c r="J117" s="51" t="str">
        <f>IF(J12="","",J12)</f>
        <v>Vyplň údaj</v>
      </c>
      <c r="L117" s="31"/>
    </row>
    <row r="118" spans="2:65" s="1" customFormat="1" ht="6.9" customHeight="1">
      <c r="B118" s="31"/>
      <c r="L118" s="31"/>
    </row>
    <row r="119" spans="2:65" s="1" customFormat="1" ht="40.049999999999997" customHeight="1">
      <c r="B119" s="31"/>
      <c r="C119" s="26" t="s">
        <v>23</v>
      </c>
      <c r="F119" s="24" t="str">
        <f>E15</f>
        <v>Městys Kamenice, 58823 Kamenice 481</v>
      </c>
      <c r="I119" s="26" t="s">
        <v>30</v>
      </c>
      <c r="J119" s="29" t="str">
        <f>E21</f>
        <v>Ing. Vít Doležel, Tyršova 1564/10, Jihlava</v>
      </c>
      <c r="L119" s="31"/>
    </row>
    <row r="120" spans="2:65" s="1" customFormat="1" ht="40.049999999999997" customHeight="1">
      <c r="B120" s="31"/>
      <c r="C120" s="26" t="s">
        <v>28</v>
      </c>
      <c r="F120" s="24" t="str">
        <f>IF(E18="","",E18)</f>
        <v>Vyplň údaj</v>
      </c>
      <c r="I120" s="26" t="s">
        <v>34</v>
      </c>
      <c r="J120" s="29" t="str">
        <f>E24</f>
        <v>Jiří Večerník, Wolkerova 1747/27, Jihlava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116</v>
      </c>
      <c r="D122" s="113" t="s">
        <v>63</v>
      </c>
      <c r="E122" s="113" t="s">
        <v>59</v>
      </c>
      <c r="F122" s="113" t="s">
        <v>60</v>
      </c>
      <c r="G122" s="113" t="s">
        <v>117</v>
      </c>
      <c r="H122" s="113" t="s">
        <v>118</v>
      </c>
      <c r="I122" s="113" t="s">
        <v>119</v>
      </c>
      <c r="J122" s="113" t="s">
        <v>109</v>
      </c>
      <c r="K122" s="114" t="s">
        <v>120</v>
      </c>
      <c r="L122" s="111"/>
      <c r="M122" s="58" t="s">
        <v>1</v>
      </c>
      <c r="N122" s="59" t="s">
        <v>42</v>
      </c>
      <c r="O122" s="59" t="s">
        <v>121</v>
      </c>
      <c r="P122" s="59" t="s">
        <v>122</v>
      </c>
      <c r="Q122" s="59" t="s">
        <v>123</v>
      </c>
      <c r="R122" s="59" t="s">
        <v>124</v>
      </c>
      <c r="S122" s="59" t="s">
        <v>125</v>
      </c>
      <c r="T122" s="59" t="s">
        <v>126</v>
      </c>
      <c r="U122" s="60" t="s">
        <v>127</v>
      </c>
    </row>
    <row r="123" spans="2:65" s="1" customFormat="1" ht="22.8" customHeight="1">
      <c r="B123" s="31"/>
      <c r="C123" s="63" t="s">
        <v>128</v>
      </c>
      <c r="J123" s="115">
        <f>BK123</f>
        <v>0</v>
      </c>
      <c r="L123" s="31"/>
      <c r="M123" s="61"/>
      <c r="N123" s="52"/>
      <c r="O123" s="52"/>
      <c r="P123" s="116">
        <f>P124</f>
        <v>0</v>
      </c>
      <c r="Q123" s="52"/>
      <c r="R123" s="116">
        <f>R124</f>
        <v>7.3897551400000001</v>
      </c>
      <c r="S123" s="52"/>
      <c r="T123" s="116">
        <f>T124</f>
        <v>0</v>
      </c>
      <c r="U123" s="53"/>
      <c r="AT123" s="16" t="s">
        <v>77</v>
      </c>
      <c r="AU123" s="16" t="s">
        <v>111</v>
      </c>
      <c r="BK123" s="117">
        <f>BK124</f>
        <v>0</v>
      </c>
    </row>
    <row r="124" spans="2:65" s="11" customFormat="1" ht="25.95" customHeight="1">
      <c r="B124" s="118"/>
      <c r="D124" s="119" t="s">
        <v>77</v>
      </c>
      <c r="E124" s="120" t="s">
        <v>129</v>
      </c>
      <c r="F124" s="120" t="s">
        <v>130</v>
      </c>
      <c r="I124" s="121"/>
      <c r="J124" s="122">
        <f>BK124</f>
        <v>0</v>
      </c>
      <c r="L124" s="118"/>
      <c r="M124" s="123"/>
      <c r="P124" s="124">
        <f>P125+P206+P284+P343+P422+P444</f>
        <v>0</v>
      </c>
      <c r="R124" s="124">
        <f>R125+R206+R284+R343+R422+R444</f>
        <v>7.3897551400000001</v>
      </c>
      <c r="T124" s="124">
        <f>T125+T206+T284+T343+T422+T444</f>
        <v>0</v>
      </c>
      <c r="U124" s="125"/>
      <c r="AR124" s="119" t="s">
        <v>86</v>
      </c>
      <c r="AT124" s="126" t="s">
        <v>77</v>
      </c>
      <c r="AU124" s="126" t="s">
        <v>78</v>
      </c>
      <c r="AY124" s="119" t="s">
        <v>131</v>
      </c>
      <c r="BK124" s="127">
        <f>BK125+BK206+BK284+BK343+BK422+BK444</f>
        <v>0</v>
      </c>
    </row>
    <row r="125" spans="2:65" s="11" customFormat="1" ht="22.8" customHeight="1">
      <c r="B125" s="118"/>
      <c r="D125" s="119" t="s">
        <v>77</v>
      </c>
      <c r="E125" s="128" t="s">
        <v>666</v>
      </c>
      <c r="F125" s="128" t="s">
        <v>667</v>
      </c>
      <c r="I125" s="121"/>
      <c r="J125" s="129">
        <f>BK125</f>
        <v>0</v>
      </c>
      <c r="L125" s="118"/>
      <c r="M125" s="123"/>
      <c r="P125" s="124">
        <f>SUM(P126:P205)</f>
        <v>0</v>
      </c>
      <c r="R125" s="124">
        <f>SUM(R126:R205)</f>
        <v>0.60496260000000002</v>
      </c>
      <c r="T125" s="124">
        <f>SUM(T126:T205)</f>
        <v>0</v>
      </c>
      <c r="U125" s="125"/>
      <c r="AR125" s="119" t="s">
        <v>86</v>
      </c>
      <c r="AT125" s="126" t="s">
        <v>77</v>
      </c>
      <c r="AU125" s="126" t="s">
        <v>86</v>
      </c>
      <c r="AY125" s="119" t="s">
        <v>131</v>
      </c>
      <c r="BK125" s="127">
        <f>SUM(BK126:BK205)</f>
        <v>0</v>
      </c>
    </row>
    <row r="126" spans="2:65" s="1" customFormat="1" ht="24.15" customHeight="1">
      <c r="B126" s="31"/>
      <c r="C126" s="130" t="s">
        <v>86</v>
      </c>
      <c r="D126" s="130" t="s">
        <v>134</v>
      </c>
      <c r="E126" s="131" t="s">
        <v>668</v>
      </c>
      <c r="F126" s="132" t="s">
        <v>669</v>
      </c>
      <c r="G126" s="133" t="s">
        <v>205</v>
      </c>
      <c r="H126" s="134">
        <v>2</v>
      </c>
      <c r="I126" s="135"/>
      <c r="J126" s="136">
        <f>ROUND(I126*H126,2)</f>
        <v>0</v>
      </c>
      <c r="K126" s="132" t="s">
        <v>138</v>
      </c>
      <c r="L126" s="31"/>
      <c r="M126" s="137" t="s">
        <v>1</v>
      </c>
      <c r="N126" s="138" t="s">
        <v>43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39">
        <f>S126*H126</f>
        <v>0</v>
      </c>
      <c r="U126" s="140" t="s">
        <v>1</v>
      </c>
      <c r="AR126" s="141" t="s">
        <v>139</v>
      </c>
      <c r="AT126" s="141" t="s">
        <v>134</v>
      </c>
      <c r="AU126" s="141" t="s">
        <v>88</v>
      </c>
      <c r="AY126" s="16" t="s">
        <v>131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6" t="s">
        <v>86</v>
      </c>
      <c r="BK126" s="142">
        <f>ROUND(I126*H126,2)</f>
        <v>0</v>
      </c>
      <c r="BL126" s="16" t="s">
        <v>139</v>
      </c>
      <c r="BM126" s="141" t="s">
        <v>88</v>
      </c>
    </row>
    <row r="127" spans="2:65" s="1" customFormat="1" ht="28.8">
      <c r="B127" s="31"/>
      <c r="D127" s="143" t="s">
        <v>141</v>
      </c>
      <c r="F127" s="144" t="s">
        <v>670</v>
      </c>
      <c r="I127" s="145"/>
      <c r="L127" s="31"/>
      <c r="M127" s="146"/>
      <c r="U127" s="55"/>
      <c r="AT127" s="16" t="s">
        <v>141</v>
      </c>
      <c r="AU127" s="16" t="s">
        <v>88</v>
      </c>
    </row>
    <row r="128" spans="2:65" s="1" customFormat="1" ht="33" customHeight="1">
      <c r="B128" s="31"/>
      <c r="C128" s="130" t="s">
        <v>88</v>
      </c>
      <c r="D128" s="130" t="s">
        <v>134</v>
      </c>
      <c r="E128" s="131" t="s">
        <v>671</v>
      </c>
      <c r="F128" s="132" t="s">
        <v>672</v>
      </c>
      <c r="G128" s="133" t="s">
        <v>205</v>
      </c>
      <c r="H128" s="134">
        <v>2</v>
      </c>
      <c r="I128" s="135"/>
      <c r="J128" s="136">
        <f>ROUND(I128*H128,2)</f>
        <v>0</v>
      </c>
      <c r="K128" s="132" t="s">
        <v>138</v>
      </c>
      <c r="L128" s="31"/>
      <c r="M128" s="137" t="s">
        <v>1</v>
      </c>
      <c r="N128" s="138" t="s">
        <v>43</v>
      </c>
      <c r="P128" s="139">
        <f>O128*H128</f>
        <v>0</v>
      </c>
      <c r="Q128" s="139">
        <v>0</v>
      </c>
      <c r="R128" s="139">
        <f>Q128*H128</f>
        <v>0</v>
      </c>
      <c r="S128" s="139">
        <v>0</v>
      </c>
      <c r="T128" s="139">
        <f>S128*H128</f>
        <v>0</v>
      </c>
      <c r="U128" s="140" t="s">
        <v>1</v>
      </c>
      <c r="AR128" s="141" t="s">
        <v>139</v>
      </c>
      <c r="AT128" s="141" t="s">
        <v>134</v>
      </c>
      <c r="AU128" s="141" t="s">
        <v>88</v>
      </c>
      <c r="AY128" s="16" t="s">
        <v>131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6" t="s">
        <v>86</v>
      </c>
      <c r="BK128" s="142">
        <f>ROUND(I128*H128,2)</f>
        <v>0</v>
      </c>
      <c r="BL128" s="16" t="s">
        <v>139</v>
      </c>
      <c r="BM128" s="141" t="s">
        <v>139</v>
      </c>
    </row>
    <row r="129" spans="2:65" s="1" customFormat="1" ht="19.2">
      <c r="B129" s="31"/>
      <c r="D129" s="143" t="s">
        <v>141</v>
      </c>
      <c r="F129" s="144" t="s">
        <v>673</v>
      </c>
      <c r="I129" s="145"/>
      <c r="L129" s="31"/>
      <c r="M129" s="146"/>
      <c r="U129" s="55"/>
      <c r="AT129" s="16" t="s">
        <v>141</v>
      </c>
      <c r="AU129" s="16" t="s">
        <v>88</v>
      </c>
    </row>
    <row r="130" spans="2:65" s="1" customFormat="1" ht="24.15" customHeight="1">
      <c r="B130" s="31"/>
      <c r="C130" s="130" t="s">
        <v>152</v>
      </c>
      <c r="D130" s="130" t="s">
        <v>134</v>
      </c>
      <c r="E130" s="131" t="s">
        <v>674</v>
      </c>
      <c r="F130" s="132" t="s">
        <v>675</v>
      </c>
      <c r="G130" s="133" t="s">
        <v>205</v>
      </c>
      <c r="H130" s="134">
        <v>2</v>
      </c>
      <c r="I130" s="135"/>
      <c r="J130" s="136">
        <f>ROUND(I130*H130,2)</f>
        <v>0</v>
      </c>
      <c r="K130" s="132" t="s">
        <v>138</v>
      </c>
      <c r="L130" s="31"/>
      <c r="M130" s="137" t="s">
        <v>1</v>
      </c>
      <c r="N130" s="138" t="s">
        <v>43</v>
      </c>
      <c r="P130" s="139">
        <f>O130*H130</f>
        <v>0</v>
      </c>
      <c r="Q130" s="139">
        <v>0</v>
      </c>
      <c r="R130" s="139">
        <f>Q130*H130</f>
        <v>0</v>
      </c>
      <c r="S130" s="139">
        <v>0</v>
      </c>
      <c r="T130" s="139">
        <f>S130*H130</f>
        <v>0</v>
      </c>
      <c r="U130" s="140" t="s">
        <v>1</v>
      </c>
      <c r="AR130" s="141" t="s">
        <v>139</v>
      </c>
      <c r="AT130" s="141" t="s">
        <v>134</v>
      </c>
      <c r="AU130" s="141" t="s">
        <v>88</v>
      </c>
      <c r="AY130" s="16" t="s">
        <v>131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6" t="s">
        <v>86</v>
      </c>
      <c r="BK130" s="142">
        <f>ROUND(I130*H130,2)</f>
        <v>0</v>
      </c>
      <c r="BL130" s="16" t="s">
        <v>139</v>
      </c>
      <c r="BM130" s="141" t="s">
        <v>676</v>
      </c>
    </row>
    <row r="131" spans="2:65" s="1" customFormat="1" ht="28.8">
      <c r="B131" s="31"/>
      <c r="D131" s="143" t="s">
        <v>141</v>
      </c>
      <c r="F131" s="144" t="s">
        <v>677</v>
      </c>
      <c r="I131" s="145"/>
      <c r="L131" s="31"/>
      <c r="M131" s="146"/>
      <c r="U131" s="55"/>
      <c r="AT131" s="16" t="s">
        <v>141</v>
      </c>
      <c r="AU131" s="16" t="s">
        <v>88</v>
      </c>
    </row>
    <row r="132" spans="2:65" s="1" customFormat="1" ht="24.15" customHeight="1">
      <c r="B132" s="31"/>
      <c r="C132" s="130" t="s">
        <v>139</v>
      </c>
      <c r="D132" s="130" t="s">
        <v>134</v>
      </c>
      <c r="E132" s="131" t="s">
        <v>678</v>
      </c>
      <c r="F132" s="132" t="s">
        <v>679</v>
      </c>
      <c r="G132" s="133" t="s">
        <v>205</v>
      </c>
      <c r="H132" s="134">
        <v>2</v>
      </c>
      <c r="I132" s="135"/>
      <c r="J132" s="136">
        <f>ROUND(I132*H132,2)</f>
        <v>0</v>
      </c>
      <c r="K132" s="132" t="s">
        <v>138</v>
      </c>
      <c r="L132" s="31"/>
      <c r="M132" s="137" t="s">
        <v>1</v>
      </c>
      <c r="N132" s="138" t="s">
        <v>43</v>
      </c>
      <c r="P132" s="139">
        <f>O132*H132</f>
        <v>0</v>
      </c>
      <c r="Q132" s="139">
        <v>0</v>
      </c>
      <c r="R132" s="139">
        <f>Q132*H132</f>
        <v>0</v>
      </c>
      <c r="S132" s="139">
        <v>0</v>
      </c>
      <c r="T132" s="139">
        <f>S132*H132</f>
        <v>0</v>
      </c>
      <c r="U132" s="140" t="s">
        <v>1</v>
      </c>
      <c r="AR132" s="141" t="s">
        <v>139</v>
      </c>
      <c r="AT132" s="141" t="s">
        <v>134</v>
      </c>
      <c r="AU132" s="141" t="s">
        <v>88</v>
      </c>
      <c r="AY132" s="16" t="s">
        <v>131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6" t="s">
        <v>86</v>
      </c>
      <c r="BK132" s="142">
        <f>ROUND(I132*H132,2)</f>
        <v>0</v>
      </c>
      <c r="BL132" s="16" t="s">
        <v>139</v>
      </c>
      <c r="BM132" s="141" t="s">
        <v>680</v>
      </c>
    </row>
    <row r="133" spans="2:65" s="1" customFormat="1" ht="28.8">
      <c r="B133" s="31"/>
      <c r="D133" s="143" t="s">
        <v>141</v>
      </c>
      <c r="F133" s="144" t="s">
        <v>681</v>
      </c>
      <c r="I133" s="145"/>
      <c r="L133" s="31"/>
      <c r="M133" s="146"/>
      <c r="U133" s="55"/>
      <c r="AT133" s="16" t="s">
        <v>141</v>
      </c>
      <c r="AU133" s="16" t="s">
        <v>88</v>
      </c>
    </row>
    <row r="134" spans="2:65" s="1" customFormat="1" ht="24.15" customHeight="1">
      <c r="B134" s="31"/>
      <c r="C134" s="130" t="s">
        <v>163</v>
      </c>
      <c r="D134" s="130" t="s">
        <v>134</v>
      </c>
      <c r="E134" s="131" t="s">
        <v>682</v>
      </c>
      <c r="F134" s="132" t="s">
        <v>683</v>
      </c>
      <c r="G134" s="133" t="s">
        <v>205</v>
      </c>
      <c r="H134" s="134">
        <v>2</v>
      </c>
      <c r="I134" s="135"/>
      <c r="J134" s="136">
        <f>ROUND(I134*H134,2)</f>
        <v>0</v>
      </c>
      <c r="K134" s="132" t="s">
        <v>138</v>
      </c>
      <c r="L134" s="31"/>
      <c r="M134" s="137" t="s">
        <v>1</v>
      </c>
      <c r="N134" s="138" t="s">
        <v>43</v>
      </c>
      <c r="P134" s="139">
        <f>O134*H134</f>
        <v>0</v>
      </c>
      <c r="Q134" s="139">
        <v>0</v>
      </c>
      <c r="R134" s="139">
        <f>Q134*H134</f>
        <v>0</v>
      </c>
      <c r="S134" s="139">
        <v>0</v>
      </c>
      <c r="T134" s="139">
        <f>S134*H134</f>
        <v>0</v>
      </c>
      <c r="U134" s="140" t="s">
        <v>1</v>
      </c>
      <c r="AR134" s="141" t="s">
        <v>139</v>
      </c>
      <c r="AT134" s="141" t="s">
        <v>134</v>
      </c>
      <c r="AU134" s="141" t="s">
        <v>88</v>
      </c>
      <c r="AY134" s="16" t="s">
        <v>131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6" t="s">
        <v>86</v>
      </c>
      <c r="BK134" s="142">
        <f>ROUND(I134*H134,2)</f>
        <v>0</v>
      </c>
      <c r="BL134" s="16" t="s">
        <v>139</v>
      </c>
      <c r="BM134" s="141" t="s">
        <v>684</v>
      </c>
    </row>
    <row r="135" spans="2:65" s="1" customFormat="1" ht="28.8">
      <c r="B135" s="31"/>
      <c r="D135" s="143" t="s">
        <v>141</v>
      </c>
      <c r="F135" s="144" t="s">
        <v>685</v>
      </c>
      <c r="I135" s="145"/>
      <c r="L135" s="31"/>
      <c r="M135" s="146"/>
      <c r="U135" s="55"/>
      <c r="AT135" s="16" t="s">
        <v>141</v>
      </c>
      <c r="AU135" s="16" t="s">
        <v>88</v>
      </c>
    </row>
    <row r="136" spans="2:65" s="1" customFormat="1" ht="33" customHeight="1">
      <c r="B136" s="31"/>
      <c r="C136" s="130" t="s">
        <v>174</v>
      </c>
      <c r="D136" s="130" t="s">
        <v>134</v>
      </c>
      <c r="E136" s="131" t="s">
        <v>686</v>
      </c>
      <c r="F136" s="132" t="s">
        <v>687</v>
      </c>
      <c r="G136" s="133" t="s">
        <v>205</v>
      </c>
      <c r="H136" s="134">
        <v>8</v>
      </c>
      <c r="I136" s="135"/>
      <c r="J136" s="136">
        <f>ROUND(I136*H136,2)</f>
        <v>0</v>
      </c>
      <c r="K136" s="132" t="s">
        <v>138</v>
      </c>
      <c r="L136" s="31"/>
      <c r="M136" s="137" t="s">
        <v>1</v>
      </c>
      <c r="N136" s="138" t="s">
        <v>43</v>
      </c>
      <c r="P136" s="139">
        <f>O136*H136</f>
        <v>0</v>
      </c>
      <c r="Q136" s="139">
        <v>0</v>
      </c>
      <c r="R136" s="139">
        <f>Q136*H136</f>
        <v>0</v>
      </c>
      <c r="S136" s="139">
        <v>0</v>
      </c>
      <c r="T136" s="139">
        <f>S136*H136</f>
        <v>0</v>
      </c>
      <c r="U136" s="140" t="s">
        <v>1</v>
      </c>
      <c r="AR136" s="141" t="s">
        <v>139</v>
      </c>
      <c r="AT136" s="141" t="s">
        <v>134</v>
      </c>
      <c r="AU136" s="141" t="s">
        <v>88</v>
      </c>
      <c r="AY136" s="16" t="s">
        <v>131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6" t="s">
        <v>86</v>
      </c>
      <c r="BK136" s="142">
        <f>ROUND(I136*H136,2)</f>
        <v>0</v>
      </c>
      <c r="BL136" s="16" t="s">
        <v>139</v>
      </c>
      <c r="BM136" s="141" t="s">
        <v>688</v>
      </c>
    </row>
    <row r="137" spans="2:65" s="1" customFormat="1" ht="38.4">
      <c r="B137" s="31"/>
      <c r="D137" s="143" t="s">
        <v>141</v>
      </c>
      <c r="F137" s="144" t="s">
        <v>689</v>
      </c>
      <c r="I137" s="145"/>
      <c r="L137" s="31"/>
      <c r="M137" s="146"/>
      <c r="U137" s="55"/>
      <c r="AT137" s="16" t="s">
        <v>141</v>
      </c>
      <c r="AU137" s="16" t="s">
        <v>88</v>
      </c>
    </row>
    <row r="138" spans="2:65" s="1" customFormat="1" ht="19.2">
      <c r="B138" s="31"/>
      <c r="D138" s="143" t="s">
        <v>150</v>
      </c>
      <c r="F138" s="160" t="s">
        <v>690</v>
      </c>
      <c r="I138" s="145"/>
      <c r="L138" s="31"/>
      <c r="M138" s="146"/>
      <c r="U138" s="55"/>
      <c r="AT138" s="16" t="s">
        <v>150</v>
      </c>
      <c r="AU138" s="16" t="s">
        <v>88</v>
      </c>
    </row>
    <row r="139" spans="2:65" s="13" customFormat="1">
      <c r="B139" s="153"/>
      <c r="D139" s="143" t="s">
        <v>143</v>
      </c>
      <c r="E139" s="154" t="s">
        <v>1</v>
      </c>
      <c r="F139" s="155" t="s">
        <v>691</v>
      </c>
      <c r="H139" s="156">
        <v>8</v>
      </c>
      <c r="I139" s="157"/>
      <c r="L139" s="153"/>
      <c r="M139" s="158"/>
      <c r="U139" s="159"/>
      <c r="AT139" s="154" t="s">
        <v>143</v>
      </c>
      <c r="AU139" s="154" t="s">
        <v>88</v>
      </c>
      <c r="AV139" s="13" t="s">
        <v>88</v>
      </c>
      <c r="AW139" s="13" t="s">
        <v>33</v>
      </c>
      <c r="AX139" s="13" t="s">
        <v>86</v>
      </c>
      <c r="AY139" s="154" t="s">
        <v>131</v>
      </c>
    </row>
    <row r="140" spans="2:65" s="1" customFormat="1" ht="33" customHeight="1">
      <c r="B140" s="31"/>
      <c r="C140" s="130" t="s">
        <v>179</v>
      </c>
      <c r="D140" s="130" t="s">
        <v>134</v>
      </c>
      <c r="E140" s="131" t="s">
        <v>692</v>
      </c>
      <c r="F140" s="132" t="s">
        <v>693</v>
      </c>
      <c r="G140" s="133" t="s">
        <v>205</v>
      </c>
      <c r="H140" s="134">
        <v>8</v>
      </c>
      <c r="I140" s="135"/>
      <c r="J140" s="136">
        <f>ROUND(I140*H140,2)</f>
        <v>0</v>
      </c>
      <c r="K140" s="132" t="s">
        <v>138</v>
      </c>
      <c r="L140" s="31"/>
      <c r="M140" s="137" t="s">
        <v>1</v>
      </c>
      <c r="N140" s="138" t="s">
        <v>43</v>
      </c>
      <c r="P140" s="139">
        <f>O140*H140</f>
        <v>0</v>
      </c>
      <c r="Q140" s="139">
        <v>0</v>
      </c>
      <c r="R140" s="139">
        <f>Q140*H140</f>
        <v>0</v>
      </c>
      <c r="S140" s="139">
        <v>0</v>
      </c>
      <c r="T140" s="139">
        <f>S140*H140</f>
        <v>0</v>
      </c>
      <c r="U140" s="140" t="s">
        <v>1</v>
      </c>
      <c r="AR140" s="141" t="s">
        <v>139</v>
      </c>
      <c r="AT140" s="141" t="s">
        <v>134</v>
      </c>
      <c r="AU140" s="141" t="s">
        <v>88</v>
      </c>
      <c r="AY140" s="16" t="s">
        <v>131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6" t="s">
        <v>86</v>
      </c>
      <c r="BK140" s="142">
        <f>ROUND(I140*H140,2)</f>
        <v>0</v>
      </c>
      <c r="BL140" s="16" t="s">
        <v>139</v>
      </c>
      <c r="BM140" s="141" t="s">
        <v>694</v>
      </c>
    </row>
    <row r="141" spans="2:65" s="1" customFormat="1" ht="38.4">
      <c r="B141" s="31"/>
      <c r="D141" s="143" t="s">
        <v>141</v>
      </c>
      <c r="F141" s="144" t="s">
        <v>695</v>
      </c>
      <c r="I141" s="145"/>
      <c r="L141" s="31"/>
      <c r="M141" s="146"/>
      <c r="U141" s="55"/>
      <c r="AT141" s="16" t="s">
        <v>141</v>
      </c>
      <c r="AU141" s="16" t="s">
        <v>88</v>
      </c>
    </row>
    <row r="142" spans="2:65" s="1" customFormat="1" ht="19.2">
      <c r="B142" s="31"/>
      <c r="D142" s="143" t="s">
        <v>150</v>
      </c>
      <c r="F142" s="160" t="s">
        <v>690</v>
      </c>
      <c r="I142" s="145"/>
      <c r="L142" s="31"/>
      <c r="M142" s="146"/>
      <c r="U142" s="55"/>
      <c r="AT142" s="16" t="s">
        <v>150</v>
      </c>
      <c r="AU142" s="16" t="s">
        <v>88</v>
      </c>
    </row>
    <row r="143" spans="2:65" s="1" customFormat="1" ht="24.15" customHeight="1">
      <c r="B143" s="31"/>
      <c r="C143" s="130" t="s">
        <v>188</v>
      </c>
      <c r="D143" s="130" t="s">
        <v>134</v>
      </c>
      <c r="E143" s="131" t="s">
        <v>696</v>
      </c>
      <c r="F143" s="132" t="s">
        <v>697</v>
      </c>
      <c r="G143" s="133" t="s">
        <v>205</v>
      </c>
      <c r="H143" s="134">
        <v>8</v>
      </c>
      <c r="I143" s="135"/>
      <c r="J143" s="136">
        <f>ROUND(I143*H143,2)</f>
        <v>0</v>
      </c>
      <c r="K143" s="132" t="s">
        <v>138</v>
      </c>
      <c r="L143" s="31"/>
      <c r="M143" s="137" t="s">
        <v>1</v>
      </c>
      <c r="N143" s="138" t="s">
        <v>43</v>
      </c>
      <c r="P143" s="139">
        <f>O143*H143</f>
        <v>0</v>
      </c>
      <c r="Q143" s="139">
        <v>0</v>
      </c>
      <c r="R143" s="139">
        <f>Q143*H143</f>
        <v>0</v>
      </c>
      <c r="S143" s="139">
        <v>0</v>
      </c>
      <c r="T143" s="139">
        <f>S143*H143</f>
        <v>0</v>
      </c>
      <c r="U143" s="140" t="s">
        <v>1</v>
      </c>
      <c r="AR143" s="141" t="s">
        <v>139</v>
      </c>
      <c r="AT143" s="141" t="s">
        <v>134</v>
      </c>
      <c r="AU143" s="141" t="s">
        <v>88</v>
      </c>
      <c r="AY143" s="16" t="s">
        <v>131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6" t="s">
        <v>86</v>
      </c>
      <c r="BK143" s="142">
        <f>ROUND(I143*H143,2)</f>
        <v>0</v>
      </c>
      <c r="BL143" s="16" t="s">
        <v>139</v>
      </c>
      <c r="BM143" s="141" t="s">
        <v>698</v>
      </c>
    </row>
    <row r="144" spans="2:65" s="1" customFormat="1" ht="38.4">
      <c r="B144" s="31"/>
      <c r="D144" s="143" t="s">
        <v>141</v>
      </c>
      <c r="F144" s="144" t="s">
        <v>699</v>
      </c>
      <c r="I144" s="145"/>
      <c r="L144" s="31"/>
      <c r="M144" s="146"/>
      <c r="U144" s="55"/>
      <c r="AT144" s="16" t="s">
        <v>141</v>
      </c>
      <c r="AU144" s="16" t="s">
        <v>88</v>
      </c>
    </row>
    <row r="145" spans="2:65" s="1" customFormat="1" ht="19.2">
      <c r="B145" s="31"/>
      <c r="D145" s="143" t="s">
        <v>150</v>
      </c>
      <c r="F145" s="160" t="s">
        <v>690</v>
      </c>
      <c r="I145" s="145"/>
      <c r="L145" s="31"/>
      <c r="M145" s="146"/>
      <c r="U145" s="55"/>
      <c r="AT145" s="16" t="s">
        <v>150</v>
      </c>
      <c r="AU145" s="16" t="s">
        <v>88</v>
      </c>
    </row>
    <row r="146" spans="2:65" s="1" customFormat="1" ht="16.5" customHeight="1">
      <c r="B146" s="31"/>
      <c r="C146" s="130" t="s">
        <v>194</v>
      </c>
      <c r="D146" s="130" t="s">
        <v>134</v>
      </c>
      <c r="E146" s="131" t="s">
        <v>700</v>
      </c>
      <c r="F146" s="132" t="s">
        <v>701</v>
      </c>
      <c r="G146" s="133" t="s">
        <v>182</v>
      </c>
      <c r="H146" s="134">
        <v>8.74</v>
      </c>
      <c r="I146" s="135"/>
      <c r="J146" s="136">
        <f>ROUND(I146*H146,2)</f>
        <v>0</v>
      </c>
      <c r="K146" s="132" t="s">
        <v>1</v>
      </c>
      <c r="L146" s="31"/>
      <c r="M146" s="137" t="s">
        <v>1</v>
      </c>
      <c r="N146" s="138" t="s">
        <v>43</v>
      </c>
      <c r="P146" s="139">
        <f>O146*H146</f>
        <v>0</v>
      </c>
      <c r="Q146" s="139">
        <v>0</v>
      </c>
      <c r="R146" s="139">
        <f>Q146*H146</f>
        <v>0</v>
      </c>
      <c r="S146" s="139">
        <v>0</v>
      </c>
      <c r="T146" s="139">
        <f>S146*H146</f>
        <v>0</v>
      </c>
      <c r="U146" s="140" t="s">
        <v>1</v>
      </c>
      <c r="AR146" s="141" t="s">
        <v>139</v>
      </c>
      <c r="AT146" s="141" t="s">
        <v>134</v>
      </c>
      <c r="AU146" s="141" t="s">
        <v>88</v>
      </c>
      <c r="AY146" s="16" t="s">
        <v>131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6" t="s">
        <v>86</v>
      </c>
      <c r="BK146" s="142">
        <f>ROUND(I146*H146,2)</f>
        <v>0</v>
      </c>
      <c r="BL146" s="16" t="s">
        <v>139</v>
      </c>
      <c r="BM146" s="141" t="s">
        <v>188</v>
      </c>
    </row>
    <row r="147" spans="2:65" s="1" customFormat="1">
      <c r="B147" s="31"/>
      <c r="D147" s="143" t="s">
        <v>141</v>
      </c>
      <c r="F147" s="144" t="s">
        <v>701</v>
      </c>
      <c r="I147" s="145"/>
      <c r="L147" s="31"/>
      <c r="M147" s="146"/>
      <c r="U147" s="55"/>
      <c r="AT147" s="16" t="s">
        <v>141</v>
      </c>
      <c r="AU147" s="16" t="s">
        <v>88</v>
      </c>
    </row>
    <row r="148" spans="2:65" s="1" customFormat="1" ht="24.15" customHeight="1">
      <c r="B148" s="31"/>
      <c r="C148" s="130" t="s">
        <v>202</v>
      </c>
      <c r="D148" s="130" t="s">
        <v>134</v>
      </c>
      <c r="E148" s="131" t="s">
        <v>702</v>
      </c>
      <c r="F148" s="132" t="s">
        <v>703</v>
      </c>
      <c r="G148" s="133" t="s">
        <v>137</v>
      </c>
      <c r="H148" s="134">
        <v>14.13</v>
      </c>
      <c r="I148" s="135"/>
      <c r="J148" s="136">
        <f>ROUND(I148*H148,2)</f>
        <v>0</v>
      </c>
      <c r="K148" s="132" t="s">
        <v>138</v>
      </c>
      <c r="L148" s="31"/>
      <c r="M148" s="137" t="s">
        <v>1</v>
      </c>
      <c r="N148" s="138" t="s">
        <v>43</v>
      </c>
      <c r="P148" s="139">
        <f>O148*H148</f>
        <v>0</v>
      </c>
      <c r="Q148" s="139">
        <v>0</v>
      </c>
      <c r="R148" s="139">
        <f>Q148*H148</f>
        <v>0</v>
      </c>
      <c r="S148" s="139">
        <v>0</v>
      </c>
      <c r="T148" s="139">
        <f>S148*H148</f>
        <v>0</v>
      </c>
      <c r="U148" s="140" t="s">
        <v>1</v>
      </c>
      <c r="AR148" s="141" t="s">
        <v>139</v>
      </c>
      <c r="AT148" s="141" t="s">
        <v>134</v>
      </c>
      <c r="AU148" s="141" t="s">
        <v>88</v>
      </c>
      <c r="AY148" s="16" t="s">
        <v>131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6" t="s">
        <v>86</v>
      </c>
      <c r="BK148" s="142">
        <f>ROUND(I148*H148,2)</f>
        <v>0</v>
      </c>
      <c r="BL148" s="16" t="s">
        <v>139</v>
      </c>
      <c r="BM148" s="141" t="s">
        <v>704</v>
      </c>
    </row>
    <row r="149" spans="2:65" s="1" customFormat="1" ht="19.2">
      <c r="B149" s="31"/>
      <c r="D149" s="143" t="s">
        <v>141</v>
      </c>
      <c r="F149" s="144" t="s">
        <v>705</v>
      </c>
      <c r="I149" s="145"/>
      <c r="L149" s="31"/>
      <c r="M149" s="146"/>
      <c r="U149" s="55"/>
      <c r="AT149" s="16" t="s">
        <v>141</v>
      </c>
      <c r="AU149" s="16" t="s">
        <v>88</v>
      </c>
    </row>
    <row r="150" spans="2:65" s="13" customFormat="1">
      <c r="B150" s="153"/>
      <c r="D150" s="143" t="s">
        <v>143</v>
      </c>
      <c r="E150" s="154" t="s">
        <v>1</v>
      </c>
      <c r="F150" s="155" t="s">
        <v>706</v>
      </c>
      <c r="H150" s="156">
        <v>14.13</v>
      </c>
      <c r="I150" s="157"/>
      <c r="L150" s="153"/>
      <c r="M150" s="158"/>
      <c r="U150" s="159"/>
      <c r="AT150" s="154" t="s">
        <v>143</v>
      </c>
      <c r="AU150" s="154" t="s">
        <v>88</v>
      </c>
      <c r="AV150" s="13" t="s">
        <v>88</v>
      </c>
      <c r="AW150" s="13" t="s">
        <v>33</v>
      </c>
      <c r="AX150" s="13" t="s">
        <v>86</v>
      </c>
      <c r="AY150" s="154" t="s">
        <v>131</v>
      </c>
    </row>
    <row r="151" spans="2:65" s="1" customFormat="1" ht="24.15" customHeight="1">
      <c r="B151" s="31"/>
      <c r="C151" s="130" t="s">
        <v>132</v>
      </c>
      <c r="D151" s="130" t="s">
        <v>134</v>
      </c>
      <c r="E151" s="131" t="s">
        <v>707</v>
      </c>
      <c r="F151" s="132" t="s">
        <v>708</v>
      </c>
      <c r="G151" s="133" t="s">
        <v>205</v>
      </c>
      <c r="H151" s="134">
        <v>1</v>
      </c>
      <c r="I151" s="135"/>
      <c r="J151" s="136">
        <f>ROUND(I151*H151,2)</f>
        <v>0</v>
      </c>
      <c r="K151" s="132" t="s">
        <v>138</v>
      </c>
      <c r="L151" s="31"/>
      <c r="M151" s="137" t="s">
        <v>1</v>
      </c>
      <c r="N151" s="138" t="s">
        <v>43</v>
      </c>
      <c r="P151" s="139">
        <f>O151*H151</f>
        <v>0</v>
      </c>
      <c r="Q151" s="139">
        <v>0</v>
      </c>
      <c r="R151" s="139">
        <f>Q151*H151</f>
        <v>0</v>
      </c>
      <c r="S151" s="139">
        <v>0</v>
      </c>
      <c r="T151" s="139">
        <f>S151*H151</f>
        <v>0</v>
      </c>
      <c r="U151" s="140" t="s">
        <v>1</v>
      </c>
      <c r="AR151" s="141" t="s">
        <v>139</v>
      </c>
      <c r="AT151" s="141" t="s">
        <v>134</v>
      </c>
      <c r="AU151" s="141" t="s">
        <v>88</v>
      </c>
      <c r="AY151" s="16" t="s">
        <v>131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6" t="s">
        <v>86</v>
      </c>
      <c r="BK151" s="142">
        <f>ROUND(I151*H151,2)</f>
        <v>0</v>
      </c>
      <c r="BL151" s="16" t="s">
        <v>139</v>
      </c>
      <c r="BM151" s="141" t="s">
        <v>709</v>
      </c>
    </row>
    <row r="152" spans="2:65" s="1" customFormat="1" ht="19.2">
      <c r="B152" s="31"/>
      <c r="D152" s="143" t="s">
        <v>141</v>
      </c>
      <c r="F152" s="144" t="s">
        <v>710</v>
      </c>
      <c r="I152" s="145"/>
      <c r="L152" s="31"/>
      <c r="M152" s="146"/>
      <c r="U152" s="55"/>
      <c r="AT152" s="16" t="s">
        <v>141</v>
      </c>
      <c r="AU152" s="16" t="s">
        <v>88</v>
      </c>
    </row>
    <row r="153" spans="2:65" s="1" customFormat="1" ht="24.15" customHeight="1">
      <c r="B153" s="31"/>
      <c r="C153" s="130" t="s">
        <v>214</v>
      </c>
      <c r="D153" s="130" t="s">
        <v>134</v>
      </c>
      <c r="E153" s="131" t="s">
        <v>711</v>
      </c>
      <c r="F153" s="132" t="s">
        <v>712</v>
      </c>
      <c r="G153" s="133" t="s">
        <v>205</v>
      </c>
      <c r="H153" s="134">
        <v>1</v>
      </c>
      <c r="I153" s="135"/>
      <c r="J153" s="136">
        <f>ROUND(I153*H153,2)</f>
        <v>0</v>
      </c>
      <c r="K153" s="132" t="s">
        <v>138</v>
      </c>
      <c r="L153" s="31"/>
      <c r="M153" s="137" t="s">
        <v>1</v>
      </c>
      <c r="N153" s="138" t="s">
        <v>43</v>
      </c>
      <c r="P153" s="139">
        <f>O153*H153</f>
        <v>0</v>
      </c>
      <c r="Q153" s="139">
        <v>0</v>
      </c>
      <c r="R153" s="139">
        <f>Q153*H153</f>
        <v>0</v>
      </c>
      <c r="S153" s="139">
        <v>0</v>
      </c>
      <c r="T153" s="139">
        <f>S153*H153</f>
        <v>0</v>
      </c>
      <c r="U153" s="140" t="s">
        <v>1</v>
      </c>
      <c r="AR153" s="141" t="s">
        <v>139</v>
      </c>
      <c r="AT153" s="141" t="s">
        <v>134</v>
      </c>
      <c r="AU153" s="141" t="s">
        <v>88</v>
      </c>
      <c r="AY153" s="16" t="s">
        <v>131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6" t="s">
        <v>86</v>
      </c>
      <c r="BK153" s="142">
        <f>ROUND(I153*H153,2)</f>
        <v>0</v>
      </c>
      <c r="BL153" s="16" t="s">
        <v>139</v>
      </c>
      <c r="BM153" s="141" t="s">
        <v>713</v>
      </c>
    </row>
    <row r="154" spans="2:65" s="1" customFormat="1" ht="28.8">
      <c r="B154" s="31"/>
      <c r="D154" s="143" t="s">
        <v>141</v>
      </c>
      <c r="F154" s="144" t="s">
        <v>714</v>
      </c>
      <c r="I154" s="145"/>
      <c r="L154" s="31"/>
      <c r="M154" s="146"/>
      <c r="U154" s="55"/>
      <c r="AT154" s="16" t="s">
        <v>141</v>
      </c>
      <c r="AU154" s="16" t="s">
        <v>88</v>
      </c>
    </row>
    <row r="155" spans="2:65" s="1" customFormat="1" ht="24.15" customHeight="1">
      <c r="B155" s="31"/>
      <c r="C155" s="130" t="s">
        <v>222</v>
      </c>
      <c r="D155" s="130" t="s">
        <v>134</v>
      </c>
      <c r="E155" s="131" t="s">
        <v>715</v>
      </c>
      <c r="F155" s="132" t="s">
        <v>716</v>
      </c>
      <c r="G155" s="133" t="s">
        <v>717</v>
      </c>
      <c r="H155" s="134">
        <v>1</v>
      </c>
      <c r="I155" s="135"/>
      <c r="J155" s="136">
        <f>ROUND(I155*H155,2)</f>
        <v>0</v>
      </c>
      <c r="K155" s="132" t="s">
        <v>1</v>
      </c>
      <c r="L155" s="31"/>
      <c r="M155" s="137" t="s">
        <v>1</v>
      </c>
      <c r="N155" s="138" t="s">
        <v>43</v>
      </c>
      <c r="P155" s="139">
        <f>O155*H155</f>
        <v>0</v>
      </c>
      <c r="Q155" s="139">
        <v>0</v>
      </c>
      <c r="R155" s="139">
        <f>Q155*H155</f>
        <v>0</v>
      </c>
      <c r="S155" s="139">
        <v>0</v>
      </c>
      <c r="T155" s="139">
        <f>S155*H155</f>
        <v>0</v>
      </c>
      <c r="U155" s="140" t="s">
        <v>1</v>
      </c>
      <c r="AR155" s="141" t="s">
        <v>139</v>
      </c>
      <c r="AT155" s="141" t="s">
        <v>134</v>
      </c>
      <c r="AU155" s="141" t="s">
        <v>88</v>
      </c>
      <c r="AY155" s="16" t="s">
        <v>131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6" t="s">
        <v>86</v>
      </c>
      <c r="BK155" s="142">
        <f>ROUND(I155*H155,2)</f>
        <v>0</v>
      </c>
      <c r="BL155" s="16" t="s">
        <v>139</v>
      </c>
      <c r="BM155" s="141" t="s">
        <v>229</v>
      </c>
    </row>
    <row r="156" spans="2:65" s="1" customFormat="1" ht="19.2">
      <c r="B156" s="31"/>
      <c r="D156" s="143" t="s">
        <v>141</v>
      </c>
      <c r="F156" s="144" t="s">
        <v>716</v>
      </c>
      <c r="I156" s="145"/>
      <c r="L156" s="31"/>
      <c r="M156" s="146"/>
      <c r="U156" s="55"/>
      <c r="AT156" s="16" t="s">
        <v>141</v>
      </c>
      <c r="AU156" s="16" t="s">
        <v>88</v>
      </c>
    </row>
    <row r="157" spans="2:65" s="1" customFormat="1" ht="19.2">
      <c r="B157" s="31"/>
      <c r="D157" s="143" t="s">
        <v>150</v>
      </c>
      <c r="F157" s="160" t="s">
        <v>718</v>
      </c>
      <c r="I157" s="145"/>
      <c r="L157" s="31"/>
      <c r="M157" s="146"/>
      <c r="U157" s="55"/>
      <c r="AT157" s="16" t="s">
        <v>150</v>
      </c>
      <c r="AU157" s="16" t="s">
        <v>88</v>
      </c>
    </row>
    <row r="158" spans="2:65" s="1" customFormat="1" ht="37.799999999999997" customHeight="1">
      <c r="B158" s="31"/>
      <c r="C158" s="130" t="s">
        <v>229</v>
      </c>
      <c r="D158" s="130" t="s">
        <v>134</v>
      </c>
      <c r="E158" s="131" t="s">
        <v>719</v>
      </c>
      <c r="F158" s="132" t="s">
        <v>720</v>
      </c>
      <c r="G158" s="133" t="s">
        <v>205</v>
      </c>
      <c r="H158" s="134">
        <v>1</v>
      </c>
      <c r="I158" s="135"/>
      <c r="J158" s="136">
        <f>ROUND(I158*H158,2)</f>
        <v>0</v>
      </c>
      <c r="K158" s="132" t="s">
        <v>138</v>
      </c>
      <c r="L158" s="31"/>
      <c r="M158" s="137" t="s">
        <v>1</v>
      </c>
      <c r="N158" s="138" t="s">
        <v>43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39">
        <f>S158*H158</f>
        <v>0</v>
      </c>
      <c r="U158" s="140" t="s">
        <v>1</v>
      </c>
      <c r="AR158" s="141" t="s">
        <v>139</v>
      </c>
      <c r="AT158" s="141" t="s">
        <v>134</v>
      </c>
      <c r="AU158" s="141" t="s">
        <v>88</v>
      </c>
      <c r="AY158" s="16" t="s">
        <v>131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6" t="s">
        <v>86</v>
      </c>
      <c r="BK158" s="142">
        <f>ROUND(I158*H158,2)</f>
        <v>0</v>
      </c>
      <c r="BL158" s="16" t="s">
        <v>139</v>
      </c>
      <c r="BM158" s="141" t="s">
        <v>239</v>
      </c>
    </row>
    <row r="159" spans="2:65" s="1" customFormat="1" ht="19.2">
      <c r="B159" s="31"/>
      <c r="D159" s="143" t="s">
        <v>141</v>
      </c>
      <c r="F159" s="144" t="s">
        <v>721</v>
      </c>
      <c r="I159" s="145"/>
      <c r="L159" s="31"/>
      <c r="M159" s="146"/>
      <c r="U159" s="55"/>
      <c r="AT159" s="16" t="s">
        <v>141</v>
      </c>
      <c r="AU159" s="16" t="s">
        <v>88</v>
      </c>
    </row>
    <row r="160" spans="2:65" s="1" customFormat="1" ht="24.15" customHeight="1">
      <c r="B160" s="31"/>
      <c r="C160" s="130" t="s">
        <v>8</v>
      </c>
      <c r="D160" s="130" t="s">
        <v>134</v>
      </c>
      <c r="E160" s="131" t="s">
        <v>722</v>
      </c>
      <c r="F160" s="132" t="s">
        <v>723</v>
      </c>
      <c r="G160" s="133" t="s">
        <v>205</v>
      </c>
      <c r="H160" s="134">
        <v>1</v>
      </c>
      <c r="I160" s="135"/>
      <c r="J160" s="136">
        <f>ROUND(I160*H160,2)</f>
        <v>0</v>
      </c>
      <c r="K160" s="132" t="s">
        <v>138</v>
      </c>
      <c r="L160" s="31"/>
      <c r="M160" s="137" t="s">
        <v>1</v>
      </c>
      <c r="N160" s="138" t="s">
        <v>43</v>
      </c>
      <c r="P160" s="139">
        <f>O160*H160</f>
        <v>0</v>
      </c>
      <c r="Q160" s="139">
        <v>1.281E-3</v>
      </c>
      <c r="R160" s="139">
        <f>Q160*H160</f>
        <v>1.281E-3</v>
      </c>
      <c r="S160" s="139">
        <v>0</v>
      </c>
      <c r="T160" s="139">
        <f>S160*H160</f>
        <v>0</v>
      </c>
      <c r="U160" s="140" t="s">
        <v>1</v>
      </c>
      <c r="AR160" s="141" t="s">
        <v>139</v>
      </c>
      <c r="AT160" s="141" t="s">
        <v>134</v>
      </c>
      <c r="AU160" s="141" t="s">
        <v>88</v>
      </c>
      <c r="AY160" s="16" t="s">
        <v>131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6" t="s">
        <v>86</v>
      </c>
      <c r="BK160" s="142">
        <f>ROUND(I160*H160,2)</f>
        <v>0</v>
      </c>
      <c r="BL160" s="16" t="s">
        <v>139</v>
      </c>
      <c r="BM160" s="141" t="s">
        <v>340</v>
      </c>
    </row>
    <row r="161" spans="2:65" s="1" customFormat="1" ht="19.2">
      <c r="B161" s="31"/>
      <c r="D161" s="143" t="s">
        <v>141</v>
      </c>
      <c r="F161" s="144" t="s">
        <v>724</v>
      </c>
      <c r="I161" s="145"/>
      <c r="L161" s="31"/>
      <c r="M161" s="146"/>
      <c r="U161" s="55"/>
      <c r="AT161" s="16" t="s">
        <v>141</v>
      </c>
      <c r="AU161" s="16" t="s">
        <v>88</v>
      </c>
    </row>
    <row r="162" spans="2:65" s="1" customFormat="1" ht="33" customHeight="1">
      <c r="B162" s="31"/>
      <c r="C162" s="130" t="s">
        <v>239</v>
      </c>
      <c r="D162" s="130" t="s">
        <v>134</v>
      </c>
      <c r="E162" s="131" t="s">
        <v>725</v>
      </c>
      <c r="F162" s="132" t="s">
        <v>726</v>
      </c>
      <c r="G162" s="133" t="s">
        <v>205</v>
      </c>
      <c r="H162" s="134">
        <v>1</v>
      </c>
      <c r="I162" s="135"/>
      <c r="J162" s="136">
        <f>ROUND(I162*H162,2)</f>
        <v>0</v>
      </c>
      <c r="K162" s="132" t="s">
        <v>138</v>
      </c>
      <c r="L162" s="31"/>
      <c r="M162" s="137" t="s">
        <v>1</v>
      </c>
      <c r="N162" s="138" t="s">
        <v>43</v>
      </c>
      <c r="P162" s="139">
        <f>O162*H162</f>
        <v>0</v>
      </c>
      <c r="Q162" s="139">
        <v>0</v>
      </c>
      <c r="R162" s="139">
        <f>Q162*H162</f>
        <v>0</v>
      </c>
      <c r="S162" s="139">
        <v>0</v>
      </c>
      <c r="T162" s="139">
        <f>S162*H162</f>
        <v>0</v>
      </c>
      <c r="U162" s="140" t="s">
        <v>1</v>
      </c>
      <c r="AR162" s="141" t="s">
        <v>139</v>
      </c>
      <c r="AT162" s="141" t="s">
        <v>134</v>
      </c>
      <c r="AU162" s="141" t="s">
        <v>88</v>
      </c>
      <c r="AY162" s="16" t="s">
        <v>131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6" t="s">
        <v>86</v>
      </c>
      <c r="BK162" s="142">
        <f>ROUND(I162*H162,2)</f>
        <v>0</v>
      </c>
      <c r="BL162" s="16" t="s">
        <v>139</v>
      </c>
      <c r="BM162" s="141" t="s">
        <v>350</v>
      </c>
    </row>
    <row r="163" spans="2:65" s="1" customFormat="1" ht="28.8">
      <c r="B163" s="31"/>
      <c r="D163" s="143" t="s">
        <v>141</v>
      </c>
      <c r="F163" s="144" t="s">
        <v>727</v>
      </c>
      <c r="I163" s="145"/>
      <c r="L163" s="31"/>
      <c r="M163" s="146"/>
      <c r="U163" s="55"/>
      <c r="AT163" s="16" t="s">
        <v>141</v>
      </c>
      <c r="AU163" s="16" t="s">
        <v>88</v>
      </c>
    </row>
    <row r="164" spans="2:65" s="1" customFormat="1" ht="24.15" customHeight="1">
      <c r="B164" s="31"/>
      <c r="C164" s="130" t="s">
        <v>332</v>
      </c>
      <c r="D164" s="130" t="s">
        <v>134</v>
      </c>
      <c r="E164" s="131" t="s">
        <v>728</v>
      </c>
      <c r="F164" s="132" t="s">
        <v>729</v>
      </c>
      <c r="G164" s="133" t="s">
        <v>225</v>
      </c>
      <c r="H164" s="134">
        <v>5.0000000000000002E-5</v>
      </c>
      <c r="I164" s="135"/>
      <c r="J164" s="136">
        <f>ROUND(I164*H164,2)</f>
        <v>0</v>
      </c>
      <c r="K164" s="132" t="s">
        <v>138</v>
      </c>
      <c r="L164" s="31"/>
      <c r="M164" s="137" t="s">
        <v>1</v>
      </c>
      <c r="N164" s="138" t="s">
        <v>43</v>
      </c>
      <c r="P164" s="139">
        <f>O164*H164</f>
        <v>0</v>
      </c>
      <c r="Q164" s="139">
        <v>0</v>
      </c>
      <c r="R164" s="139">
        <f>Q164*H164</f>
        <v>0</v>
      </c>
      <c r="S164" s="139">
        <v>0</v>
      </c>
      <c r="T164" s="139">
        <f>S164*H164</f>
        <v>0</v>
      </c>
      <c r="U164" s="140" t="s">
        <v>1</v>
      </c>
      <c r="AR164" s="141" t="s">
        <v>139</v>
      </c>
      <c r="AT164" s="141" t="s">
        <v>134</v>
      </c>
      <c r="AU164" s="141" t="s">
        <v>88</v>
      </c>
      <c r="AY164" s="16" t="s">
        <v>131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6" t="s">
        <v>86</v>
      </c>
      <c r="BK164" s="142">
        <f>ROUND(I164*H164,2)</f>
        <v>0</v>
      </c>
      <c r="BL164" s="16" t="s">
        <v>139</v>
      </c>
      <c r="BM164" s="141" t="s">
        <v>362</v>
      </c>
    </row>
    <row r="165" spans="2:65" s="1" customFormat="1" ht="19.2">
      <c r="B165" s="31"/>
      <c r="D165" s="143" t="s">
        <v>141</v>
      </c>
      <c r="F165" s="144" t="s">
        <v>730</v>
      </c>
      <c r="I165" s="145"/>
      <c r="L165" s="31"/>
      <c r="M165" s="146"/>
      <c r="U165" s="55"/>
      <c r="AT165" s="16" t="s">
        <v>141</v>
      </c>
      <c r="AU165" s="16" t="s">
        <v>88</v>
      </c>
    </row>
    <row r="166" spans="2:65" s="13" customFormat="1">
      <c r="B166" s="153"/>
      <c r="D166" s="143" t="s">
        <v>143</v>
      </c>
      <c r="E166" s="154" t="s">
        <v>1</v>
      </c>
      <c r="F166" s="155" t="s">
        <v>731</v>
      </c>
      <c r="H166" s="156">
        <v>5.0000000000000002E-5</v>
      </c>
      <c r="I166" s="157"/>
      <c r="L166" s="153"/>
      <c r="M166" s="158"/>
      <c r="U166" s="159"/>
      <c r="AT166" s="154" t="s">
        <v>143</v>
      </c>
      <c r="AU166" s="154" t="s">
        <v>88</v>
      </c>
      <c r="AV166" s="13" t="s">
        <v>88</v>
      </c>
      <c r="AW166" s="13" t="s">
        <v>33</v>
      </c>
      <c r="AX166" s="13" t="s">
        <v>86</v>
      </c>
      <c r="AY166" s="154" t="s">
        <v>131</v>
      </c>
    </row>
    <row r="167" spans="2:65" s="1" customFormat="1" ht="16.5" customHeight="1">
      <c r="B167" s="31"/>
      <c r="C167" s="171" t="s">
        <v>340</v>
      </c>
      <c r="D167" s="171" t="s">
        <v>294</v>
      </c>
      <c r="E167" s="172" t="s">
        <v>732</v>
      </c>
      <c r="F167" s="173" t="s">
        <v>733</v>
      </c>
      <c r="G167" s="174" t="s">
        <v>734</v>
      </c>
      <c r="H167" s="175">
        <v>5</v>
      </c>
      <c r="I167" s="176"/>
      <c r="J167" s="177">
        <f>ROUND(I167*H167,2)</f>
        <v>0</v>
      </c>
      <c r="K167" s="173" t="s">
        <v>1</v>
      </c>
      <c r="L167" s="178"/>
      <c r="M167" s="179" t="s">
        <v>1</v>
      </c>
      <c r="N167" s="180" t="s">
        <v>43</v>
      </c>
      <c r="P167" s="139">
        <f>O167*H167</f>
        <v>0</v>
      </c>
      <c r="Q167" s="139">
        <v>0</v>
      </c>
      <c r="R167" s="139">
        <f>Q167*H167</f>
        <v>0</v>
      </c>
      <c r="S167" s="139">
        <v>0</v>
      </c>
      <c r="T167" s="139">
        <f>S167*H167</f>
        <v>0</v>
      </c>
      <c r="U167" s="140" t="s">
        <v>1</v>
      </c>
      <c r="AR167" s="141" t="s">
        <v>188</v>
      </c>
      <c r="AT167" s="141" t="s">
        <v>294</v>
      </c>
      <c r="AU167" s="141" t="s">
        <v>88</v>
      </c>
      <c r="AY167" s="16" t="s">
        <v>131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6" t="s">
        <v>86</v>
      </c>
      <c r="BK167" s="142">
        <f>ROUND(I167*H167,2)</f>
        <v>0</v>
      </c>
      <c r="BL167" s="16" t="s">
        <v>139</v>
      </c>
      <c r="BM167" s="141" t="s">
        <v>373</v>
      </c>
    </row>
    <row r="168" spans="2:65" s="1" customFormat="1">
      <c r="B168" s="31"/>
      <c r="D168" s="143" t="s">
        <v>141</v>
      </c>
      <c r="F168" s="144" t="s">
        <v>733</v>
      </c>
      <c r="I168" s="145"/>
      <c r="L168" s="31"/>
      <c r="M168" s="146"/>
      <c r="U168" s="55"/>
      <c r="AT168" s="16" t="s">
        <v>141</v>
      </c>
      <c r="AU168" s="16" t="s">
        <v>88</v>
      </c>
    </row>
    <row r="169" spans="2:65" s="12" customFormat="1" ht="20.399999999999999">
      <c r="B169" s="147"/>
      <c r="D169" s="143" t="s">
        <v>143</v>
      </c>
      <c r="E169" s="148" t="s">
        <v>1</v>
      </c>
      <c r="F169" s="149" t="s">
        <v>735</v>
      </c>
      <c r="H169" s="148" t="s">
        <v>1</v>
      </c>
      <c r="I169" s="150"/>
      <c r="L169" s="147"/>
      <c r="M169" s="151"/>
      <c r="U169" s="152"/>
      <c r="AT169" s="148" t="s">
        <v>143</v>
      </c>
      <c r="AU169" s="148" t="s">
        <v>88</v>
      </c>
      <c r="AV169" s="12" t="s">
        <v>86</v>
      </c>
      <c r="AW169" s="12" t="s">
        <v>33</v>
      </c>
      <c r="AX169" s="12" t="s">
        <v>78</v>
      </c>
      <c r="AY169" s="148" t="s">
        <v>131</v>
      </c>
    </row>
    <row r="170" spans="2:65" s="13" customFormat="1">
      <c r="B170" s="153"/>
      <c r="D170" s="143" t="s">
        <v>143</v>
      </c>
      <c r="E170" s="154" t="s">
        <v>1</v>
      </c>
      <c r="F170" s="155" t="s">
        <v>163</v>
      </c>
      <c r="H170" s="156">
        <v>5</v>
      </c>
      <c r="I170" s="157"/>
      <c r="L170" s="153"/>
      <c r="M170" s="158"/>
      <c r="U170" s="159"/>
      <c r="AT170" s="154" t="s">
        <v>143</v>
      </c>
      <c r="AU170" s="154" t="s">
        <v>88</v>
      </c>
      <c r="AV170" s="13" t="s">
        <v>88</v>
      </c>
      <c r="AW170" s="13" t="s">
        <v>33</v>
      </c>
      <c r="AX170" s="13" t="s">
        <v>86</v>
      </c>
      <c r="AY170" s="154" t="s">
        <v>131</v>
      </c>
    </row>
    <row r="171" spans="2:65" s="1" customFormat="1" ht="33" customHeight="1">
      <c r="B171" s="31"/>
      <c r="C171" s="130" t="s">
        <v>343</v>
      </c>
      <c r="D171" s="130" t="s">
        <v>134</v>
      </c>
      <c r="E171" s="131" t="s">
        <v>736</v>
      </c>
      <c r="F171" s="132" t="s">
        <v>737</v>
      </c>
      <c r="G171" s="133" t="s">
        <v>205</v>
      </c>
      <c r="H171" s="134">
        <v>1</v>
      </c>
      <c r="I171" s="135"/>
      <c r="J171" s="136">
        <f>ROUND(I171*H171,2)</f>
        <v>0</v>
      </c>
      <c r="K171" s="132" t="s">
        <v>138</v>
      </c>
      <c r="L171" s="31"/>
      <c r="M171" s="137" t="s">
        <v>1</v>
      </c>
      <c r="N171" s="138" t="s">
        <v>43</v>
      </c>
      <c r="P171" s="139">
        <f>O171*H171</f>
        <v>0</v>
      </c>
      <c r="Q171" s="139">
        <v>5.8E-5</v>
      </c>
      <c r="R171" s="139">
        <f>Q171*H171</f>
        <v>5.8E-5</v>
      </c>
      <c r="S171" s="139">
        <v>0</v>
      </c>
      <c r="T171" s="139">
        <f>S171*H171</f>
        <v>0</v>
      </c>
      <c r="U171" s="140" t="s">
        <v>1</v>
      </c>
      <c r="AR171" s="141" t="s">
        <v>139</v>
      </c>
      <c r="AT171" s="141" t="s">
        <v>134</v>
      </c>
      <c r="AU171" s="141" t="s">
        <v>88</v>
      </c>
      <c r="AY171" s="16" t="s">
        <v>131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6" t="s">
        <v>86</v>
      </c>
      <c r="BK171" s="142">
        <f>ROUND(I171*H171,2)</f>
        <v>0</v>
      </c>
      <c r="BL171" s="16" t="s">
        <v>139</v>
      </c>
      <c r="BM171" s="141" t="s">
        <v>392</v>
      </c>
    </row>
    <row r="172" spans="2:65" s="1" customFormat="1" ht="19.2">
      <c r="B172" s="31"/>
      <c r="D172" s="143" t="s">
        <v>141</v>
      </c>
      <c r="F172" s="144" t="s">
        <v>738</v>
      </c>
      <c r="I172" s="145"/>
      <c r="L172" s="31"/>
      <c r="M172" s="146"/>
      <c r="U172" s="55"/>
      <c r="AT172" s="16" t="s">
        <v>141</v>
      </c>
      <c r="AU172" s="16" t="s">
        <v>88</v>
      </c>
    </row>
    <row r="173" spans="2:65" s="1" customFormat="1" ht="21.75" customHeight="1">
      <c r="B173" s="31"/>
      <c r="C173" s="171" t="s">
        <v>350</v>
      </c>
      <c r="D173" s="171" t="s">
        <v>294</v>
      </c>
      <c r="E173" s="172" t="s">
        <v>739</v>
      </c>
      <c r="F173" s="173" t="s">
        <v>740</v>
      </c>
      <c r="G173" s="174" t="s">
        <v>205</v>
      </c>
      <c r="H173" s="175">
        <v>3</v>
      </c>
      <c r="I173" s="176"/>
      <c r="J173" s="177">
        <f>ROUND(I173*H173,2)</f>
        <v>0</v>
      </c>
      <c r="K173" s="173" t="s">
        <v>138</v>
      </c>
      <c r="L173" s="178"/>
      <c r="M173" s="179" t="s">
        <v>1</v>
      </c>
      <c r="N173" s="180" t="s">
        <v>43</v>
      </c>
      <c r="P173" s="139">
        <f>O173*H173</f>
        <v>0</v>
      </c>
      <c r="Q173" s="139">
        <v>7.0899999999999999E-3</v>
      </c>
      <c r="R173" s="139">
        <f>Q173*H173</f>
        <v>2.1270000000000001E-2</v>
      </c>
      <c r="S173" s="139">
        <v>0</v>
      </c>
      <c r="T173" s="139">
        <f>S173*H173</f>
        <v>0</v>
      </c>
      <c r="U173" s="140" t="s">
        <v>1</v>
      </c>
      <c r="AR173" s="141" t="s">
        <v>188</v>
      </c>
      <c r="AT173" s="141" t="s">
        <v>294</v>
      </c>
      <c r="AU173" s="141" t="s">
        <v>88</v>
      </c>
      <c r="AY173" s="16" t="s">
        <v>131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6" t="s">
        <v>86</v>
      </c>
      <c r="BK173" s="142">
        <f>ROUND(I173*H173,2)</f>
        <v>0</v>
      </c>
      <c r="BL173" s="16" t="s">
        <v>139</v>
      </c>
      <c r="BM173" s="141" t="s">
        <v>741</v>
      </c>
    </row>
    <row r="174" spans="2:65" s="1" customFormat="1">
      <c r="B174" s="31"/>
      <c r="D174" s="143" t="s">
        <v>141</v>
      </c>
      <c r="F174" s="144" t="s">
        <v>740</v>
      </c>
      <c r="I174" s="145"/>
      <c r="L174" s="31"/>
      <c r="M174" s="146"/>
      <c r="U174" s="55"/>
      <c r="AT174" s="16" t="s">
        <v>141</v>
      </c>
      <c r="AU174" s="16" t="s">
        <v>88</v>
      </c>
    </row>
    <row r="175" spans="2:65" s="1" customFormat="1" ht="24.15" customHeight="1">
      <c r="B175" s="31"/>
      <c r="C175" s="171" t="s">
        <v>7</v>
      </c>
      <c r="D175" s="171" t="s">
        <v>294</v>
      </c>
      <c r="E175" s="172" t="s">
        <v>742</v>
      </c>
      <c r="F175" s="173" t="s">
        <v>743</v>
      </c>
      <c r="G175" s="174" t="s">
        <v>205</v>
      </c>
      <c r="H175" s="175">
        <v>3</v>
      </c>
      <c r="I175" s="176"/>
      <c r="J175" s="177">
        <f>ROUND(I175*H175,2)</f>
        <v>0</v>
      </c>
      <c r="K175" s="173" t="s">
        <v>1</v>
      </c>
      <c r="L175" s="178"/>
      <c r="M175" s="179" t="s">
        <v>1</v>
      </c>
      <c r="N175" s="180" t="s">
        <v>43</v>
      </c>
      <c r="P175" s="139">
        <f>O175*H175</f>
        <v>0</v>
      </c>
      <c r="Q175" s="139">
        <v>7.0899999999999999E-3</v>
      </c>
      <c r="R175" s="139">
        <f>Q175*H175</f>
        <v>2.1270000000000001E-2</v>
      </c>
      <c r="S175" s="139">
        <v>0</v>
      </c>
      <c r="T175" s="139">
        <f>S175*H175</f>
        <v>0</v>
      </c>
      <c r="U175" s="140" t="s">
        <v>1</v>
      </c>
      <c r="AR175" s="141" t="s">
        <v>188</v>
      </c>
      <c r="AT175" s="141" t="s">
        <v>294</v>
      </c>
      <c r="AU175" s="141" t="s">
        <v>88</v>
      </c>
      <c r="AY175" s="16" t="s">
        <v>131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6" t="s">
        <v>86</v>
      </c>
      <c r="BK175" s="142">
        <f>ROUND(I175*H175,2)</f>
        <v>0</v>
      </c>
      <c r="BL175" s="16" t="s">
        <v>139</v>
      </c>
      <c r="BM175" s="141" t="s">
        <v>744</v>
      </c>
    </row>
    <row r="176" spans="2:65" s="1" customFormat="1">
      <c r="B176" s="31"/>
      <c r="D176" s="143" t="s">
        <v>141</v>
      </c>
      <c r="F176" s="144" t="s">
        <v>743</v>
      </c>
      <c r="I176" s="145"/>
      <c r="L176" s="31"/>
      <c r="M176" s="146"/>
      <c r="U176" s="55"/>
      <c r="AT176" s="16" t="s">
        <v>141</v>
      </c>
      <c r="AU176" s="16" t="s">
        <v>88</v>
      </c>
    </row>
    <row r="177" spans="2:65" s="1" customFormat="1" ht="19.2">
      <c r="B177" s="31"/>
      <c r="D177" s="143" t="s">
        <v>150</v>
      </c>
      <c r="F177" s="160" t="s">
        <v>745</v>
      </c>
      <c r="I177" s="145"/>
      <c r="L177" s="31"/>
      <c r="M177" s="146"/>
      <c r="U177" s="55"/>
      <c r="AT177" s="16" t="s">
        <v>150</v>
      </c>
      <c r="AU177" s="16" t="s">
        <v>88</v>
      </c>
    </row>
    <row r="178" spans="2:65" s="12" customFormat="1" ht="20.399999999999999">
      <c r="B178" s="147"/>
      <c r="D178" s="143" t="s">
        <v>143</v>
      </c>
      <c r="E178" s="148" t="s">
        <v>1</v>
      </c>
      <c r="F178" s="149" t="s">
        <v>746</v>
      </c>
      <c r="H178" s="148" t="s">
        <v>1</v>
      </c>
      <c r="I178" s="150"/>
      <c r="L178" s="147"/>
      <c r="M178" s="151"/>
      <c r="U178" s="152"/>
      <c r="AT178" s="148" t="s">
        <v>143</v>
      </c>
      <c r="AU178" s="148" t="s">
        <v>88</v>
      </c>
      <c r="AV178" s="12" t="s">
        <v>86</v>
      </c>
      <c r="AW178" s="12" t="s">
        <v>33</v>
      </c>
      <c r="AX178" s="12" t="s">
        <v>78</v>
      </c>
      <c r="AY178" s="148" t="s">
        <v>131</v>
      </c>
    </row>
    <row r="179" spans="2:65" s="13" customFormat="1">
      <c r="B179" s="153"/>
      <c r="D179" s="143" t="s">
        <v>143</v>
      </c>
      <c r="E179" s="154" t="s">
        <v>1</v>
      </c>
      <c r="F179" s="155" t="s">
        <v>152</v>
      </c>
      <c r="H179" s="156">
        <v>3</v>
      </c>
      <c r="I179" s="157"/>
      <c r="L179" s="153"/>
      <c r="M179" s="158"/>
      <c r="U179" s="159"/>
      <c r="AT179" s="154" t="s">
        <v>143</v>
      </c>
      <c r="AU179" s="154" t="s">
        <v>88</v>
      </c>
      <c r="AV179" s="13" t="s">
        <v>88</v>
      </c>
      <c r="AW179" s="13" t="s">
        <v>33</v>
      </c>
      <c r="AX179" s="13" t="s">
        <v>86</v>
      </c>
      <c r="AY179" s="154" t="s">
        <v>131</v>
      </c>
    </row>
    <row r="180" spans="2:65" s="1" customFormat="1" ht="16.5" customHeight="1">
      <c r="B180" s="31"/>
      <c r="C180" s="171" t="s">
        <v>362</v>
      </c>
      <c r="D180" s="171" t="s">
        <v>294</v>
      </c>
      <c r="E180" s="172" t="s">
        <v>747</v>
      </c>
      <c r="F180" s="173" t="s">
        <v>748</v>
      </c>
      <c r="G180" s="174" t="s">
        <v>166</v>
      </c>
      <c r="H180" s="175">
        <v>2</v>
      </c>
      <c r="I180" s="176"/>
      <c r="J180" s="177">
        <f>ROUND(I180*H180,2)</f>
        <v>0</v>
      </c>
      <c r="K180" s="173" t="s">
        <v>1</v>
      </c>
      <c r="L180" s="178"/>
      <c r="M180" s="179" t="s">
        <v>1</v>
      </c>
      <c r="N180" s="180" t="s">
        <v>43</v>
      </c>
      <c r="P180" s="139">
        <f>O180*H180</f>
        <v>0</v>
      </c>
      <c r="Q180" s="139">
        <v>0</v>
      </c>
      <c r="R180" s="139">
        <f>Q180*H180</f>
        <v>0</v>
      </c>
      <c r="S180" s="139">
        <v>0</v>
      </c>
      <c r="T180" s="139">
        <f>S180*H180</f>
        <v>0</v>
      </c>
      <c r="U180" s="140" t="s">
        <v>1</v>
      </c>
      <c r="AR180" s="141" t="s">
        <v>188</v>
      </c>
      <c r="AT180" s="141" t="s">
        <v>294</v>
      </c>
      <c r="AU180" s="141" t="s">
        <v>88</v>
      </c>
      <c r="AY180" s="16" t="s">
        <v>131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6" t="s">
        <v>86</v>
      </c>
      <c r="BK180" s="142">
        <f>ROUND(I180*H180,2)</f>
        <v>0</v>
      </c>
      <c r="BL180" s="16" t="s">
        <v>139</v>
      </c>
      <c r="BM180" s="141" t="s">
        <v>436</v>
      </c>
    </row>
    <row r="181" spans="2:65" s="1" customFormat="1">
      <c r="B181" s="31"/>
      <c r="D181" s="143" t="s">
        <v>141</v>
      </c>
      <c r="F181" s="144" t="s">
        <v>748</v>
      </c>
      <c r="I181" s="145"/>
      <c r="L181" s="31"/>
      <c r="M181" s="146"/>
      <c r="U181" s="55"/>
      <c r="AT181" s="16" t="s">
        <v>141</v>
      </c>
      <c r="AU181" s="16" t="s">
        <v>88</v>
      </c>
    </row>
    <row r="182" spans="2:65" s="12" customFormat="1" ht="20.399999999999999">
      <c r="B182" s="147"/>
      <c r="D182" s="143" t="s">
        <v>143</v>
      </c>
      <c r="E182" s="148" t="s">
        <v>1</v>
      </c>
      <c r="F182" s="149" t="s">
        <v>749</v>
      </c>
      <c r="H182" s="148" t="s">
        <v>1</v>
      </c>
      <c r="I182" s="150"/>
      <c r="L182" s="147"/>
      <c r="M182" s="151"/>
      <c r="U182" s="152"/>
      <c r="AT182" s="148" t="s">
        <v>143</v>
      </c>
      <c r="AU182" s="148" t="s">
        <v>88</v>
      </c>
      <c r="AV182" s="12" t="s">
        <v>86</v>
      </c>
      <c r="AW182" s="12" t="s">
        <v>33</v>
      </c>
      <c r="AX182" s="12" t="s">
        <v>78</v>
      </c>
      <c r="AY182" s="148" t="s">
        <v>131</v>
      </c>
    </row>
    <row r="183" spans="2:65" s="13" customFormat="1">
      <c r="B183" s="153"/>
      <c r="D183" s="143" t="s">
        <v>143</v>
      </c>
      <c r="E183" s="154" t="s">
        <v>1</v>
      </c>
      <c r="F183" s="155" t="s">
        <v>88</v>
      </c>
      <c r="H183" s="156">
        <v>2</v>
      </c>
      <c r="I183" s="157"/>
      <c r="L183" s="153"/>
      <c r="M183" s="158"/>
      <c r="U183" s="159"/>
      <c r="AT183" s="154" t="s">
        <v>143</v>
      </c>
      <c r="AU183" s="154" t="s">
        <v>88</v>
      </c>
      <c r="AV183" s="13" t="s">
        <v>88</v>
      </c>
      <c r="AW183" s="13" t="s">
        <v>33</v>
      </c>
      <c r="AX183" s="13" t="s">
        <v>86</v>
      </c>
      <c r="AY183" s="154" t="s">
        <v>131</v>
      </c>
    </row>
    <row r="184" spans="2:65" s="1" customFormat="1" ht="24.15" customHeight="1">
      <c r="B184" s="31"/>
      <c r="C184" s="130" t="s">
        <v>368</v>
      </c>
      <c r="D184" s="130" t="s">
        <v>134</v>
      </c>
      <c r="E184" s="131" t="s">
        <v>750</v>
      </c>
      <c r="F184" s="132" t="s">
        <v>751</v>
      </c>
      <c r="G184" s="133" t="s">
        <v>137</v>
      </c>
      <c r="H184" s="134">
        <v>4</v>
      </c>
      <c r="I184" s="135"/>
      <c r="J184" s="136">
        <f>ROUND(I184*H184,2)</f>
        <v>0</v>
      </c>
      <c r="K184" s="132" t="s">
        <v>138</v>
      </c>
      <c r="L184" s="31"/>
      <c r="M184" s="137" t="s">
        <v>1</v>
      </c>
      <c r="N184" s="138" t="s">
        <v>43</v>
      </c>
      <c r="P184" s="139">
        <f>O184*H184</f>
        <v>0</v>
      </c>
      <c r="Q184" s="139">
        <v>6.8999999999999997E-4</v>
      </c>
      <c r="R184" s="139">
        <f>Q184*H184</f>
        <v>2.7599999999999999E-3</v>
      </c>
      <c r="S184" s="139">
        <v>0</v>
      </c>
      <c r="T184" s="139">
        <f>S184*H184</f>
        <v>0</v>
      </c>
      <c r="U184" s="140" t="s">
        <v>1</v>
      </c>
      <c r="AR184" s="141" t="s">
        <v>139</v>
      </c>
      <c r="AT184" s="141" t="s">
        <v>134</v>
      </c>
      <c r="AU184" s="141" t="s">
        <v>88</v>
      </c>
      <c r="AY184" s="16" t="s">
        <v>131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6" t="s">
        <v>86</v>
      </c>
      <c r="BK184" s="142">
        <f>ROUND(I184*H184,2)</f>
        <v>0</v>
      </c>
      <c r="BL184" s="16" t="s">
        <v>139</v>
      </c>
      <c r="BM184" s="141" t="s">
        <v>593</v>
      </c>
    </row>
    <row r="185" spans="2:65" s="1" customFormat="1" ht="19.2">
      <c r="B185" s="31"/>
      <c r="D185" s="143" t="s">
        <v>141</v>
      </c>
      <c r="F185" s="144" t="s">
        <v>752</v>
      </c>
      <c r="I185" s="145"/>
      <c r="L185" s="31"/>
      <c r="M185" s="146"/>
      <c r="U185" s="55"/>
      <c r="AT185" s="16" t="s">
        <v>141</v>
      </c>
      <c r="AU185" s="16" t="s">
        <v>88</v>
      </c>
    </row>
    <row r="186" spans="2:65" s="1" customFormat="1" ht="16.5" customHeight="1">
      <c r="B186" s="31"/>
      <c r="C186" s="171" t="s">
        <v>373</v>
      </c>
      <c r="D186" s="171" t="s">
        <v>294</v>
      </c>
      <c r="E186" s="172" t="s">
        <v>753</v>
      </c>
      <c r="F186" s="173" t="s">
        <v>754</v>
      </c>
      <c r="G186" s="174" t="s">
        <v>166</v>
      </c>
      <c r="H186" s="175">
        <v>12</v>
      </c>
      <c r="I186" s="176"/>
      <c r="J186" s="177">
        <f>ROUND(I186*H186,2)</f>
        <v>0</v>
      </c>
      <c r="K186" s="173" t="s">
        <v>313</v>
      </c>
      <c r="L186" s="178"/>
      <c r="M186" s="179" t="s">
        <v>1</v>
      </c>
      <c r="N186" s="180" t="s">
        <v>43</v>
      </c>
      <c r="P186" s="139">
        <f>O186*H186</f>
        <v>0</v>
      </c>
      <c r="Q186" s="139">
        <v>2.0000000000000002E-5</v>
      </c>
      <c r="R186" s="139">
        <f>Q186*H186</f>
        <v>2.4000000000000003E-4</v>
      </c>
      <c r="S186" s="139">
        <v>0</v>
      </c>
      <c r="T186" s="139">
        <f>S186*H186</f>
        <v>0</v>
      </c>
      <c r="U186" s="140" t="s">
        <v>1</v>
      </c>
      <c r="AR186" s="141" t="s">
        <v>188</v>
      </c>
      <c r="AT186" s="141" t="s">
        <v>294</v>
      </c>
      <c r="AU186" s="141" t="s">
        <v>88</v>
      </c>
      <c r="AY186" s="16" t="s">
        <v>131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6" t="s">
        <v>86</v>
      </c>
      <c r="BK186" s="142">
        <f>ROUND(I186*H186,2)</f>
        <v>0</v>
      </c>
      <c r="BL186" s="16" t="s">
        <v>139</v>
      </c>
      <c r="BM186" s="141" t="s">
        <v>755</v>
      </c>
    </row>
    <row r="187" spans="2:65" s="1" customFormat="1">
      <c r="B187" s="31"/>
      <c r="D187" s="143" t="s">
        <v>141</v>
      </c>
      <c r="F187" s="144" t="s">
        <v>754</v>
      </c>
      <c r="I187" s="145"/>
      <c r="L187" s="31"/>
      <c r="M187" s="146"/>
      <c r="U187" s="55"/>
      <c r="AT187" s="16" t="s">
        <v>141</v>
      </c>
      <c r="AU187" s="16" t="s">
        <v>88</v>
      </c>
    </row>
    <row r="188" spans="2:65" s="1" customFormat="1" ht="19.2">
      <c r="B188" s="31"/>
      <c r="D188" s="143" t="s">
        <v>150</v>
      </c>
      <c r="F188" s="160" t="s">
        <v>756</v>
      </c>
      <c r="I188" s="145"/>
      <c r="L188" s="31"/>
      <c r="M188" s="146"/>
      <c r="U188" s="55"/>
      <c r="AT188" s="16" t="s">
        <v>150</v>
      </c>
      <c r="AU188" s="16" t="s">
        <v>88</v>
      </c>
    </row>
    <row r="189" spans="2:65" s="1" customFormat="1" ht="16.5" customHeight="1">
      <c r="B189" s="31"/>
      <c r="C189" s="171" t="s">
        <v>383</v>
      </c>
      <c r="D189" s="171" t="s">
        <v>294</v>
      </c>
      <c r="E189" s="172" t="s">
        <v>747</v>
      </c>
      <c r="F189" s="173" t="s">
        <v>748</v>
      </c>
      <c r="G189" s="174" t="s">
        <v>166</v>
      </c>
      <c r="H189" s="175">
        <v>2</v>
      </c>
      <c r="I189" s="176"/>
      <c r="J189" s="177">
        <f>ROUND(I189*H189,2)</f>
        <v>0</v>
      </c>
      <c r="K189" s="173" t="s">
        <v>1</v>
      </c>
      <c r="L189" s="178"/>
      <c r="M189" s="179" t="s">
        <v>1</v>
      </c>
      <c r="N189" s="180" t="s">
        <v>43</v>
      </c>
      <c r="P189" s="139">
        <f>O189*H189</f>
        <v>0</v>
      </c>
      <c r="Q189" s="139">
        <v>0</v>
      </c>
      <c r="R189" s="139">
        <f>Q189*H189</f>
        <v>0</v>
      </c>
      <c r="S189" s="139">
        <v>0</v>
      </c>
      <c r="T189" s="139">
        <f>S189*H189</f>
        <v>0</v>
      </c>
      <c r="U189" s="140" t="s">
        <v>1</v>
      </c>
      <c r="AR189" s="141" t="s">
        <v>188</v>
      </c>
      <c r="AT189" s="141" t="s">
        <v>294</v>
      </c>
      <c r="AU189" s="141" t="s">
        <v>88</v>
      </c>
      <c r="AY189" s="16" t="s">
        <v>131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6" t="s">
        <v>86</v>
      </c>
      <c r="BK189" s="142">
        <f>ROUND(I189*H189,2)</f>
        <v>0</v>
      </c>
      <c r="BL189" s="16" t="s">
        <v>139</v>
      </c>
      <c r="BM189" s="141" t="s">
        <v>757</v>
      </c>
    </row>
    <row r="190" spans="2:65" s="1" customFormat="1">
      <c r="B190" s="31"/>
      <c r="D190" s="143" t="s">
        <v>141</v>
      </c>
      <c r="F190" s="144" t="s">
        <v>748</v>
      </c>
      <c r="I190" s="145"/>
      <c r="L190" s="31"/>
      <c r="M190" s="146"/>
      <c r="U190" s="55"/>
      <c r="AT190" s="16" t="s">
        <v>141</v>
      </c>
      <c r="AU190" s="16" t="s">
        <v>88</v>
      </c>
    </row>
    <row r="191" spans="2:65" s="12" customFormat="1" ht="20.399999999999999">
      <c r="B191" s="147"/>
      <c r="D191" s="143" t="s">
        <v>143</v>
      </c>
      <c r="E191" s="148" t="s">
        <v>1</v>
      </c>
      <c r="F191" s="149" t="s">
        <v>749</v>
      </c>
      <c r="H191" s="148" t="s">
        <v>1</v>
      </c>
      <c r="I191" s="150"/>
      <c r="L191" s="147"/>
      <c r="M191" s="151"/>
      <c r="U191" s="152"/>
      <c r="AT191" s="148" t="s">
        <v>143</v>
      </c>
      <c r="AU191" s="148" t="s">
        <v>88</v>
      </c>
      <c r="AV191" s="12" t="s">
        <v>86</v>
      </c>
      <c r="AW191" s="12" t="s">
        <v>33</v>
      </c>
      <c r="AX191" s="12" t="s">
        <v>78</v>
      </c>
      <c r="AY191" s="148" t="s">
        <v>131</v>
      </c>
    </row>
    <row r="192" spans="2:65" s="13" customFormat="1">
      <c r="B192" s="153"/>
      <c r="D192" s="143" t="s">
        <v>143</v>
      </c>
      <c r="E192" s="154" t="s">
        <v>1</v>
      </c>
      <c r="F192" s="155" t="s">
        <v>88</v>
      </c>
      <c r="H192" s="156">
        <v>2</v>
      </c>
      <c r="I192" s="157"/>
      <c r="L192" s="153"/>
      <c r="M192" s="158"/>
      <c r="U192" s="159"/>
      <c r="AT192" s="154" t="s">
        <v>143</v>
      </c>
      <c r="AU192" s="154" t="s">
        <v>88</v>
      </c>
      <c r="AV192" s="13" t="s">
        <v>88</v>
      </c>
      <c r="AW192" s="13" t="s">
        <v>33</v>
      </c>
      <c r="AX192" s="13" t="s">
        <v>86</v>
      </c>
      <c r="AY192" s="154" t="s">
        <v>131</v>
      </c>
    </row>
    <row r="193" spans="2:65" s="1" customFormat="1" ht="24.15" customHeight="1">
      <c r="B193" s="31"/>
      <c r="C193" s="130" t="s">
        <v>392</v>
      </c>
      <c r="D193" s="130" t="s">
        <v>134</v>
      </c>
      <c r="E193" s="131" t="s">
        <v>758</v>
      </c>
      <c r="F193" s="132" t="s">
        <v>759</v>
      </c>
      <c r="G193" s="133" t="s">
        <v>137</v>
      </c>
      <c r="H193" s="134">
        <v>1</v>
      </c>
      <c r="I193" s="135"/>
      <c r="J193" s="136">
        <f>ROUND(I193*H193,2)</f>
        <v>0</v>
      </c>
      <c r="K193" s="132" t="s">
        <v>138</v>
      </c>
      <c r="L193" s="31"/>
      <c r="M193" s="137" t="s">
        <v>1</v>
      </c>
      <c r="N193" s="138" t="s">
        <v>43</v>
      </c>
      <c r="P193" s="139">
        <f>O193*H193</f>
        <v>0</v>
      </c>
      <c r="Q193" s="139">
        <v>0</v>
      </c>
      <c r="R193" s="139">
        <f>Q193*H193</f>
        <v>0</v>
      </c>
      <c r="S193" s="139">
        <v>0</v>
      </c>
      <c r="T193" s="139">
        <f>S193*H193</f>
        <v>0</v>
      </c>
      <c r="U193" s="140" t="s">
        <v>1</v>
      </c>
      <c r="AR193" s="141" t="s">
        <v>139</v>
      </c>
      <c r="AT193" s="141" t="s">
        <v>134</v>
      </c>
      <c r="AU193" s="141" t="s">
        <v>88</v>
      </c>
      <c r="AY193" s="16" t="s">
        <v>131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6" t="s">
        <v>86</v>
      </c>
      <c r="BK193" s="142">
        <f>ROUND(I193*H193,2)</f>
        <v>0</v>
      </c>
      <c r="BL193" s="16" t="s">
        <v>139</v>
      </c>
      <c r="BM193" s="141" t="s">
        <v>606</v>
      </c>
    </row>
    <row r="194" spans="2:65" s="1" customFormat="1" ht="19.2">
      <c r="B194" s="31"/>
      <c r="D194" s="143" t="s">
        <v>141</v>
      </c>
      <c r="F194" s="144" t="s">
        <v>760</v>
      </c>
      <c r="I194" s="145"/>
      <c r="L194" s="31"/>
      <c r="M194" s="146"/>
      <c r="U194" s="55"/>
      <c r="AT194" s="16" t="s">
        <v>141</v>
      </c>
      <c r="AU194" s="16" t="s">
        <v>88</v>
      </c>
    </row>
    <row r="195" spans="2:65" s="1" customFormat="1" ht="16.5" customHeight="1">
      <c r="B195" s="31"/>
      <c r="C195" s="171" t="s">
        <v>403</v>
      </c>
      <c r="D195" s="171" t="s">
        <v>294</v>
      </c>
      <c r="E195" s="172" t="s">
        <v>761</v>
      </c>
      <c r="F195" s="173" t="s">
        <v>762</v>
      </c>
      <c r="G195" s="174" t="s">
        <v>182</v>
      </c>
      <c r="H195" s="175">
        <v>0.1</v>
      </c>
      <c r="I195" s="176"/>
      <c r="J195" s="177">
        <f>ROUND(I195*H195,2)</f>
        <v>0</v>
      </c>
      <c r="K195" s="173" t="s">
        <v>138</v>
      </c>
      <c r="L195" s="178"/>
      <c r="M195" s="179" t="s">
        <v>1</v>
      </c>
      <c r="N195" s="180" t="s">
        <v>43</v>
      </c>
      <c r="P195" s="139">
        <f>O195*H195</f>
        <v>0</v>
      </c>
      <c r="Q195" s="139">
        <v>0.2</v>
      </c>
      <c r="R195" s="139">
        <f>Q195*H195</f>
        <v>2.0000000000000004E-2</v>
      </c>
      <c r="S195" s="139">
        <v>0</v>
      </c>
      <c r="T195" s="139">
        <f>S195*H195</f>
        <v>0</v>
      </c>
      <c r="U195" s="140" t="s">
        <v>1</v>
      </c>
      <c r="AR195" s="141" t="s">
        <v>188</v>
      </c>
      <c r="AT195" s="141" t="s">
        <v>294</v>
      </c>
      <c r="AU195" s="141" t="s">
        <v>88</v>
      </c>
      <c r="AY195" s="16" t="s">
        <v>131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6" t="s">
        <v>86</v>
      </c>
      <c r="BK195" s="142">
        <f>ROUND(I195*H195,2)</f>
        <v>0</v>
      </c>
      <c r="BL195" s="16" t="s">
        <v>139</v>
      </c>
      <c r="BM195" s="141" t="s">
        <v>616</v>
      </c>
    </row>
    <row r="196" spans="2:65" s="1" customFormat="1">
      <c r="B196" s="31"/>
      <c r="D196" s="143" t="s">
        <v>141</v>
      </c>
      <c r="F196" s="144" t="s">
        <v>762</v>
      </c>
      <c r="I196" s="145"/>
      <c r="L196" s="31"/>
      <c r="M196" s="146"/>
      <c r="U196" s="55"/>
      <c r="AT196" s="16" t="s">
        <v>141</v>
      </c>
      <c r="AU196" s="16" t="s">
        <v>88</v>
      </c>
    </row>
    <row r="197" spans="2:65" s="1" customFormat="1" ht="19.2">
      <c r="B197" s="31"/>
      <c r="D197" s="143" t="s">
        <v>150</v>
      </c>
      <c r="F197" s="160" t="s">
        <v>763</v>
      </c>
      <c r="I197" s="145"/>
      <c r="L197" s="31"/>
      <c r="M197" s="146"/>
      <c r="U197" s="55"/>
      <c r="AT197" s="16" t="s">
        <v>150</v>
      </c>
      <c r="AU197" s="16" t="s">
        <v>88</v>
      </c>
    </row>
    <row r="198" spans="2:65" s="12" customFormat="1">
      <c r="B198" s="147"/>
      <c r="D198" s="143" t="s">
        <v>143</v>
      </c>
      <c r="E198" s="148" t="s">
        <v>1</v>
      </c>
      <c r="F198" s="149" t="s">
        <v>764</v>
      </c>
      <c r="H198" s="148" t="s">
        <v>1</v>
      </c>
      <c r="I198" s="150"/>
      <c r="L198" s="147"/>
      <c r="M198" s="151"/>
      <c r="U198" s="152"/>
      <c r="AT198" s="148" t="s">
        <v>143</v>
      </c>
      <c r="AU198" s="148" t="s">
        <v>88</v>
      </c>
      <c r="AV198" s="12" t="s">
        <v>86</v>
      </c>
      <c r="AW198" s="12" t="s">
        <v>33</v>
      </c>
      <c r="AX198" s="12" t="s">
        <v>78</v>
      </c>
      <c r="AY198" s="148" t="s">
        <v>131</v>
      </c>
    </row>
    <row r="199" spans="2:65" s="12" customFormat="1">
      <c r="B199" s="147"/>
      <c r="D199" s="143" t="s">
        <v>143</v>
      </c>
      <c r="E199" s="148" t="s">
        <v>1</v>
      </c>
      <c r="F199" s="149" t="s">
        <v>765</v>
      </c>
      <c r="H199" s="148" t="s">
        <v>1</v>
      </c>
      <c r="I199" s="150"/>
      <c r="L199" s="147"/>
      <c r="M199" s="151"/>
      <c r="U199" s="152"/>
      <c r="AT199" s="148" t="s">
        <v>143</v>
      </c>
      <c r="AU199" s="148" t="s">
        <v>88</v>
      </c>
      <c r="AV199" s="12" t="s">
        <v>86</v>
      </c>
      <c r="AW199" s="12" t="s">
        <v>33</v>
      </c>
      <c r="AX199" s="12" t="s">
        <v>78</v>
      </c>
      <c r="AY199" s="148" t="s">
        <v>131</v>
      </c>
    </row>
    <row r="200" spans="2:65" s="13" customFormat="1">
      <c r="B200" s="153"/>
      <c r="D200" s="143" t="s">
        <v>143</v>
      </c>
      <c r="E200" s="154" t="s">
        <v>1</v>
      </c>
      <c r="F200" s="155" t="s">
        <v>766</v>
      </c>
      <c r="H200" s="156">
        <v>0.1</v>
      </c>
      <c r="I200" s="157"/>
      <c r="L200" s="153"/>
      <c r="M200" s="158"/>
      <c r="U200" s="159"/>
      <c r="AT200" s="154" t="s">
        <v>143</v>
      </c>
      <c r="AU200" s="154" t="s">
        <v>88</v>
      </c>
      <c r="AV200" s="13" t="s">
        <v>88</v>
      </c>
      <c r="AW200" s="13" t="s">
        <v>33</v>
      </c>
      <c r="AX200" s="13" t="s">
        <v>86</v>
      </c>
      <c r="AY200" s="154" t="s">
        <v>131</v>
      </c>
    </row>
    <row r="201" spans="2:65" s="1" customFormat="1" ht="16.5" customHeight="1">
      <c r="B201" s="31"/>
      <c r="C201" s="130" t="s">
        <v>408</v>
      </c>
      <c r="D201" s="130" t="s">
        <v>134</v>
      </c>
      <c r="E201" s="131" t="s">
        <v>767</v>
      </c>
      <c r="F201" s="132" t="s">
        <v>768</v>
      </c>
      <c r="G201" s="133" t="s">
        <v>182</v>
      </c>
      <c r="H201" s="134">
        <v>0.1</v>
      </c>
      <c r="I201" s="135"/>
      <c r="J201" s="136">
        <f>ROUND(I201*H201,2)</f>
        <v>0</v>
      </c>
      <c r="K201" s="132" t="s">
        <v>138</v>
      </c>
      <c r="L201" s="31"/>
      <c r="M201" s="137" t="s">
        <v>1</v>
      </c>
      <c r="N201" s="138" t="s">
        <v>43</v>
      </c>
      <c r="P201" s="139">
        <f>O201*H201</f>
        <v>0</v>
      </c>
      <c r="Q201" s="139">
        <v>0</v>
      </c>
      <c r="R201" s="139">
        <f>Q201*H201</f>
        <v>0</v>
      </c>
      <c r="S201" s="139">
        <v>0</v>
      </c>
      <c r="T201" s="139">
        <f>S201*H201</f>
        <v>0</v>
      </c>
      <c r="U201" s="140" t="s">
        <v>1</v>
      </c>
      <c r="AR201" s="141" t="s">
        <v>139</v>
      </c>
      <c r="AT201" s="141" t="s">
        <v>134</v>
      </c>
      <c r="AU201" s="141" t="s">
        <v>88</v>
      </c>
      <c r="AY201" s="16" t="s">
        <v>131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6" t="s">
        <v>86</v>
      </c>
      <c r="BK201" s="142">
        <f>ROUND(I201*H201,2)</f>
        <v>0</v>
      </c>
      <c r="BL201" s="16" t="s">
        <v>139</v>
      </c>
      <c r="BM201" s="141" t="s">
        <v>627</v>
      </c>
    </row>
    <row r="202" spans="2:65" s="1" customFormat="1">
      <c r="B202" s="31"/>
      <c r="D202" s="143" t="s">
        <v>141</v>
      </c>
      <c r="F202" s="144" t="s">
        <v>769</v>
      </c>
      <c r="I202" s="145"/>
      <c r="L202" s="31"/>
      <c r="M202" s="146"/>
      <c r="U202" s="55"/>
      <c r="AT202" s="16" t="s">
        <v>141</v>
      </c>
      <c r="AU202" s="16" t="s">
        <v>88</v>
      </c>
    </row>
    <row r="203" spans="2:65" s="1" customFormat="1" ht="33" customHeight="1">
      <c r="B203" s="31"/>
      <c r="C203" s="130" t="s">
        <v>416</v>
      </c>
      <c r="D203" s="130" t="s">
        <v>134</v>
      </c>
      <c r="E203" s="131" t="s">
        <v>770</v>
      </c>
      <c r="F203" s="132" t="s">
        <v>771</v>
      </c>
      <c r="G203" s="133" t="s">
        <v>205</v>
      </c>
      <c r="H203" s="134">
        <v>6</v>
      </c>
      <c r="I203" s="135"/>
      <c r="J203" s="136">
        <f>ROUND(I203*H203,2)</f>
        <v>0</v>
      </c>
      <c r="K203" s="132" t="s">
        <v>138</v>
      </c>
      <c r="L203" s="31"/>
      <c r="M203" s="137" t="s">
        <v>1</v>
      </c>
      <c r="N203" s="138" t="s">
        <v>43</v>
      </c>
      <c r="P203" s="139">
        <f>O203*H203</f>
        <v>0</v>
      </c>
      <c r="Q203" s="139">
        <v>8.9680599999999999E-2</v>
      </c>
      <c r="R203" s="139">
        <f>Q203*H203</f>
        <v>0.5380836</v>
      </c>
      <c r="S203" s="139">
        <v>0</v>
      </c>
      <c r="T203" s="139">
        <f>S203*H203</f>
        <v>0</v>
      </c>
      <c r="U203" s="140" t="s">
        <v>1</v>
      </c>
      <c r="AR203" s="141" t="s">
        <v>139</v>
      </c>
      <c r="AT203" s="141" t="s">
        <v>134</v>
      </c>
      <c r="AU203" s="141" t="s">
        <v>88</v>
      </c>
      <c r="AY203" s="16" t="s">
        <v>131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6" t="s">
        <v>86</v>
      </c>
      <c r="BK203" s="142">
        <f>ROUND(I203*H203,2)</f>
        <v>0</v>
      </c>
      <c r="BL203" s="16" t="s">
        <v>139</v>
      </c>
      <c r="BM203" s="141" t="s">
        <v>512</v>
      </c>
    </row>
    <row r="204" spans="2:65" s="1" customFormat="1" ht="28.8">
      <c r="B204" s="31"/>
      <c r="D204" s="143" t="s">
        <v>141</v>
      </c>
      <c r="F204" s="144" t="s">
        <v>772</v>
      </c>
      <c r="I204" s="145"/>
      <c r="L204" s="31"/>
      <c r="M204" s="146"/>
      <c r="U204" s="55"/>
      <c r="AT204" s="16" t="s">
        <v>141</v>
      </c>
      <c r="AU204" s="16" t="s">
        <v>88</v>
      </c>
    </row>
    <row r="205" spans="2:65" s="1" customFormat="1" ht="19.2">
      <c r="B205" s="31"/>
      <c r="D205" s="143" t="s">
        <v>150</v>
      </c>
      <c r="F205" s="160" t="s">
        <v>718</v>
      </c>
      <c r="I205" s="145"/>
      <c r="L205" s="31"/>
      <c r="M205" s="146"/>
      <c r="U205" s="55"/>
      <c r="AT205" s="16" t="s">
        <v>150</v>
      </c>
      <c r="AU205" s="16" t="s">
        <v>88</v>
      </c>
    </row>
    <row r="206" spans="2:65" s="11" customFormat="1" ht="22.8" customHeight="1">
      <c r="B206" s="118"/>
      <c r="D206" s="119" t="s">
        <v>77</v>
      </c>
      <c r="E206" s="128" t="s">
        <v>773</v>
      </c>
      <c r="F206" s="128" t="s">
        <v>774</v>
      </c>
      <c r="I206" s="121"/>
      <c r="J206" s="129">
        <f>BK206</f>
        <v>0</v>
      </c>
      <c r="L206" s="118"/>
      <c r="M206" s="123"/>
      <c r="P206" s="124">
        <f>SUM(P207:P283)</f>
        <v>0</v>
      </c>
      <c r="R206" s="124">
        <f>SUM(R207:R283)</f>
        <v>1.9346337999999998</v>
      </c>
      <c r="T206" s="124">
        <f>SUM(T207:T283)</f>
        <v>0</v>
      </c>
      <c r="U206" s="125"/>
      <c r="AR206" s="119" t="s">
        <v>86</v>
      </c>
      <c r="AT206" s="126" t="s">
        <v>77</v>
      </c>
      <c r="AU206" s="126" t="s">
        <v>86</v>
      </c>
      <c r="AY206" s="119" t="s">
        <v>131</v>
      </c>
      <c r="BK206" s="127">
        <f>SUM(BK207:BK283)</f>
        <v>0</v>
      </c>
    </row>
    <row r="207" spans="2:65" s="1" customFormat="1" ht="37.799999999999997" customHeight="1">
      <c r="B207" s="31"/>
      <c r="C207" s="130" t="s">
        <v>422</v>
      </c>
      <c r="D207" s="130" t="s">
        <v>134</v>
      </c>
      <c r="E207" s="131" t="s">
        <v>775</v>
      </c>
      <c r="F207" s="132" t="s">
        <v>776</v>
      </c>
      <c r="G207" s="133" t="s">
        <v>205</v>
      </c>
      <c r="H207" s="134">
        <v>11</v>
      </c>
      <c r="I207" s="135"/>
      <c r="J207" s="136">
        <f>ROUND(I207*H207,2)</f>
        <v>0</v>
      </c>
      <c r="K207" s="132" t="s">
        <v>138</v>
      </c>
      <c r="L207" s="31"/>
      <c r="M207" s="137" t="s">
        <v>1</v>
      </c>
      <c r="N207" s="138" t="s">
        <v>43</v>
      </c>
      <c r="P207" s="139">
        <f>O207*H207</f>
        <v>0</v>
      </c>
      <c r="Q207" s="139">
        <v>0</v>
      </c>
      <c r="R207" s="139">
        <f>Q207*H207</f>
        <v>0</v>
      </c>
      <c r="S207" s="139">
        <v>0</v>
      </c>
      <c r="T207" s="139">
        <f>S207*H207</f>
        <v>0</v>
      </c>
      <c r="U207" s="140" t="s">
        <v>1</v>
      </c>
      <c r="AR207" s="141" t="s">
        <v>139</v>
      </c>
      <c r="AT207" s="141" t="s">
        <v>134</v>
      </c>
      <c r="AU207" s="141" t="s">
        <v>88</v>
      </c>
      <c r="AY207" s="16" t="s">
        <v>131</v>
      </c>
      <c r="BE207" s="142">
        <f>IF(N207="základní",J207,0)</f>
        <v>0</v>
      </c>
      <c r="BF207" s="142">
        <f>IF(N207="snížená",J207,0)</f>
        <v>0</v>
      </c>
      <c r="BG207" s="142">
        <f>IF(N207="zákl. přenesená",J207,0)</f>
        <v>0</v>
      </c>
      <c r="BH207" s="142">
        <f>IF(N207="sníž. přenesená",J207,0)</f>
        <v>0</v>
      </c>
      <c r="BI207" s="142">
        <f>IF(N207="nulová",J207,0)</f>
        <v>0</v>
      </c>
      <c r="BJ207" s="16" t="s">
        <v>86</v>
      </c>
      <c r="BK207" s="142">
        <f>ROUND(I207*H207,2)</f>
        <v>0</v>
      </c>
      <c r="BL207" s="16" t="s">
        <v>139</v>
      </c>
      <c r="BM207" s="141" t="s">
        <v>777</v>
      </c>
    </row>
    <row r="208" spans="2:65" s="1" customFormat="1" ht="28.8">
      <c r="B208" s="31"/>
      <c r="D208" s="143" t="s">
        <v>141</v>
      </c>
      <c r="F208" s="144" t="s">
        <v>778</v>
      </c>
      <c r="I208" s="145"/>
      <c r="L208" s="31"/>
      <c r="M208" s="146"/>
      <c r="U208" s="55"/>
      <c r="AT208" s="16" t="s">
        <v>141</v>
      </c>
      <c r="AU208" s="16" t="s">
        <v>88</v>
      </c>
    </row>
    <row r="209" spans="2:65" s="1" customFormat="1" ht="16.5" customHeight="1">
      <c r="B209" s="31"/>
      <c r="C209" s="171" t="s">
        <v>430</v>
      </c>
      <c r="D209" s="171" t="s">
        <v>294</v>
      </c>
      <c r="E209" s="172" t="s">
        <v>779</v>
      </c>
      <c r="F209" s="173" t="s">
        <v>780</v>
      </c>
      <c r="G209" s="174" t="s">
        <v>182</v>
      </c>
      <c r="H209" s="175">
        <v>5.5</v>
      </c>
      <c r="I209" s="176"/>
      <c r="J209" s="177">
        <f>ROUND(I209*H209,2)</f>
        <v>0</v>
      </c>
      <c r="K209" s="173" t="s">
        <v>138</v>
      </c>
      <c r="L209" s="178"/>
      <c r="M209" s="179" t="s">
        <v>1</v>
      </c>
      <c r="N209" s="180" t="s">
        <v>43</v>
      </c>
      <c r="P209" s="139">
        <f>O209*H209</f>
        <v>0</v>
      </c>
      <c r="Q209" s="139">
        <v>0.22</v>
      </c>
      <c r="R209" s="139">
        <f>Q209*H209</f>
        <v>1.21</v>
      </c>
      <c r="S209" s="139">
        <v>0</v>
      </c>
      <c r="T209" s="139">
        <f>S209*H209</f>
        <v>0</v>
      </c>
      <c r="U209" s="140" t="s">
        <v>1</v>
      </c>
      <c r="AR209" s="141" t="s">
        <v>188</v>
      </c>
      <c r="AT209" s="141" t="s">
        <v>294</v>
      </c>
      <c r="AU209" s="141" t="s">
        <v>88</v>
      </c>
      <c r="AY209" s="16" t="s">
        <v>131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6" t="s">
        <v>86</v>
      </c>
      <c r="BK209" s="142">
        <f>ROUND(I209*H209,2)</f>
        <v>0</v>
      </c>
      <c r="BL209" s="16" t="s">
        <v>139</v>
      </c>
      <c r="BM209" s="141" t="s">
        <v>781</v>
      </c>
    </row>
    <row r="210" spans="2:65" s="1" customFormat="1">
      <c r="B210" s="31"/>
      <c r="D210" s="143" t="s">
        <v>141</v>
      </c>
      <c r="F210" s="144" t="s">
        <v>780</v>
      </c>
      <c r="I210" s="145"/>
      <c r="L210" s="31"/>
      <c r="M210" s="146"/>
      <c r="U210" s="55"/>
      <c r="AT210" s="16" t="s">
        <v>141</v>
      </c>
      <c r="AU210" s="16" t="s">
        <v>88</v>
      </c>
    </row>
    <row r="211" spans="2:65" s="1" customFormat="1" ht="38.4">
      <c r="B211" s="31"/>
      <c r="D211" s="143" t="s">
        <v>150</v>
      </c>
      <c r="F211" s="160" t="s">
        <v>782</v>
      </c>
      <c r="I211" s="145"/>
      <c r="L211" s="31"/>
      <c r="M211" s="146"/>
      <c r="U211" s="55"/>
      <c r="AT211" s="16" t="s">
        <v>150</v>
      </c>
      <c r="AU211" s="16" t="s">
        <v>88</v>
      </c>
    </row>
    <row r="212" spans="2:65" s="12" customFormat="1">
      <c r="B212" s="147"/>
      <c r="D212" s="143" t="s">
        <v>143</v>
      </c>
      <c r="E212" s="148" t="s">
        <v>1</v>
      </c>
      <c r="F212" s="149" t="s">
        <v>764</v>
      </c>
      <c r="H212" s="148" t="s">
        <v>1</v>
      </c>
      <c r="I212" s="150"/>
      <c r="L212" s="147"/>
      <c r="M212" s="151"/>
      <c r="U212" s="152"/>
      <c r="AT212" s="148" t="s">
        <v>143</v>
      </c>
      <c r="AU212" s="148" t="s">
        <v>88</v>
      </c>
      <c r="AV212" s="12" t="s">
        <v>86</v>
      </c>
      <c r="AW212" s="12" t="s">
        <v>33</v>
      </c>
      <c r="AX212" s="12" t="s">
        <v>78</v>
      </c>
      <c r="AY212" s="148" t="s">
        <v>131</v>
      </c>
    </row>
    <row r="213" spans="2:65" s="12" customFormat="1">
      <c r="B213" s="147"/>
      <c r="D213" s="143" t="s">
        <v>143</v>
      </c>
      <c r="E213" s="148" t="s">
        <v>1</v>
      </c>
      <c r="F213" s="149" t="s">
        <v>783</v>
      </c>
      <c r="H213" s="148" t="s">
        <v>1</v>
      </c>
      <c r="I213" s="150"/>
      <c r="L213" s="147"/>
      <c r="M213" s="151"/>
      <c r="U213" s="152"/>
      <c r="AT213" s="148" t="s">
        <v>143</v>
      </c>
      <c r="AU213" s="148" t="s">
        <v>88</v>
      </c>
      <c r="AV213" s="12" t="s">
        <v>86</v>
      </c>
      <c r="AW213" s="12" t="s">
        <v>33</v>
      </c>
      <c r="AX213" s="12" t="s">
        <v>78</v>
      </c>
      <c r="AY213" s="148" t="s">
        <v>131</v>
      </c>
    </row>
    <row r="214" spans="2:65" s="13" customFormat="1">
      <c r="B214" s="153"/>
      <c r="D214" s="143" t="s">
        <v>143</v>
      </c>
      <c r="E214" s="154" t="s">
        <v>1</v>
      </c>
      <c r="F214" s="155" t="s">
        <v>784</v>
      </c>
      <c r="H214" s="156">
        <v>5.5</v>
      </c>
      <c r="I214" s="157"/>
      <c r="L214" s="153"/>
      <c r="M214" s="158"/>
      <c r="U214" s="159"/>
      <c r="AT214" s="154" t="s">
        <v>143</v>
      </c>
      <c r="AU214" s="154" t="s">
        <v>88</v>
      </c>
      <c r="AV214" s="13" t="s">
        <v>88</v>
      </c>
      <c r="AW214" s="13" t="s">
        <v>33</v>
      </c>
      <c r="AX214" s="13" t="s">
        <v>86</v>
      </c>
      <c r="AY214" s="154" t="s">
        <v>131</v>
      </c>
    </row>
    <row r="215" spans="2:65" s="1" customFormat="1" ht="33" customHeight="1">
      <c r="B215" s="31"/>
      <c r="C215" s="130" t="s">
        <v>436</v>
      </c>
      <c r="D215" s="130" t="s">
        <v>134</v>
      </c>
      <c r="E215" s="131" t="s">
        <v>725</v>
      </c>
      <c r="F215" s="132" t="s">
        <v>726</v>
      </c>
      <c r="G215" s="133" t="s">
        <v>205</v>
      </c>
      <c r="H215" s="134">
        <v>11</v>
      </c>
      <c r="I215" s="135"/>
      <c r="J215" s="136">
        <f>ROUND(I215*H215,2)</f>
        <v>0</v>
      </c>
      <c r="K215" s="132" t="s">
        <v>138</v>
      </c>
      <c r="L215" s="31"/>
      <c r="M215" s="137" t="s">
        <v>1</v>
      </c>
      <c r="N215" s="138" t="s">
        <v>43</v>
      </c>
      <c r="P215" s="139">
        <f>O215*H215</f>
        <v>0</v>
      </c>
      <c r="Q215" s="139">
        <v>0</v>
      </c>
      <c r="R215" s="139">
        <f>Q215*H215</f>
        <v>0</v>
      </c>
      <c r="S215" s="139">
        <v>0</v>
      </c>
      <c r="T215" s="139">
        <f>S215*H215</f>
        <v>0</v>
      </c>
      <c r="U215" s="140" t="s">
        <v>1</v>
      </c>
      <c r="AR215" s="141" t="s">
        <v>139</v>
      </c>
      <c r="AT215" s="141" t="s">
        <v>134</v>
      </c>
      <c r="AU215" s="141" t="s">
        <v>88</v>
      </c>
      <c r="AY215" s="16" t="s">
        <v>131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6" t="s">
        <v>86</v>
      </c>
      <c r="BK215" s="142">
        <f>ROUND(I215*H215,2)</f>
        <v>0</v>
      </c>
      <c r="BL215" s="16" t="s">
        <v>139</v>
      </c>
      <c r="BM215" s="141" t="s">
        <v>785</v>
      </c>
    </row>
    <row r="216" spans="2:65" s="1" customFormat="1" ht="28.8">
      <c r="B216" s="31"/>
      <c r="D216" s="143" t="s">
        <v>141</v>
      </c>
      <c r="F216" s="144" t="s">
        <v>727</v>
      </c>
      <c r="I216" s="145"/>
      <c r="L216" s="31"/>
      <c r="M216" s="146"/>
      <c r="U216" s="55"/>
      <c r="AT216" s="16" t="s">
        <v>141</v>
      </c>
      <c r="AU216" s="16" t="s">
        <v>88</v>
      </c>
    </row>
    <row r="217" spans="2:65" s="1" customFormat="1" ht="21.75" customHeight="1">
      <c r="B217" s="31"/>
      <c r="C217" s="171" t="s">
        <v>589</v>
      </c>
      <c r="D217" s="171" t="s">
        <v>294</v>
      </c>
      <c r="E217" s="172" t="s">
        <v>786</v>
      </c>
      <c r="F217" s="173" t="s">
        <v>787</v>
      </c>
      <c r="G217" s="174" t="s">
        <v>717</v>
      </c>
      <c r="H217" s="175">
        <v>3</v>
      </c>
      <c r="I217" s="176"/>
      <c r="J217" s="177">
        <f>ROUND(I217*H217,2)</f>
        <v>0</v>
      </c>
      <c r="K217" s="173" t="s">
        <v>1</v>
      </c>
      <c r="L217" s="178"/>
      <c r="M217" s="179" t="s">
        <v>1</v>
      </c>
      <c r="N217" s="180" t="s">
        <v>43</v>
      </c>
      <c r="P217" s="139">
        <f>O217*H217</f>
        <v>0</v>
      </c>
      <c r="Q217" s="139">
        <v>0</v>
      </c>
      <c r="R217" s="139">
        <f>Q217*H217</f>
        <v>0</v>
      </c>
      <c r="S217" s="139">
        <v>0</v>
      </c>
      <c r="T217" s="139">
        <f>S217*H217</f>
        <v>0</v>
      </c>
      <c r="U217" s="140" t="s">
        <v>1</v>
      </c>
      <c r="AR217" s="141" t="s">
        <v>188</v>
      </c>
      <c r="AT217" s="141" t="s">
        <v>294</v>
      </c>
      <c r="AU217" s="141" t="s">
        <v>88</v>
      </c>
      <c r="AY217" s="16" t="s">
        <v>131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6" t="s">
        <v>86</v>
      </c>
      <c r="BK217" s="142">
        <f>ROUND(I217*H217,2)</f>
        <v>0</v>
      </c>
      <c r="BL217" s="16" t="s">
        <v>139</v>
      </c>
      <c r="BM217" s="141" t="s">
        <v>788</v>
      </c>
    </row>
    <row r="218" spans="2:65" s="1" customFormat="1">
      <c r="B218" s="31"/>
      <c r="D218" s="143" t="s">
        <v>141</v>
      </c>
      <c r="F218" s="144" t="s">
        <v>787</v>
      </c>
      <c r="I218" s="145"/>
      <c r="L218" s="31"/>
      <c r="M218" s="146"/>
      <c r="U218" s="55"/>
      <c r="AT218" s="16" t="s">
        <v>141</v>
      </c>
      <c r="AU218" s="16" t="s">
        <v>88</v>
      </c>
    </row>
    <row r="219" spans="2:65" s="12" customFormat="1" ht="20.399999999999999">
      <c r="B219" s="147"/>
      <c r="D219" s="143" t="s">
        <v>143</v>
      </c>
      <c r="E219" s="148" t="s">
        <v>1</v>
      </c>
      <c r="F219" s="149" t="s">
        <v>789</v>
      </c>
      <c r="H219" s="148" t="s">
        <v>1</v>
      </c>
      <c r="I219" s="150"/>
      <c r="L219" s="147"/>
      <c r="M219" s="151"/>
      <c r="U219" s="152"/>
      <c r="AT219" s="148" t="s">
        <v>143</v>
      </c>
      <c r="AU219" s="148" t="s">
        <v>88</v>
      </c>
      <c r="AV219" s="12" t="s">
        <v>86</v>
      </c>
      <c r="AW219" s="12" t="s">
        <v>33</v>
      </c>
      <c r="AX219" s="12" t="s">
        <v>78</v>
      </c>
      <c r="AY219" s="148" t="s">
        <v>131</v>
      </c>
    </row>
    <row r="220" spans="2:65" s="13" customFormat="1">
      <c r="B220" s="153"/>
      <c r="D220" s="143" t="s">
        <v>143</v>
      </c>
      <c r="E220" s="154" t="s">
        <v>1</v>
      </c>
      <c r="F220" s="155" t="s">
        <v>152</v>
      </c>
      <c r="H220" s="156">
        <v>3</v>
      </c>
      <c r="I220" s="157"/>
      <c r="L220" s="153"/>
      <c r="M220" s="158"/>
      <c r="U220" s="159"/>
      <c r="AT220" s="154" t="s">
        <v>143</v>
      </c>
      <c r="AU220" s="154" t="s">
        <v>88</v>
      </c>
      <c r="AV220" s="13" t="s">
        <v>88</v>
      </c>
      <c r="AW220" s="13" t="s">
        <v>33</v>
      </c>
      <c r="AX220" s="13" t="s">
        <v>86</v>
      </c>
      <c r="AY220" s="154" t="s">
        <v>131</v>
      </c>
    </row>
    <row r="221" spans="2:65" s="1" customFormat="1" ht="16.5" customHeight="1">
      <c r="B221" s="31"/>
      <c r="C221" s="171" t="s">
        <v>593</v>
      </c>
      <c r="D221" s="171" t="s">
        <v>294</v>
      </c>
      <c r="E221" s="172" t="s">
        <v>790</v>
      </c>
      <c r="F221" s="173" t="s">
        <v>791</v>
      </c>
      <c r="G221" s="174" t="s">
        <v>717</v>
      </c>
      <c r="H221" s="175">
        <v>8</v>
      </c>
      <c r="I221" s="176"/>
      <c r="J221" s="177">
        <f>ROUND(I221*H221,2)</f>
        <v>0</v>
      </c>
      <c r="K221" s="173" t="s">
        <v>1</v>
      </c>
      <c r="L221" s="178"/>
      <c r="M221" s="179" t="s">
        <v>1</v>
      </c>
      <c r="N221" s="180" t="s">
        <v>43</v>
      </c>
      <c r="P221" s="139">
        <f>O221*H221</f>
        <v>0</v>
      </c>
      <c r="Q221" s="139">
        <v>0</v>
      </c>
      <c r="R221" s="139">
        <f>Q221*H221</f>
        <v>0</v>
      </c>
      <c r="S221" s="139">
        <v>0</v>
      </c>
      <c r="T221" s="139">
        <f>S221*H221</f>
        <v>0</v>
      </c>
      <c r="U221" s="140" t="s">
        <v>1</v>
      </c>
      <c r="AR221" s="141" t="s">
        <v>188</v>
      </c>
      <c r="AT221" s="141" t="s">
        <v>294</v>
      </c>
      <c r="AU221" s="141" t="s">
        <v>88</v>
      </c>
      <c r="AY221" s="16" t="s">
        <v>131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6" t="s">
        <v>86</v>
      </c>
      <c r="BK221" s="142">
        <f>ROUND(I221*H221,2)</f>
        <v>0</v>
      </c>
      <c r="BL221" s="16" t="s">
        <v>139</v>
      </c>
      <c r="BM221" s="141" t="s">
        <v>792</v>
      </c>
    </row>
    <row r="222" spans="2:65" s="1" customFormat="1">
      <c r="B222" s="31"/>
      <c r="D222" s="143" t="s">
        <v>141</v>
      </c>
      <c r="F222" s="144" t="s">
        <v>791</v>
      </c>
      <c r="I222" s="145"/>
      <c r="L222" s="31"/>
      <c r="M222" s="146"/>
      <c r="U222" s="55"/>
      <c r="AT222" s="16" t="s">
        <v>141</v>
      </c>
      <c r="AU222" s="16" t="s">
        <v>88</v>
      </c>
    </row>
    <row r="223" spans="2:65" s="1" customFormat="1" ht="19.2">
      <c r="B223" s="31"/>
      <c r="D223" s="143" t="s">
        <v>150</v>
      </c>
      <c r="F223" s="160" t="s">
        <v>793</v>
      </c>
      <c r="I223" s="145"/>
      <c r="L223" s="31"/>
      <c r="M223" s="146"/>
      <c r="U223" s="55"/>
      <c r="AT223" s="16" t="s">
        <v>150</v>
      </c>
      <c r="AU223" s="16" t="s">
        <v>88</v>
      </c>
    </row>
    <row r="224" spans="2:65" s="12" customFormat="1">
      <c r="B224" s="147"/>
      <c r="D224" s="143" t="s">
        <v>143</v>
      </c>
      <c r="E224" s="148" t="s">
        <v>1</v>
      </c>
      <c r="F224" s="149" t="s">
        <v>794</v>
      </c>
      <c r="H224" s="148" t="s">
        <v>1</v>
      </c>
      <c r="I224" s="150"/>
      <c r="L224" s="147"/>
      <c r="M224" s="151"/>
      <c r="U224" s="152"/>
      <c r="AT224" s="148" t="s">
        <v>143</v>
      </c>
      <c r="AU224" s="148" t="s">
        <v>88</v>
      </c>
      <c r="AV224" s="12" t="s">
        <v>86</v>
      </c>
      <c r="AW224" s="12" t="s">
        <v>33</v>
      </c>
      <c r="AX224" s="12" t="s">
        <v>78</v>
      </c>
      <c r="AY224" s="148" t="s">
        <v>131</v>
      </c>
    </row>
    <row r="225" spans="2:65" s="12" customFormat="1">
      <c r="B225" s="147"/>
      <c r="D225" s="143" t="s">
        <v>143</v>
      </c>
      <c r="E225" s="148" t="s">
        <v>1</v>
      </c>
      <c r="F225" s="149" t="s">
        <v>795</v>
      </c>
      <c r="H225" s="148" t="s">
        <v>1</v>
      </c>
      <c r="I225" s="150"/>
      <c r="L225" s="147"/>
      <c r="M225" s="151"/>
      <c r="U225" s="152"/>
      <c r="AT225" s="148" t="s">
        <v>143</v>
      </c>
      <c r="AU225" s="148" t="s">
        <v>88</v>
      </c>
      <c r="AV225" s="12" t="s">
        <v>86</v>
      </c>
      <c r="AW225" s="12" t="s">
        <v>33</v>
      </c>
      <c r="AX225" s="12" t="s">
        <v>78</v>
      </c>
      <c r="AY225" s="148" t="s">
        <v>131</v>
      </c>
    </row>
    <row r="226" spans="2:65" s="13" customFormat="1">
      <c r="B226" s="153"/>
      <c r="D226" s="143" t="s">
        <v>143</v>
      </c>
      <c r="E226" s="154" t="s">
        <v>1</v>
      </c>
      <c r="F226" s="155" t="s">
        <v>188</v>
      </c>
      <c r="H226" s="156">
        <v>8</v>
      </c>
      <c r="I226" s="157"/>
      <c r="L226" s="153"/>
      <c r="M226" s="158"/>
      <c r="U226" s="159"/>
      <c r="AT226" s="154" t="s">
        <v>143</v>
      </c>
      <c r="AU226" s="154" t="s">
        <v>88</v>
      </c>
      <c r="AV226" s="13" t="s">
        <v>88</v>
      </c>
      <c r="AW226" s="13" t="s">
        <v>33</v>
      </c>
      <c r="AX226" s="13" t="s">
        <v>86</v>
      </c>
      <c r="AY226" s="154" t="s">
        <v>131</v>
      </c>
    </row>
    <row r="227" spans="2:65" s="1" customFormat="1" ht="24.15" customHeight="1">
      <c r="B227" s="31"/>
      <c r="C227" s="130" t="s">
        <v>596</v>
      </c>
      <c r="D227" s="130" t="s">
        <v>134</v>
      </c>
      <c r="E227" s="131" t="s">
        <v>728</v>
      </c>
      <c r="F227" s="132" t="s">
        <v>729</v>
      </c>
      <c r="G227" s="133" t="s">
        <v>225</v>
      </c>
      <c r="H227" s="134">
        <v>5.5000000000000003E-4</v>
      </c>
      <c r="I227" s="135"/>
      <c r="J227" s="136">
        <f>ROUND(I227*H227,2)</f>
        <v>0</v>
      </c>
      <c r="K227" s="132" t="s">
        <v>138</v>
      </c>
      <c r="L227" s="31"/>
      <c r="M227" s="137" t="s">
        <v>1</v>
      </c>
      <c r="N227" s="138" t="s">
        <v>43</v>
      </c>
      <c r="P227" s="139">
        <f>O227*H227</f>
        <v>0</v>
      </c>
      <c r="Q227" s="139">
        <v>0</v>
      </c>
      <c r="R227" s="139">
        <f>Q227*H227</f>
        <v>0</v>
      </c>
      <c r="S227" s="139">
        <v>0</v>
      </c>
      <c r="T227" s="139">
        <f>S227*H227</f>
        <v>0</v>
      </c>
      <c r="U227" s="140" t="s">
        <v>1</v>
      </c>
      <c r="AR227" s="141" t="s">
        <v>139</v>
      </c>
      <c r="AT227" s="141" t="s">
        <v>134</v>
      </c>
      <c r="AU227" s="141" t="s">
        <v>88</v>
      </c>
      <c r="AY227" s="16" t="s">
        <v>131</v>
      </c>
      <c r="BE227" s="142">
        <f>IF(N227="základní",J227,0)</f>
        <v>0</v>
      </c>
      <c r="BF227" s="142">
        <f>IF(N227="snížená",J227,0)</f>
        <v>0</v>
      </c>
      <c r="BG227" s="142">
        <f>IF(N227="zákl. přenesená",J227,0)</f>
        <v>0</v>
      </c>
      <c r="BH227" s="142">
        <f>IF(N227="sníž. přenesená",J227,0)</f>
        <v>0</v>
      </c>
      <c r="BI227" s="142">
        <f>IF(N227="nulová",J227,0)</f>
        <v>0</v>
      </c>
      <c r="BJ227" s="16" t="s">
        <v>86</v>
      </c>
      <c r="BK227" s="142">
        <f>ROUND(I227*H227,2)</f>
        <v>0</v>
      </c>
      <c r="BL227" s="16" t="s">
        <v>139</v>
      </c>
      <c r="BM227" s="141" t="s">
        <v>796</v>
      </c>
    </row>
    <row r="228" spans="2:65" s="1" customFormat="1" ht="19.2">
      <c r="B228" s="31"/>
      <c r="D228" s="143" t="s">
        <v>141</v>
      </c>
      <c r="F228" s="144" t="s">
        <v>730</v>
      </c>
      <c r="I228" s="145"/>
      <c r="L228" s="31"/>
      <c r="M228" s="146"/>
      <c r="U228" s="55"/>
      <c r="AT228" s="16" t="s">
        <v>141</v>
      </c>
      <c r="AU228" s="16" t="s">
        <v>88</v>
      </c>
    </row>
    <row r="229" spans="2:65" s="1" customFormat="1" ht="16.5" customHeight="1">
      <c r="B229" s="31"/>
      <c r="C229" s="171" t="s">
        <v>599</v>
      </c>
      <c r="D229" s="171" t="s">
        <v>294</v>
      </c>
      <c r="E229" s="172" t="s">
        <v>732</v>
      </c>
      <c r="F229" s="173" t="s">
        <v>733</v>
      </c>
      <c r="G229" s="174" t="s">
        <v>734</v>
      </c>
      <c r="H229" s="175">
        <v>55</v>
      </c>
      <c r="I229" s="176"/>
      <c r="J229" s="177">
        <f>ROUND(I229*H229,2)</f>
        <v>0</v>
      </c>
      <c r="K229" s="173" t="s">
        <v>1</v>
      </c>
      <c r="L229" s="178"/>
      <c r="M229" s="179" t="s">
        <v>1</v>
      </c>
      <c r="N229" s="180" t="s">
        <v>43</v>
      </c>
      <c r="P229" s="139">
        <f>O229*H229</f>
        <v>0</v>
      </c>
      <c r="Q229" s="139">
        <v>0</v>
      </c>
      <c r="R229" s="139">
        <f>Q229*H229</f>
        <v>0</v>
      </c>
      <c r="S229" s="139">
        <v>0</v>
      </c>
      <c r="T229" s="139">
        <f>S229*H229</f>
        <v>0</v>
      </c>
      <c r="U229" s="140" t="s">
        <v>1</v>
      </c>
      <c r="AR229" s="141" t="s">
        <v>188</v>
      </c>
      <c r="AT229" s="141" t="s">
        <v>294</v>
      </c>
      <c r="AU229" s="141" t="s">
        <v>88</v>
      </c>
      <c r="AY229" s="16" t="s">
        <v>131</v>
      </c>
      <c r="BE229" s="142">
        <f>IF(N229="základní",J229,0)</f>
        <v>0</v>
      </c>
      <c r="BF229" s="142">
        <f>IF(N229="snížená",J229,0)</f>
        <v>0</v>
      </c>
      <c r="BG229" s="142">
        <f>IF(N229="zákl. přenesená",J229,0)</f>
        <v>0</v>
      </c>
      <c r="BH229" s="142">
        <f>IF(N229="sníž. přenesená",J229,0)</f>
        <v>0</v>
      </c>
      <c r="BI229" s="142">
        <f>IF(N229="nulová",J229,0)</f>
        <v>0</v>
      </c>
      <c r="BJ229" s="16" t="s">
        <v>86</v>
      </c>
      <c r="BK229" s="142">
        <f>ROUND(I229*H229,2)</f>
        <v>0</v>
      </c>
      <c r="BL229" s="16" t="s">
        <v>139</v>
      </c>
      <c r="BM229" s="141" t="s">
        <v>797</v>
      </c>
    </row>
    <row r="230" spans="2:65" s="1" customFormat="1">
      <c r="B230" s="31"/>
      <c r="D230" s="143" t="s">
        <v>141</v>
      </c>
      <c r="F230" s="144" t="s">
        <v>733</v>
      </c>
      <c r="I230" s="145"/>
      <c r="L230" s="31"/>
      <c r="M230" s="146"/>
      <c r="U230" s="55"/>
      <c r="AT230" s="16" t="s">
        <v>141</v>
      </c>
      <c r="AU230" s="16" t="s">
        <v>88</v>
      </c>
    </row>
    <row r="231" spans="2:65" s="1" customFormat="1" ht="19.2">
      <c r="B231" s="31"/>
      <c r="D231" s="143" t="s">
        <v>150</v>
      </c>
      <c r="F231" s="160" t="s">
        <v>798</v>
      </c>
      <c r="I231" s="145"/>
      <c r="L231" s="31"/>
      <c r="M231" s="146"/>
      <c r="U231" s="55"/>
      <c r="AT231" s="16" t="s">
        <v>150</v>
      </c>
      <c r="AU231" s="16" t="s">
        <v>88</v>
      </c>
    </row>
    <row r="232" spans="2:65" s="12" customFormat="1">
      <c r="B232" s="147"/>
      <c r="D232" s="143" t="s">
        <v>143</v>
      </c>
      <c r="E232" s="148" t="s">
        <v>1</v>
      </c>
      <c r="F232" s="149" t="s">
        <v>799</v>
      </c>
      <c r="H232" s="148" t="s">
        <v>1</v>
      </c>
      <c r="I232" s="150"/>
      <c r="L232" s="147"/>
      <c r="M232" s="151"/>
      <c r="U232" s="152"/>
      <c r="AT232" s="148" t="s">
        <v>143</v>
      </c>
      <c r="AU232" s="148" t="s">
        <v>88</v>
      </c>
      <c r="AV232" s="12" t="s">
        <v>86</v>
      </c>
      <c r="AW232" s="12" t="s">
        <v>33</v>
      </c>
      <c r="AX232" s="12" t="s">
        <v>78</v>
      </c>
      <c r="AY232" s="148" t="s">
        <v>131</v>
      </c>
    </row>
    <row r="233" spans="2:65" s="12" customFormat="1">
      <c r="B233" s="147"/>
      <c r="D233" s="143" t="s">
        <v>143</v>
      </c>
      <c r="E233" s="148" t="s">
        <v>1</v>
      </c>
      <c r="F233" s="149" t="s">
        <v>765</v>
      </c>
      <c r="H233" s="148" t="s">
        <v>1</v>
      </c>
      <c r="I233" s="150"/>
      <c r="L233" s="147"/>
      <c r="M233" s="151"/>
      <c r="U233" s="152"/>
      <c r="AT233" s="148" t="s">
        <v>143</v>
      </c>
      <c r="AU233" s="148" t="s">
        <v>88</v>
      </c>
      <c r="AV233" s="12" t="s">
        <v>86</v>
      </c>
      <c r="AW233" s="12" t="s">
        <v>33</v>
      </c>
      <c r="AX233" s="12" t="s">
        <v>78</v>
      </c>
      <c r="AY233" s="148" t="s">
        <v>131</v>
      </c>
    </row>
    <row r="234" spans="2:65" s="13" customFormat="1">
      <c r="B234" s="153"/>
      <c r="D234" s="143" t="s">
        <v>143</v>
      </c>
      <c r="E234" s="154" t="s">
        <v>1</v>
      </c>
      <c r="F234" s="155" t="s">
        <v>800</v>
      </c>
      <c r="H234" s="156">
        <v>55</v>
      </c>
      <c r="I234" s="157"/>
      <c r="L234" s="153"/>
      <c r="M234" s="158"/>
      <c r="U234" s="159"/>
      <c r="AT234" s="154" t="s">
        <v>143</v>
      </c>
      <c r="AU234" s="154" t="s">
        <v>88</v>
      </c>
      <c r="AV234" s="13" t="s">
        <v>88</v>
      </c>
      <c r="AW234" s="13" t="s">
        <v>33</v>
      </c>
      <c r="AX234" s="13" t="s">
        <v>86</v>
      </c>
      <c r="AY234" s="154" t="s">
        <v>131</v>
      </c>
    </row>
    <row r="235" spans="2:65" s="1" customFormat="1" ht="33" customHeight="1">
      <c r="B235" s="31"/>
      <c r="C235" s="130" t="s">
        <v>603</v>
      </c>
      <c r="D235" s="130" t="s">
        <v>134</v>
      </c>
      <c r="E235" s="131" t="s">
        <v>736</v>
      </c>
      <c r="F235" s="132" t="s">
        <v>737</v>
      </c>
      <c r="G235" s="133" t="s">
        <v>205</v>
      </c>
      <c r="H235" s="134">
        <v>11</v>
      </c>
      <c r="I235" s="135"/>
      <c r="J235" s="136">
        <f>ROUND(I235*H235,2)</f>
        <v>0</v>
      </c>
      <c r="K235" s="132" t="s">
        <v>138</v>
      </c>
      <c r="L235" s="31"/>
      <c r="M235" s="137" t="s">
        <v>1</v>
      </c>
      <c r="N235" s="138" t="s">
        <v>43</v>
      </c>
      <c r="P235" s="139">
        <f>O235*H235</f>
        <v>0</v>
      </c>
      <c r="Q235" s="139">
        <v>5.8E-5</v>
      </c>
      <c r="R235" s="139">
        <f>Q235*H235</f>
        <v>6.38E-4</v>
      </c>
      <c r="S235" s="139">
        <v>0</v>
      </c>
      <c r="T235" s="139">
        <f>S235*H235</f>
        <v>0</v>
      </c>
      <c r="U235" s="140" t="s">
        <v>1</v>
      </c>
      <c r="AR235" s="141" t="s">
        <v>139</v>
      </c>
      <c r="AT235" s="141" t="s">
        <v>134</v>
      </c>
      <c r="AU235" s="141" t="s">
        <v>88</v>
      </c>
      <c r="AY235" s="16" t="s">
        <v>131</v>
      </c>
      <c r="BE235" s="142">
        <f>IF(N235="základní",J235,0)</f>
        <v>0</v>
      </c>
      <c r="BF235" s="142">
        <f>IF(N235="snížená",J235,0)</f>
        <v>0</v>
      </c>
      <c r="BG235" s="142">
        <f>IF(N235="zákl. přenesená",J235,0)</f>
        <v>0</v>
      </c>
      <c r="BH235" s="142">
        <f>IF(N235="sníž. přenesená",J235,0)</f>
        <v>0</v>
      </c>
      <c r="BI235" s="142">
        <f>IF(N235="nulová",J235,0)</f>
        <v>0</v>
      </c>
      <c r="BJ235" s="16" t="s">
        <v>86</v>
      </c>
      <c r="BK235" s="142">
        <f>ROUND(I235*H235,2)</f>
        <v>0</v>
      </c>
      <c r="BL235" s="16" t="s">
        <v>139</v>
      </c>
      <c r="BM235" s="141" t="s">
        <v>801</v>
      </c>
    </row>
    <row r="236" spans="2:65" s="1" customFormat="1" ht="19.2">
      <c r="B236" s="31"/>
      <c r="D236" s="143" t="s">
        <v>141</v>
      </c>
      <c r="F236" s="144" t="s">
        <v>738</v>
      </c>
      <c r="I236" s="145"/>
      <c r="L236" s="31"/>
      <c r="M236" s="146"/>
      <c r="U236" s="55"/>
      <c r="AT236" s="16" t="s">
        <v>141</v>
      </c>
      <c r="AU236" s="16" t="s">
        <v>88</v>
      </c>
    </row>
    <row r="237" spans="2:65" s="1" customFormat="1" ht="21.75" customHeight="1">
      <c r="B237" s="31"/>
      <c r="C237" s="171" t="s">
        <v>606</v>
      </c>
      <c r="D237" s="171" t="s">
        <v>294</v>
      </c>
      <c r="E237" s="172" t="s">
        <v>739</v>
      </c>
      <c r="F237" s="173" t="s">
        <v>740</v>
      </c>
      <c r="G237" s="174" t="s">
        <v>205</v>
      </c>
      <c r="H237" s="175">
        <v>33</v>
      </c>
      <c r="I237" s="176"/>
      <c r="J237" s="177">
        <f>ROUND(I237*H237,2)</f>
        <v>0</v>
      </c>
      <c r="K237" s="173" t="s">
        <v>138</v>
      </c>
      <c r="L237" s="178"/>
      <c r="M237" s="179" t="s">
        <v>1</v>
      </c>
      <c r="N237" s="180" t="s">
        <v>43</v>
      </c>
      <c r="P237" s="139">
        <f>O237*H237</f>
        <v>0</v>
      </c>
      <c r="Q237" s="139">
        <v>7.0899999999999999E-3</v>
      </c>
      <c r="R237" s="139">
        <f>Q237*H237</f>
        <v>0.23397000000000001</v>
      </c>
      <c r="S237" s="139">
        <v>0</v>
      </c>
      <c r="T237" s="139">
        <f>S237*H237</f>
        <v>0</v>
      </c>
      <c r="U237" s="140" t="s">
        <v>1</v>
      </c>
      <c r="AR237" s="141" t="s">
        <v>188</v>
      </c>
      <c r="AT237" s="141" t="s">
        <v>294</v>
      </c>
      <c r="AU237" s="141" t="s">
        <v>88</v>
      </c>
      <c r="AY237" s="16" t="s">
        <v>131</v>
      </c>
      <c r="BE237" s="142">
        <f>IF(N237="základní",J237,0)</f>
        <v>0</v>
      </c>
      <c r="BF237" s="142">
        <f>IF(N237="snížená",J237,0)</f>
        <v>0</v>
      </c>
      <c r="BG237" s="142">
        <f>IF(N237="zákl. přenesená",J237,0)</f>
        <v>0</v>
      </c>
      <c r="BH237" s="142">
        <f>IF(N237="sníž. přenesená",J237,0)</f>
        <v>0</v>
      </c>
      <c r="BI237" s="142">
        <f>IF(N237="nulová",J237,0)</f>
        <v>0</v>
      </c>
      <c r="BJ237" s="16" t="s">
        <v>86</v>
      </c>
      <c r="BK237" s="142">
        <f>ROUND(I237*H237,2)</f>
        <v>0</v>
      </c>
      <c r="BL237" s="16" t="s">
        <v>139</v>
      </c>
      <c r="BM237" s="141" t="s">
        <v>408</v>
      </c>
    </row>
    <row r="238" spans="2:65" s="1" customFormat="1">
      <c r="B238" s="31"/>
      <c r="D238" s="143" t="s">
        <v>141</v>
      </c>
      <c r="F238" s="144" t="s">
        <v>740</v>
      </c>
      <c r="I238" s="145"/>
      <c r="L238" s="31"/>
      <c r="M238" s="146"/>
      <c r="U238" s="55"/>
      <c r="AT238" s="16" t="s">
        <v>141</v>
      </c>
      <c r="AU238" s="16" t="s">
        <v>88</v>
      </c>
    </row>
    <row r="239" spans="2:65" s="1" customFormat="1" ht="24.15" customHeight="1">
      <c r="B239" s="31"/>
      <c r="C239" s="171" t="s">
        <v>613</v>
      </c>
      <c r="D239" s="171" t="s">
        <v>294</v>
      </c>
      <c r="E239" s="172" t="s">
        <v>742</v>
      </c>
      <c r="F239" s="173" t="s">
        <v>743</v>
      </c>
      <c r="G239" s="174" t="s">
        <v>205</v>
      </c>
      <c r="H239" s="175">
        <v>33</v>
      </c>
      <c r="I239" s="176"/>
      <c r="J239" s="177">
        <f>ROUND(I239*H239,2)</f>
        <v>0</v>
      </c>
      <c r="K239" s="173" t="s">
        <v>1</v>
      </c>
      <c r="L239" s="178"/>
      <c r="M239" s="179" t="s">
        <v>1</v>
      </c>
      <c r="N239" s="180" t="s">
        <v>43</v>
      </c>
      <c r="P239" s="139">
        <f>O239*H239</f>
        <v>0</v>
      </c>
      <c r="Q239" s="139">
        <v>7.0899999999999999E-3</v>
      </c>
      <c r="R239" s="139">
        <f>Q239*H239</f>
        <v>0.23397000000000001</v>
      </c>
      <c r="S239" s="139">
        <v>0</v>
      </c>
      <c r="T239" s="139">
        <f>S239*H239</f>
        <v>0</v>
      </c>
      <c r="U239" s="140" t="s">
        <v>1</v>
      </c>
      <c r="AR239" s="141" t="s">
        <v>188</v>
      </c>
      <c r="AT239" s="141" t="s">
        <v>294</v>
      </c>
      <c r="AU239" s="141" t="s">
        <v>88</v>
      </c>
      <c r="AY239" s="16" t="s">
        <v>131</v>
      </c>
      <c r="BE239" s="142">
        <f>IF(N239="základní",J239,0)</f>
        <v>0</v>
      </c>
      <c r="BF239" s="142">
        <f>IF(N239="snížená",J239,0)</f>
        <v>0</v>
      </c>
      <c r="BG239" s="142">
        <f>IF(N239="zákl. přenesená",J239,0)</f>
        <v>0</v>
      </c>
      <c r="BH239" s="142">
        <f>IF(N239="sníž. přenesená",J239,0)</f>
        <v>0</v>
      </c>
      <c r="BI239" s="142">
        <f>IF(N239="nulová",J239,0)</f>
        <v>0</v>
      </c>
      <c r="BJ239" s="16" t="s">
        <v>86</v>
      </c>
      <c r="BK239" s="142">
        <f>ROUND(I239*H239,2)</f>
        <v>0</v>
      </c>
      <c r="BL239" s="16" t="s">
        <v>139</v>
      </c>
      <c r="BM239" s="141" t="s">
        <v>802</v>
      </c>
    </row>
    <row r="240" spans="2:65" s="1" customFormat="1">
      <c r="B240" s="31"/>
      <c r="D240" s="143" t="s">
        <v>141</v>
      </c>
      <c r="F240" s="144" t="s">
        <v>743</v>
      </c>
      <c r="I240" s="145"/>
      <c r="L240" s="31"/>
      <c r="M240" s="146"/>
      <c r="U240" s="55"/>
      <c r="AT240" s="16" t="s">
        <v>141</v>
      </c>
      <c r="AU240" s="16" t="s">
        <v>88</v>
      </c>
    </row>
    <row r="241" spans="2:65" s="1" customFormat="1" ht="19.2">
      <c r="B241" s="31"/>
      <c r="D241" s="143" t="s">
        <v>150</v>
      </c>
      <c r="F241" s="160" t="s">
        <v>745</v>
      </c>
      <c r="I241" s="145"/>
      <c r="L241" s="31"/>
      <c r="M241" s="146"/>
      <c r="U241" s="55"/>
      <c r="AT241" s="16" t="s">
        <v>150</v>
      </c>
      <c r="AU241" s="16" t="s">
        <v>88</v>
      </c>
    </row>
    <row r="242" spans="2:65" s="12" customFormat="1" ht="20.399999999999999">
      <c r="B242" s="147"/>
      <c r="D242" s="143" t="s">
        <v>143</v>
      </c>
      <c r="E242" s="148" t="s">
        <v>1</v>
      </c>
      <c r="F242" s="149" t="s">
        <v>746</v>
      </c>
      <c r="H242" s="148" t="s">
        <v>1</v>
      </c>
      <c r="I242" s="150"/>
      <c r="L242" s="147"/>
      <c r="M242" s="151"/>
      <c r="U242" s="152"/>
      <c r="AT242" s="148" t="s">
        <v>143</v>
      </c>
      <c r="AU242" s="148" t="s">
        <v>88</v>
      </c>
      <c r="AV242" s="12" t="s">
        <v>86</v>
      </c>
      <c r="AW242" s="12" t="s">
        <v>33</v>
      </c>
      <c r="AX242" s="12" t="s">
        <v>78</v>
      </c>
      <c r="AY242" s="148" t="s">
        <v>131</v>
      </c>
    </row>
    <row r="243" spans="2:65" s="13" customFormat="1">
      <c r="B243" s="153"/>
      <c r="D243" s="143" t="s">
        <v>143</v>
      </c>
      <c r="E243" s="154" t="s">
        <v>1</v>
      </c>
      <c r="F243" s="155" t="s">
        <v>589</v>
      </c>
      <c r="H243" s="156">
        <v>33</v>
      </c>
      <c r="I243" s="157"/>
      <c r="L243" s="153"/>
      <c r="M243" s="158"/>
      <c r="U243" s="159"/>
      <c r="AT243" s="154" t="s">
        <v>143</v>
      </c>
      <c r="AU243" s="154" t="s">
        <v>88</v>
      </c>
      <c r="AV243" s="13" t="s">
        <v>88</v>
      </c>
      <c r="AW243" s="13" t="s">
        <v>33</v>
      </c>
      <c r="AX243" s="13" t="s">
        <v>86</v>
      </c>
      <c r="AY243" s="154" t="s">
        <v>131</v>
      </c>
    </row>
    <row r="244" spans="2:65" s="1" customFormat="1" ht="16.5" customHeight="1">
      <c r="B244" s="31"/>
      <c r="C244" s="171" t="s">
        <v>616</v>
      </c>
      <c r="D244" s="171" t="s">
        <v>294</v>
      </c>
      <c r="E244" s="172" t="s">
        <v>747</v>
      </c>
      <c r="F244" s="173" t="s">
        <v>748</v>
      </c>
      <c r="G244" s="174" t="s">
        <v>166</v>
      </c>
      <c r="H244" s="175">
        <v>22</v>
      </c>
      <c r="I244" s="176"/>
      <c r="J244" s="177">
        <f>ROUND(I244*H244,2)</f>
        <v>0</v>
      </c>
      <c r="K244" s="173" t="s">
        <v>1</v>
      </c>
      <c r="L244" s="178"/>
      <c r="M244" s="179" t="s">
        <v>1</v>
      </c>
      <c r="N244" s="180" t="s">
        <v>43</v>
      </c>
      <c r="P244" s="139">
        <f>O244*H244</f>
        <v>0</v>
      </c>
      <c r="Q244" s="139">
        <v>0</v>
      </c>
      <c r="R244" s="139">
        <f>Q244*H244</f>
        <v>0</v>
      </c>
      <c r="S244" s="139">
        <v>0</v>
      </c>
      <c r="T244" s="139">
        <f>S244*H244</f>
        <v>0</v>
      </c>
      <c r="U244" s="140" t="s">
        <v>1</v>
      </c>
      <c r="AR244" s="141" t="s">
        <v>188</v>
      </c>
      <c r="AT244" s="141" t="s">
        <v>294</v>
      </c>
      <c r="AU244" s="141" t="s">
        <v>88</v>
      </c>
      <c r="AY244" s="16" t="s">
        <v>131</v>
      </c>
      <c r="BE244" s="142">
        <f>IF(N244="základní",J244,0)</f>
        <v>0</v>
      </c>
      <c r="BF244" s="142">
        <f>IF(N244="snížená",J244,0)</f>
        <v>0</v>
      </c>
      <c r="BG244" s="142">
        <f>IF(N244="zákl. přenesená",J244,0)</f>
        <v>0</v>
      </c>
      <c r="BH244" s="142">
        <f>IF(N244="sníž. přenesená",J244,0)</f>
        <v>0</v>
      </c>
      <c r="BI244" s="142">
        <f>IF(N244="nulová",J244,0)</f>
        <v>0</v>
      </c>
      <c r="BJ244" s="16" t="s">
        <v>86</v>
      </c>
      <c r="BK244" s="142">
        <f>ROUND(I244*H244,2)</f>
        <v>0</v>
      </c>
      <c r="BL244" s="16" t="s">
        <v>139</v>
      </c>
      <c r="BM244" s="141" t="s">
        <v>803</v>
      </c>
    </row>
    <row r="245" spans="2:65" s="1" customFormat="1">
      <c r="B245" s="31"/>
      <c r="D245" s="143" t="s">
        <v>141</v>
      </c>
      <c r="F245" s="144" t="s">
        <v>748</v>
      </c>
      <c r="I245" s="145"/>
      <c r="L245" s="31"/>
      <c r="M245" s="146"/>
      <c r="U245" s="55"/>
      <c r="AT245" s="16" t="s">
        <v>141</v>
      </c>
      <c r="AU245" s="16" t="s">
        <v>88</v>
      </c>
    </row>
    <row r="246" spans="2:65" s="12" customFormat="1" ht="20.399999999999999">
      <c r="B246" s="147"/>
      <c r="D246" s="143" t="s">
        <v>143</v>
      </c>
      <c r="E246" s="148" t="s">
        <v>1</v>
      </c>
      <c r="F246" s="149" t="s">
        <v>804</v>
      </c>
      <c r="H246" s="148" t="s">
        <v>1</v>
      </c>
      <c r="I246" s="150"/>
      <c r="L246" s="147"/>
      <c r="M246" s="151"/>
      <c r="U246" s="152"/>
      <c r="AT246" s="148" t="s">
        <v>143</v>
      </c>
      <c r="AU246" s="148" t="s">
        <v>88</v>
      </c>
      <c r="AV246" s="12" t="s">
        <v>86</v>
      </c>
      <c r="AW246" s="12" t="s">
        <v>33</v>
      </c>
      <c r="AX246" s="12" t="s">
        <v>78</v>
      </c>
      <c r="AY246" s="148" t="s">
        <v>131</v>
      </c>
    </row>
    <row r="247" spans="2:65" s="13" customFormat="1">
      <c r="B247" s="153"/>
      <c r="D247" s="143" t="s">
        <v>143</v>
      </c>
      <c r="E247" s="154" t="s">
        <v>1</v>
      </c>
      <c r="F247" s="155" t="s">
        <v>362</v>
      </c>
      <c r="H247" s="156">
        <v>22</v>
      </c>
      <c r="I247" s="157"/>
      <c r="L247" s="153"/>
      <c r="M247" s="158"/>
      <c r="U247" s="159"/>
      <c r="AT247" s="154" t="s">
        <v>143</v>
      </c>
      <c r="AU247" s="154" t="s">
        <v>88</v>
      </c>
      <c r="AV247" s="13" t="s">
        <v>88</v>
      </c>
      <c r="AW247" s="13" t="s">
        <v>33</v>
      </c>
      <c r="AX247" s="13" t="s">
        <v>86</v>
      </c>
      <c r="AY247" s="154" t="s">
        <v>131</v>
      </c>
    </row>
    <row r="248" spans="2:65" s="1" customFormat="1" ht="24.15" customHeight="1">
      <c r="B248" s="31"/>
      <c r="C248" s="130" t="s">
        <v>623</v>
      </c>
      <c r="D248" s="130" t="s">
        <v>134</v>
      </c>
      <c r="E248" s="131" t="s">
        <v>750</v>
      </c>
      <c r="F248" s="132" t="s">
        <v>751</v>
      </c>
      <c r="G248" s="133" t="s">
        <v>137</v>
      </c>
      <c r="H248" s="134">
        <v>44</v>
      </c>
      <c r="I248" s="135"/>
      <c r="J248" s="136">
        <f>ROUND(I248*H248,2)</f>
        <v>0</v>
      </c>
      <c r="K248" s="132" t="s">
        <v>138</v>
      </c>
      <c r="L248" s="31"/>
      <c r="M248" s="137" t="s">
        <v>1</v>
      </c>
      <c r="N248" s="138" t="s">
        <v>43</v>
      </c>
      <c r="P248" s="139">
        <f>O248*H248</f>
        <v>0</v>
      </c>
      <c r="Q248" s="139">
        <v>6.8999999999999997E-4</v>
      </c>
      <c r="R248" s="139">
        <f>Q248*H248</f>
        <v>3.0359999999999998E-2</v>
      </c>
      <c r="S248" s="139">
        <v>0</v>
      </c>
      <c r="T248" s="139">
        <f>S248*H248</f>
        <v>0</v>
      </c>
      <c r="U248" s="140" t="s">
        <v>1</v>
      </c>
      <c r="AR248" s="141" t="s">
        <v>139</v>
      </c>
      <c r="AT248" s="141" t="s">
        <v>134</v>
      </c>
      <c r="AU248" s="141" t="s">
        <v>88</v>
      </c>
      <c r="AY248" s="16" t="s">
        <v>131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6" t="s">
        <v>86</v>
      </c>
      <c r="BK248" s="142">
        <f>ROUND(I248*H248,2)</f>
        <v>0</v>
      </c>
      <c r="BL248" s="16" t="s">
        <v>139</v>
      </c>
      <c r="BM248" s="141" t="s">
        <v>805</v>
      </c>
    </row>
    <row r="249" spans="2:65" s="1" customFormat="1" ht="19.2">
      <c r="B249" s="31"/>
      <c r="D249" s="143" t="s">
        <v>141</v>
      </c>
      <c r="F249" s="144" t="s">
        <v>752</v>
      </c>
      <c r="I249" s="145"/>
      <c r="L249" s="31"/>
      <c r="M249" s="146"/>
      <c r="U249" s="55"/>
      <c r="AT249" s="16" t="s">
        <v>141</v>
      </c>
      <c r="AU249" s="16" t="s">
        <v>88</v>
      </c>
    </row>
    <row r="250" spans="2:65" s="1" customFormat="1" ht="16.5" customHeight="1">
      <c r="B250" s="31"/>
      <c r="C250" s="171" t="s">
        <v>627</v>
      </c>
      <c r="D250" s="171" t="s">
        <v>294</v>
      </c>
      <c r="E250" s="172" t="s">
        <v>753</v>
      </c>
      <c r="F250" s="173" t="s">
        <v>754</v>
      </c>
      <c r="G250" s="174" t="s">
        <v>166</v>
      </c>
      <c r="H250" s="175">
        <v>132</v>
      </c>
      <c r="I250" s="176"/>
      <c r="J250" s="177">
        <f>ROUND(I250*H250,2)</f>
        <v>0</v>
      </c>
      <c r="K250" s="173" t="s">
        <v>313</v>
      </c>
      <c r="L250" s="178"/>
      <c r="M250" s="179" t="s">
        <v>1</v>
      </c>
      <c r="N250" s="180" t="s">
        <v>43</v>
      </c>
      <c r="P250" s="139">
        <f>O250*H250</f>
        <v>0</v>
      </c>
      <c r="Q250" s="139">
        <v>2.0000000000000002E-5</v>
      </c>
      <c r="R250" s="139">
        <f>Q250*H250</f>
        <v>2.6400000000000004E-3</v>
      </c>
      <c r="S250" s="139">
        <v>0</v>
      </c>
      <c r="T250" s="139">
        <f>S250*H250</f>
        <v>0</v>
      </c>
      <c r="U250" s="140" t="s">
        <v>1</v>
      </c>
      <c r="AR250" s="141" t="s">
        <v>188</v>
      </c>
      <c r="AT250" s="141" t="s">
        <v>294</v>
      </c>
      <c r="AU250" s="141" t="s">
        <v>88</v>
      </c>
      <c r="AY250" s="16" t="s">
        <v>131</v>
      </c>
      <c r="BE250" s="142">
        <f>IF(N250="základní",J250,0)</f>
        <v>0</v>
      </c>
      <c r="BF250" s="142">
        <f>IF(N250="snížená",J250,0)</f>
        <v>0</v>
      </c>
      <c r="BG250" s="142">
        <f>IF(N250="zákl. přenesená",J250,0)</f>
        <v>0</v>
      </c>
      <c r="BH250" s="142">
        <f>IF(N250="sníž. přenesená",J250,0)</f>
        <v>0</v>
      </c>
      <c r="BI250" s="142">
        <f>IF(N250="nulová",J250,0)</f>
        <v>0</v>
      </c>
      <c r="BJ250" s="16" t="s">
        <v>86</v>
      </c>
      <c r="BK250" s="142">
        <f>ROUND(I250*H250,2)</f>
        <v>0</v>
      </c>
      <c r="BL250" s="16" t="s">
        <v>139</v>
      </c>
      <c r="BM250" s="141" t="s">
        <v>806</v>
      </c>
    </row>
    <row r="251" spans="2:65" s="1" customFormat="1">
      <c r="B251" s="31"/>
      <c r="D251" s="143" t="s">
        <v>141</v>
      </c>
      <c r="F251" s="144" t="s">
        <v>754</v>
      </c>
      <c r="I251" s="145"/>
      <c r="L251" s="31"/>
      <c r="M251" s="146"/>
      <c r="U251" s="55"/>
      <c r="AT251" s="16" t="s">
        <v>141</v>
      </c>
      <c r="AU251" s="16" t="s">
        <v>88</v>
      </c>
    </row>
    <row r="252" spans="2:65" s="1" customFormat="1" ht="19.2">
      <c r="B252" s="31"/>
      <c r="D252" s="143" t="s">
        <v>150</v>
      </c>
      <c r="F252" s="160" t="s">
        <v>756</v>
      </c>
      <c r="I252" s="145"/>
      <c r="L252" s="31"/>
      <c r="M252" s="146"/>
      <c r="U252" s="55"/>
      <c r="AT252" s="16" t="s">
        <v>150</v>
      </c>
      <c r="AU252" s="16" t="s">
        <v>88</v>
      </c>
    </row>
    <row r="253" spans="2:65" s="13" customFormat="1">
      <c r="B253" s="153"/>
      <c r="D253" s="143" t="s">
        <v>143</v>
      </c>
      <c r="E253" s="154" t="s">
        <v>1</v>
      </c>
      <c r="F253" s="155" t="s">
        <v>807</v>
      </c>
      <c r="H253" s="156">
        <v>132</v>
      </c>
      <c r="I253" s="157"/>
      <c r="L253" s="153"/>
      <c r="M253" s="158"/>
      <c r="U253" s="159"/>
      <c r="AT253" s="154" t="s">
        <v>143</v>
      </c>
      <c r="AU253" s="154" t="s">
        <v>88</v>
      </c>
      <c r="AV253" s="13" t="s">
        <v>88</v>
      </c>
      <c r="AW253" s="13" t="s">
        <v>33</v>
      </c>
      <c r="AX253" s="13" t="s">
        <v>86</v>
      </c>
      <c r="AY253" s="154" t="s">
        <v>131</v>
      </c>
    </row>
    <row r="254" spans="2:65" s="1" customFormat="1" ht="16.5" customHeight="1">
      <c r="B254" s="31"/>
      <c r="C254" s="171" t="s">
        <v>808</v>
      </c>
      <c r="D254" s="171" t="s">
        <v>294</v>
      </c>
      <c r="E254" s="172" t="s">
        <v>747</v>
      </c>
      <c r="F254" s="173" t="s">
        <v>748</v>
      </c>
      <c r="G254" s="174" t="s">
        <v>166</v>
      </c>
      <c r="H254" s="175">
        <v>22</v>
      </c>
      <c r="I254" s="176"/>
      <c r="J254" s="177">
        <f>ROUND(I254*H254,2)</f>
        <v>0</v>
      </c>
      <c r="K254" s="173" t="s">
        <v>1</v>
      </c>
      <c r="L254" s="178"/>
      <c r="M254" s="179" t="s">
        <v>1</v>
      </c>
      <c r="N254" s="180" t="s">
        <v>43</v>
      </c>
      <c r="P254" s="139">
        <f>O254*H254</f>
        <v>0</v>
      </c>
      <c r="Q254" s="139">
        <v>0</v>
      </c>
      <c r="R254" s="139">
        <f>Q254*H254</f>
        <v>0</v>
      </c>
      <c r="S254" s="139">
        <v>0</v>
      </c>
      <c r="T254" s="139">
        <f>S254*H254</f>
        <v>0</v>
      </c>
      <c r="U254" s="140" t="s">
        <v>1</v>
      </c>
      <c r="AR254" s="141" t="s">
        <v>188</v>
      </c>
      <c r="AT254" s="141" t="s">
        <v>294</v>
      </c>
      <c r="AU254" s="141" t="s">
        <v>88</v>
      </c>
      <c r="AY254" s="16" t="s">
        <v>131</v>
      </c>
      <c r="BE254" s="142">
        <f>IF(N254="základní",J254,0)</f>
        <v>0</v>
      </c>
      <c r="BF254" s="142">
        <f>IF(N254="snížená",J254,0)</f>
        <v>0</v>
      </c>
      <c r="BG254" s="142">
        <f>IF(N254="zákl. přenesená",J254,0)</f>
        <v>0</v>
      </c>
      <c r="BH254" s="142">
        <f>IF(N254="sníž. přenesená",J254,0)</f>
        <v>0</v>
      </c>
      <c r="BI254" s="142">
        <f>IF(N254="nulová",J254,0)</f>
        <v>0</v>
      </c>
      <c r="BJ254" s="16" t="s">
        <v>86</v>
      </c>
      <c r="BK254" s="142">
        <f>ROUND(I254*H254,2)</f>
        <v>0</v>
      </c>
      <c r="BL254" s="16" t="s">
        <v>139</v>
      </c>
      <c r="BM254" s="141" t="s">
        <v>809</v>
      </c>
    </row>
    <row r="255" spans="2:65" s="1" customFormat="1">
      <c r="B255" s="31"/>
      <c r="D255" s="143" t="s">
        <v>141</v>
      </c>
      <c r="F255" s="144" t="s">
        <v>748</v>
      </c>
      <c r="I255" s="145"/>
      <c r="L255" s="31"/>
      <c r="M255" s="146"/>
      <c r="U255" s="55"/>
      <c r="AT255" s="16" t="s">
        <v>141</v>
      </c>
      <c r="AU255" s="16" t="s">
        <v>88</v>
      </c>
    </row>
    <row r="256" spans="2:65" s="12" customFormat="1" ht="20.399999999999999">
      <c r="B256" s="147"/>
      <c r="D256" s="143" t="s">
        <v>143</v>
      </c>
      <c r="E256" s="148" t="s">
        <v>1</v>
      </c>
      <c r="F256" s="149" t="s">
        <v>749</v>
      </c>
      <c r="H256" s="148" t="s">
        <v>1</v>
      </c>
      <c r="I256" s="150"/>
      <c r="L256" s="147"/>
      <c r="M256" s="151"/>
      <c r="U256" s="152"/>
      <c r="AT256" s="148" t="s">
        <v>143</v>
      </c>
      <c r="AU256" s="148" t="s">
        <v>88</v>
      </c>
      <c r="AV256" s="12" t="s">
        <v>86</v>
      </c>
      <c r="AW256" s="12" t="s">
        <v>33</v>
      </c>
      <c r="AX256" s="12" t="s">
        <v>78</v>
      </c>
      <c r="AY256" s="148" t="s">
        <v>131</v>
      </c>
    </row>
    <row r="257" spans="2:65" s="13" customFormat="1">
      <c r="B257" s="153"/>
      <c r="D257" s="143" t="s">
        <v>143</v>
      </c>
      <c r="E257" s="154" t="s">
        <v>1</v>
      </c>
      <c r="F257" s="155" t="s">
        <v>362</v>
      </c>
      <c r="H257" s="156">
        <v>22</v>
      </c>
      <c r="I257" s="157"/>
      <c r="L257" s="153"/>
      <c r="M257" s="158"/>
      <c r="U257" s="159"/>
      <c r="AT257" s="154" t="s">
        <v>143</v>
      </c>
      <c r="AU257" s="154" t="s">
        <v>88</v>
      </c>
      <c r="AV257" s="13" t="s">
        <v>88</v>
      </c>
      <c r="AW257" s="13" t="s">
        <v>33</v>
      </c>
      <c r="AX257" s="13" t="s">
        <v>86</v>
      </c>
      <c r="AY257" s="154" t="s">
        <v>131</v>
      </c>
    </row>
    <row r="258" spans="2:65" s="1" customFormat="1" ht="24.15" customHeight="1">
      <c r="B258" s="31"/>
      <c r="C258" s="130" t="s">
        <v>512</v>
      </c>
      <c r="D258" s="130" t="s">
        <v>134</v>
      </c>
      <c r="E258" s="131" t="s">
        <v>758</v>
      </c>
      <c r="F258" s="132" t="s">
        <v>759</v>
      </c>
      <c r="G258" s="133" t="s">
        <v>137</v>
      </c>
      <c r="H258" s="134">
        <v>11</v>
      </c>
      <c r="I258" s="135"/>
      <c r="J258" s="136">
        <f>ROUND(I258*H258,2)</f>
        <v>0</v>
      </c>
      <c r="K258" s="132" t="s">
        <v>138</v>
      </c>
      <c r="L258" s="31"/>
      <c r="M258" s="137" t="s">
        <v>1</v>
      </c>
      <c r="N258" s="138" t="s">
        <v>43</v>
      </c>
      <c r="P258" s="139">
        <f>O258*H258</f>
        <v>0</v>
      </c>
      <c r="Q258" s="139">
        <v>0</v>
      </c>
      <c r="R258" s="139">
        <f>Q258*H258</f>
        <v>0</v>
      </c>
      <c r="S258" s="139">
        <v>0</v>
      </c>
      <c r="T258" s="139">
        <f>S258*H258</f>
        <v>0</v>
      </c>
      <c r="U258" s="140" t="s">
        <v>1</v>
      </c>
      <c r="AR258" s="141" t="s">
        <v>139</v>
      </c>
      <c r="AT258" s="141" t="s">
        <v>134</v>
      </c>
      <c r="AU258" s="141" t="s">
        <v>88</v>
      </c>
      <c r="AY258" s="16" t="s">
        <v>131</v>
      </c>
      <c r="BE258" s="142">
        <f>IF(N258="základní",J258,0)</f>
        <v>0</v>
      </c>
      <c r="BF258" s="142">
        <f>IF(N258="snížená",J258,0)</f>
        <v>0</v>
      </c>
      <c r="BG258" s="142">
        <f>IF(N258="zákl. přenesená",J258,0)</f>
        <v>0</v>
      </c>
      <c r="BH258" s="142">
        <f>IF(N258="sníž. přenesená",J258,0)</f>
        <v>0</v>
      </c>
      <c r="BI258" s="142">
        <f>IF(N258="nulová",J258,0)</f>
        <v>0</v>
      </c>
      <c r="BJ258" s="16" t="s">
        <v>86</v>
      </c>
      <c r="BK258" s="142">
        <f>ROUND(I258*H258,2)</f>
        <v>0</v>
      </c>
      <c r="BL258" s="16" t="s">
        <v>139</v>
      </c>
      <c r="BM258" s="141" t="s">
        <v>810</v>
      </c>
    </row>
    <row r="259" spans="2:65" s="1" customFormat="1" ht="19.2">
      <c r="B259" s="31"/>
      <c r="D259" s="143" t="s">
        <v>141</v>
      </c>
      <c r="F259" s="144" t="s">
        <v>760</v>
      </c>
      <c r="I259" s="145"/>
      <c r="L259" s="31"/>
      <c r="M259" s="146"/>
      <c r="U259" s="55"/>
      <c r="AT259" s="16" t="s">
        <v>141</v>
      </c>
      <c r="AU259" s="16" t="s">
        <v>88</v>
      </c>
    </row>
    <row r="260" spans="2:65" s="1" customFormat="1" ht="16.5" customHeight="1">
      <c r="B260" s="31"/>
      <c r="C260" s="171" t="s">
        <v>811</v>
      </c>
      <c r="D260" s="171" t="s">
        <v>294</v>
      </c>
      <c r="E260" s="172" t="s">
        <v>761</v>
      </c>
      <c r="F260" s="173" t="s">
        <v>762</v>
      </c>
      <c r="G260" s="174" t="s">
        <v>182</v>
      </c>
      <c r="H260" s="175">
        <v>1.1000000000000001</v>
      </c>
      <c r="I260" s="176"/>
      <c r="J260" s="177">
        <f>ROUND(I260*H260,2)</f>
        <v>0</v>
      </c>
      <c r="K260" s="173" t="s">
        <v>138</v>
      </c>
      <c r="L260" s="178"/>
      <c r="M260" s="179" t="s">
        <v>1</v>
      </c>
      <c r="N260" s="180" t="s">
        <v>43</v>
      </c>
      <c r="P260" s="139">
        <f>O260*H260</f>
        <v>0</v>
      </c>
      <c r="Q260" s="139">
        <v>0.2</v>
      </c>
      <c r="R260" s="139">
        <f>Q260*H260</f>
        <v>0.22000000000000003</v>
      </c>
      <c r="S260" s="139">
        <v>0</v>
      </c>
      <c r="T260" s="139">
        <f>S260*H260</f>
        <v>0</v>
      </c>
      <c r="U260" s="140" t="s">
        <v>1</v>
      </c>
      <c r="AR260" s="141" t="s">
        <v>188</v>
      </c>
      <c r="AT260" s="141" t="s">
        <v>294</v>
      </c>
      <c r="AU260" s="141" t="s">
        <v>88</v>
      </c>
      <c r="AY260" s="16" t="s">
        <v>131</v>
      </c>
      <c r="BE260" s="142">
        <f>IF(N260="základní",J260,0)</f>
        <v>0</v>
      </c>
      <c r="BF260" s="142">
        <f>IF(N260="snížená",J260,0)</f>
        <v>0</v>
      </c>
      <c r="BG260" s="142">
        <f>IF(N260="zákl. přenesená",J260,0)</f>
        <v>0</v>
      </c>
      <c r="BH260" s="142">
        <f>IF(N260="sníž. přenesená",J260,0)</f>
        <v>0</v>
      </c>
      <c r="BI260" s="142">
        <f>IF(N260="nulová",J260,0)</f>
        <v>0</v>
      </c>
      <c r="BJ260" s="16" t="s">
        <v>86</v>
      </c>
      <c r="BK260" s="142">
        <f>ROUND(I260*H260,2)</f>
        <v>0</v>
      </c>
      <c r="BL260" s="16" t="s">
        <v>139</v>
      </c>
      <c r="BM260" s="141" t="s">
        <v>812</v>
      </c>
    </row>
    <row r="261" spans="2:65" s="1" customFormat="1">
      <c r="B261" s="31"/>
      <c r="D261" s="143" t="s">
        <v>141</v>
      </c>
      <c r="F261" s="144" t="s">
        <v>762</v>
      </c>
      <c r="I261" s="145"/>
      <c r="L261" s="31"/>
      <c r="M261" s="146"/>
      <c r="U261" s="55"/>
      <c r="AT261" s="16" t="s">
        <v>141</v>
      </c>
      <c r="AU261" s="16" t="s">
        <v>88</v>
      </c>
    </row>
    <row r="262" spans="2:65" s="1" customFormat="1" ht="19.2">
      <c r="B262" s="31"/>
      <c r="D262" s="143" t="s">
        <v>150</v>
      </c>
      <c r="F262" s="160" t="s">
        <v>763</v>
      </c>
      <c r="I262" s="145"/>
      <c r="L262" s="31"/>
      <c r="M262" s="146"/>
      <c r="U262" s="55"/>
      <c r="AT262" s="16" t="s">
        <v>150</v>
      </c>
      <c r="AU262" s="16" t="s">
        <v>88</v>
      </c>
    </row>
    <row r="263" spans="2:65" s="12" customFormat="1">
      <c r="B263" s="147"/>
      <c r="D263" s="143" t="s">
        <v>143</v>
      </c>
      <c r="E263" s="148" t="s">
        <v>1</v>
      </c>
      <c r="F263" s="149" t="s">
        <v>813</v>
      </c>
      <c r="H263" s="148" t="s">
        <v>1</v>
      </c>
      <c r="I263" s="150"/>
      <c r="L263" s="147"/>
      <c r="M263" s="151"/>
      <c r="U263" s="152"/>
      <c r="AT263" s="148" t="s">
        <v>143</v>
      </c>
      <c r="AU263" s="148" t="s">
        <v>88</v>
      </c>
      <c r="AV263" s="12" t="s">
        <v>86</v>
      </c>
      <c r="AW263" s="12" t="s">
        <v>33</v>
      </c>
      <c r="AX263" s="12" t="s">
        <v>78</v>
      </c>
      <c r="AY263" s="148" t="s">
        <v>131</v>
      </c>
    </row>
    <row r="264" spans="2:65" s="13" customFormat="1">
      <c r="B264" s="153"/>
      <c r="D264" s="143" t="s">
        <v>143</v>
      </c>
      <c r="E264" s="154" t="s">
        <v>1</v>
      </c>
      <c r="F264" s="155" t="s">
        <v>814</v>
      </c>
      <c r="H264" s="156">
        <v>1.1000000000000001</v>
      </c>
      <c r="I264" s="157"/>
      <c r="L264" s="153"/>
      <c r="M264" s="158"/>
      <c r="U264" s="159"/>
      <c r="AT264" s="154" t="s">
        <v>143</v>
      </c>
      <c r="AU264" s="154" t="s">
        <v>88</v>
      </c>
      <c r="AV264" s="13" t="s">
        <v>88</v>
      </c>
      <c r="AW264" s="13" t="s">
        <v>33</v>
      </c>
      <c r="AX264" s="13" t="s">
        <v>86</v>
      </c>
      <c r="AY264" s="154" t="s">
        <v>131</v>
      </c>
    </row>
    <row r="265" spans="2:65" s="1" customFormat="1" ht="16.5" customHeight="1">
      <c r="B265" s="31"/>
      <c r="C265" s="130" t="s">
        <v>815</v>
      </c>
      <c r="D265" s="130" t="s">
        <v>134</v>
      </c>
      <c r="E265" s="131" t="s">
        <v>767</v>
      </c>
      <c r="F265" s="132" t="s">
        <v>768</v>
      </c>
      <c r="G265" s="133" t="s">
        <v>182</v>
      </c>
      <c r="H265" s="134">
        <v>1.1000000000000001</v>
      </c>
      <c r="I265" s="135"/>
      <c r="J265" s="136">
        <f>ROUND(I265*H265,2)</f>
        <v>0</v>
      </c>
      <c r="K265" s="132" t="s">
        <v>138</v>
      </c>
      <c r="L265" s="31"/>
      <c r="M265" s="137" t="s">
        <v>1</v>
      </c>
      <c r="N265" s="138" t="s">
        <v>43</v>
      </c>
      <c r="P265" s="139">
        <f>O265*H265</f>
        <v>0</v>
      </c>
      <c r="Q265" s="139">
        <v>0</v>
      </c>
      <c r="R265" s="139">
        <f>Q265*H265</f>
        <v>0</v>
      </c>
      <c r="S265" s="139">
        <v>0</v>
      </c>
      <c r="T265" s="139">
        <f>S265*H265</f>
        <v>0</v>
      </c>
      <c r="U265" s="140" t="s">
        <v>1</v>
      </c>
      <c r="AR265" s="141" t="s">
        <v>139</v>
      </c>
      <c r="AT265" s="141" t="s">
        <v>134</v>
      </c>
      <c r="AU265" s="141" t="s">
        <v>88</v>
      </c>
      <c r="AY265" s="16" t="s">
        <v>131</v>
      </c>
      <c r="BE265" s="142">
        <f>IF(N265="základní",J265,0)</f>
        <v>0</v>
      </c>
      <c r="BF265" s="142">
        <f>IF(N265="snížená",J265,0)</f>
        <v>0</v>
      </c>
      <c r="BG265" s="142">
        <f>IF(N265="zákl. přenesená",J265,0)</f>
        <v>0</v>
      </c>
      <c r="BH265" s="142">
        <f>IF(N265="sníž. přenesená",J265,0)</f>
        <v>0</v>
      </c>
      <c r="BI265" s="142">
        <f>IF(N265="nulová",J265,0)</f>
        <v>0</v>
      </c>
      <c r="BJ265" s="16" t="s">
        <v>86</v>
      </c>
      <c r="BK265" s="142">
        <f>ROUND(I265*H265,2)</f>
        <v>0</v>
      </c>
      <c r="BL265" s="16" t="s">
        <v>139</v>
      </c>
      <c r="BM265" s="141" t="s">
        <v>816</v>
      </c>
    </row>
    <row r="266" spans="2:65" s="1" customFormat="1">
      <c r="B266" s="31"/>
      <c r="D266" s="143" t="s">
        <v>141</v>
      </c>
      <c r="F266" s="144" t="s">
        <v>769</v>
      </c>
      <c r="I266" s="145"/>
      <c r="L266" s="31"/>
      <c r="M266" s="146"/>
      <c r="U266" s="55"/>
      <c r="AT266" s="16" t="s">
        <v>141</v>
      </c>
      <c r="AU266" s="16" t="s">
        <v>88</v>
      </c>
    </row>
    <row r="267" spans="2:65" s="1" customFormat="1" ht="33" customHeight="1">
      <c r="B267" s="31"/>
      <c r="C267" s="130" t="s">
        <v>817</v>
      </c>
      <c r="D267" s="130" t="s">
        <v>134</v>
      </c>
      <c r="E267" s="131" t="s">
        <v>818</v>
      </c>
      <c r="F267" s="132" t="s">
        <v>819</v>
      </c>
      <c r="G267" s="133" t="s">
        <v>137</v>
      </c>
      <c r="H267" s="134">
        <v>22</v>
      </c>
      <c r="I267" s="135"/>
      <c r="J267" s="136">
        <f>ROUND(I267*H267,2)</f>
        <v>0</v>
      </c>
      <c r="K267" s="132" t="s">
        <v>138</v>
      </c>
      <c r="L267" s="31"/>
      <c r="M267" s="137" t="s">
        <v>1</v>
      </c>
      <c r="N267" s="138" t="s">
        <v>43</v>
      </c>
      <c r="P267" s="139">
        <f>O267*H267</f>
        <v>0</v>
      </c>
      <c r="Q267" s="139">
        <v>0</v>
      </c>
      <c r="R267" s="139">
        <f>Q267*H267</f>
        <v>0</v>
      </c>
      <c r="S267" s="139">
        <v>0</v>
      </c>
      <c r="T267" s="139">
        <f>S267*H267</f>
        <v>0</v>
      </c>
      <c r="U267" s="140" t="s">
        <v>1</v>
      </c>
      <c r="AR267" s="141" t="s">
        <v>139</v>
      </c>
      <c r="AT267" s="141" t="s">
        <v>134</v>
      </c>
      <c r="AU267" s="141" t="s">
        <v>88</v>
      </c>
      <c r="AY267" s="16" t="s">
        <v>131</v>
      </c>
      <c r="BE267" s="142">
        <f>IF(N267="základní",J267,0)</f>
        <v>0</v>
      </c>
      <c r="BF267" s="142">
        <f>IF(N267="snížená",J267,0)</f>
        <v>0</v>
      </c>
      <c r="BG267" s="142">
        <f>IF(N267="zákl. přenesená",J267,0)</f>
        <v>0</v>
      </c>
      <c r="BH267" s="142">
        <f>IF(N267="sníž. přenesená",J267,0)</f>
        <v>0</v>
      </c>
      <c r="BI267" s="142">
        <f>IF(N267="nulová",J267,0)</f>
        <v>0</v>
      </c>
      <c r="BJ267" s="16" t="s">
        <v>86</v>
      </c>
      <c r="BK267" s="142">
        <f>ROUND(I267*H267,2)</f>
        <v>0</v>
      </c>
      <c r="BL267" s="16" t="s">
        <v>139</v>
      </c>
      <c r="BM267" s="141" t="s">
        <v>820</v>
      </c>
    </row>
    <row r="268" spans="2:65" s="1" customFormat="1">
      <c r="B268" s="31"/>
      <c r="D268" s="143" t="s">
        <v>141</v>
      </c>
      <c r="F268" s="144" t="s">
        <v>821</v>
      </c>
      <c r="I268" s="145"/>
      <c r="L268" s="31"/>
      <c r="M268" s="146"/>
      <c r="U268" s="55"/>
      <c r="AT268" s="16" t="s">
        <v>141</v>
      </c>
      <c r="AU268" s="16" t="s">
        <v>88</v>
      </c>
    </row>
    <row r="269" spans="2:65" s="1" customFormat="1" ht="24.15" customHeight="1">
      <c r="B269" s="31"/>
      <c r="C269" s="130" t="s">
        <v>777</v>
      </c>
      <c r="D269" s="130" t="s">
        <v>134</v>
      </c>
      <c r="E269" s="131" t="s">
        <v>822</v>
      </c>
      <c r="F269" s="132" t="s">
        <v>823</v>
      </c>
      <c r="G269" s="133" t="s">
        <v>166</v>
      </c>
      <c r="H269" s="134">
        <v>44</v>
      </c>
      <c r="I269" s="135"/>
      <c r="J269" s="136">
        <f>ROUND(I269*H269,2)</f>
        <v>0</v>
      </c>
      <c r="K269" s="132" t="s">
        <v>138</v>
      </c>
      <c r="L269" s="31"/>
      <c r="M269" s="137" t="s">
        <v>1</v>
      </c>
      <c r="N269" s="138" t="s">
        <v>43</v>
      </c>
      <c r="P269" s="139">
        <f>O269*H269</f>
        <v>0</v>
      </c>
      <c r="Q269" s="139">
        <v>0</v>
      </c>
      <c r="R269" s="139">
        <f>Q269*H269</f>
        <v>0</v>
      </c>
      <c r="S269" s="139">
        <v>0</v>
      </c>
      <c r="T269" s="139">
        <f>S269*H269</f>
        <v>0</v>
      </c>
      <c r="U269" s="140" t="s">
        <v>1</v>
      </c>
      <c r="AR269" s="141" t="s">
        <v>139</v>
      </c>
      <c r="AT269" s="141" t="s">
        <v>134</v>
      </c>
      <c r="AU269" s="141" t="s">
        <v>88</v>
      </c>
      <c r="AY269" s="16" t="s">
        <v>131</v>
      </c>
      <c r="BE269" s="142">
        <f>IF(N269="základní",J269,0)</f>
        <v>0</v>
      </c>
      <c r="BF269" s="142">
        <f>IF(N269="snížená",J269,0)</f>
        <v>0</v>
      </c>
      <c r="BG269" s="142">
        <f>IF(N269="zákl. přenesená",J269,0)</f>
        <v>0</v>
      </c>
      <c r="BH269" s="142">
        <f>IF(N269="sníž. přenesená",J269,0)</f>
        <v>0</v>
      </c>
      <c r="BI269" s="142">
        <f>IF(N269="nulová",J269,0)</f>
        <v>0</v>
      </c>
      <c r="BJ269" s="16" t="s">
        <v>86</v>
      </c>
      <c r="BK269" s="142">
        <f>ROUND(I269*H269,2)</f>
        <v>0</v>
      </c>
      <c r="BL269" s="16" t="s">
        <v>139</v>
      </c>
      <c r="BM269" s="141" t="s">
        <v>824</v>
      </c>
    </row>
    <row r="270" spans="2:65" s="1" customFormat="1">
      <c r="B270" s="31"/>
      <c r="D270" s="143" t="s">
        <v>141</v>
      </c>
      <c r="F270" s="144" t="s">
        <v>825</v>
      </c>
      <c r="I270" s="145"/>
      <c r="L270" s="31"/>
      <c r="M270" s="146"/>
      <c r="U270" s="55"/>
      <c r="AT270" s="16" t="s">
        <v>141</v>
      </c>
      <c r="AU270" s="16" t="s">
        <v>88</v>
      </c>
    </row>
    <row r="271" spans="2:65" s="1" customFormat="1" ht="16.5" customHeight="1">
      <c r="B271" s="31"/>
      <c r="C271" s="130" t="s">
        <v>826</v>
      </c>
      <c r="D271" s="130" t="s">
        <v>134</v>
      </c>
      <c r="E271" s="131" t="s">
        <v>827</v>
      </c>
      <c r="F271" s="132" t="s">
        <v>828</v>
      </c>
      <c r="G271" s="133" t="s">
        <v>717</v>
      </c>
      <c r="H271" s="134">
        <v>22</v>
      </c>
      <c r="I271" s="135"/>
      <c r="J271" s="136">
        <f>ROUND(I271*H271,2)</f>
        <v>0</v>
      </c>
      <c r="K271" s="132" t="s">
        <v>1</v>
      </c>
      <c r="L271" s="31"/>
      <c r="M271" s="137" t="s">
        <v>1</v>
      </c>
      <c r="N271" s="138" t="s">
        <v>43</v>
      </c>
      <c r="P271" s="139">
        <f>O271*H271</f>
        <v>0</v>
      </c>
      <c r="Q271" s="139">
        <v>0</v>
      </c>
      <c r="R271" s="139">
        <f>Q271*H271</f>
        <v>0</v>
      </c>
      <c r="S271" s="139">
        <v>0</v>
      </c>
      <c r="T271" s="139">
        <f>S271*H271</f>
        <v>0</v>
      </c>
      <c r="U271" s="140" t="s">
        <v>1</v>
      </c>
      <c r="AR271" s="141" t="s">
        <v>139</v>
      </c>
      <c r="AT271" s="141" t="s">
        <v>134</v>
      </c>
      <c r="AU271" s="141" t="s">
        <v>88</v>
      </c>
      <c r="AY271" s="16" t="s">
        <v>131</v>
      </c>
      <c r="BE271" s="142">
        <f>IF(N271="základní",J271,0)</f>
        <v>0</v>
      </c>
      <c r="BF271" s="142">
        <f>IF(N271="snížená",J271,0)</f>
        <v>0</v>
      </c>
      <c r="BG271" s="142">
        <f>IF(N271="zákl. přenesená",J271,0)</f>
        <v>0</v>
      </c>
      <c r="BH271" s="142">
        <f>IF(N271="sníž. přenesená",J271,0)</f>
        <v>0</v>
      </c>
      <c r="BI271" s="142">
        <f>IF(N271="nulová",J271,0)</f>
        <v>0</v>
      </c>
      <c r="BJ271" s="16" t="s">
        <v>86</v>
      </c>
      <c r="BK271" s="142">
        <f>ROUND(I271*H271,2)</f>
        <v>0</v>
      </c>
      <c r="BL271" s="16" t="s">
        <v>139</v>
      </c>
      <c r="BM271" s="141" t="s">
        <v>829</v>
      </c>
    </row>
    <row r="272" spans="2:65" s="1" customFormat="1">
      <c r="B272" s="31"/>
      <c r="D272" s="143" t="s">
        <v>141</v>
      </c>
      <c r="F272" s="144" t="s">
        <v>828</v>
      </c>
      <c r="I272" s="145"/>
      <c r="L272" s="31"/>
      <c r="M272" s="146"/>
      <c r="U272" s="55"/>
      <c r="AT272" s="16" t="s">
        <v>141</v>
      </c>
      <c r="AU272" s="16" t="s">
        <v>88</v>
      </c>
    </row>
    <row r="273" spans="2:65" s="1" customFormat="1" ht="16.5" customHeight="1">
      <c r="B273" s="31"/>
      <c r="C273" s="130" t="s">
        <v>781</v>
      </c>
      <c r="D273" s="130" t="s">
        <v>134</v>
      </c>
      <c r="E273" s="131" t="s">
        <v>830</v>
      </c>
      <c r="F273" s="132" t="s">
        <v>831</v>
      </c>
      <c r="G273" s="133" t="s">
        <v>205</v>
      </c>
      <c r="H273" s="134">
        <v>1.1000000000000001</v>
      </c>
      <c r="I273" s="135"/>
      <c r="J273" s="136">
        <f>ROUND(I273*H273,2)</f>
        <v>0</v>
      </c>
      <c r="K273" s="132" t="s">
        <v>138</v>
      </c>
      <c r="L273" s="31"/>
      <c r="M273" s="137" t="s">
        <v>1</v>
      </c>
      <c r="N273" s="138" t="s">
        <v>43</v>
      </c>
      <c r="P273" s="139">
        <f>O273*H273</f>
        <v>0</v>
      </c>
      <c r="Q273" s="139">
        <v>1.8E-5</v>
      </c>
      <c r="R273" s="139">
        <f>Q273*H273</f>
        <v>1.9800000000000004E-5</v>
      </c>
      <c r="S273" s="139">
        <v>0</v>
      </c>
      <c r="T273" s="139">
        <f>S273*H273</f>
        <v>0</v>
      </c>
      <c r="U273" s="140" t="s">
        <v>1</v>
      </c>
      <c r="AR273" s="141" t="s">
        <v>139</v>
      </c>
      <c r="AT273" s="141" t="s">
        <v>134</v>
      </c>
      <c r="AU273" s="141" t="s">
        <v>88</v>
      </c>
      <c r="AY273" s="16" t="s">
        <v>131</v>
      </c>
      <c r="BE273" s="142">
        <f>IF(N273="základní",J273,0)</f>
        <v>0</v>
      </c>
      <c r="BF273" s="142">
        <f>IF(N273="snížená",J273,0)</f>
        <v>0</v>
      </c>
      <c r="BG273" s="142">
        <f>IF(N273="zákl. přenesená",J273,0)</f>
        <v>0</v>
      </c>
      <c r="BH273" s="142">
        <f>IF(N273="sníž. přenesená",J273,0)</f>
        <v>0</v>
      </c>
      <c r="BI273" s="142">
        <f>IF(N273="nulová",J273,0)</f>
        <v>0</v>
      </c>
      <c r="BJ273" s="16" t="s">
        <v>86</v>
      </c>
      <c r="BK273" s="142">
        <f>ROUND(I273*H273,2)</f>
        <v>0</v>
      </c>
      <c r="BL273" s="16" t="s">
        <v>139</v>
      </c>
      <c r="BM273" s="141" t="s">
        <v>832</v>
      </c>
    </row>
    <row r="274" spans="2:65" s="1" customFormat="1">
      <c r="B274" s="31"/>
      <c r="D274" s="143" t="s">
        <v>141</v>
      </c>
      <c r="F274" s="144" t="s">
        <v>833</v>
      </c>
      <c r="I274" s="145"/>
      <c r="L274" s="31"/>
      <c r="M274" s="146"/>
      <c r="U274" s="55"/>
      <c r="AT274" s="16" t="s">
        <v>141</v>
      </c>
      <c r="AU274" s="16" t="s">
        <v>88</v>
      </c>
    </row>
    <row r="275" spans="2:65" s="1" customFormat="1" ht="24.15" customHeight="1">
      <c r="B275" s="31"/>
      <c r="C275" s="130" t="s">
        <v>834</v>
      </c>
      <c r="D275" s="130" t="s">
        <v>134</v>
      </c>
      <c r="E275" s="131" t="s">
        <v>835</v>
      </c>
      <c r="F275" s="132" t="s">
        <v>836</v>
      </c>
      <c r="G275" s="133" t="s">
        <v>137</v>
      </c>
      <c r="H275" s="134">
        <v>4.4000000000000004</v>
      </c>
      <c r="I275" s="135"/>
      <c r="J275" s="136">
        <f>ROUND(I275*H275,2)</f>
        <v>0</v>
      </c>
      <c r="K275" s="132" t="s">
        <v>138</v>
      </c>
      <c r="L275" s="31"/>
      <c r="M275" s="137" t="s">
        <v>1</v>
      </c>
      <c r="N275" s="138" t="s">
        <v>43</v>
      </c>
      <c r="P275" s="139">
        <f>O275*H275</f>
        <v>0</v>
      </c>
      <c r="Q275" s="139">
        <v>0</v>
      </c>
      <c r="R275" s="139">
        <f>Q275*H275</f>
        <v>0</v>
      </c>
      <c r="S275" s="139">
        <v>0</v>
      </c>
      <c r="T275" s="139">
        <f>S275*H275</f>
        <v>0</v>
      </c>
      <c r="U275" s="140" t="s">
        <v>1</v>
      </c>
      <c r="AR275" s="141" t="s">
        <v>139</v>
      </c>
      <c r="AT275" s="141" t="s">
        <v>134</v>
      </c>
      <c r="AU275" s="141" t="s">
        <v>88</v>
      </c>
      <c r="AY275" s="16" t="s">
        <v>131</v>
      </c>
      <c r="BE275" s="142">
        <f>IF(N275="základní",J275,0)</f>
        <v>0</v>
      </c>
      <c r="BF275" s="142">
        <f>IF(N275="snížená",J275,0)</f>
        <v>0</v>
      </c>
      <c r="BG275" s="142">
        <f>IF(N275="zákl. přenesená",J275,0)</f>
        <v>0</v>
      </c>
      <c r="BH275" s="142">
        <f>IF(N275="sníž. přenesená",J275,0)</f>
        <v>0</v>
      </c>
      <c r="BI275" s="142">
        <f>IF(N275="nulová",J275,0)</f>
        <v>0</v>
      </c>
      <c r="BJ275" s="16" t="s">
        <v>86</v>
      </c>
      <c r="BK275" s="142">
        <f>ROUND(I275*H275,2)</f>
        <v>0</v>
      </c>
      <c r="BL275" s="16" t="s">
        <v>139</v>
      </c>
      <c r="BM275" s="141" t="s">
        <v>837</v>
      </c>
    </row>
    <row r="276" spans="2:65" s="1" customFormat="1" ht="19.2">
      <c r="B276" s="31"/>
      <c r="D276" s="143" t="s">
        <v>141</v>
      </c>
      <c r="F276" s="144" t="s">
        <v>838</v>
      </c>
      <c r="I276" s="145"/>
      <c r="L276" s="31"/>
      <c r="M276" s="146"/>
      <c r="U276" s="55"/>
      <c r="AT276" s="16" t="s">
        <v>141</v>
      </c>
      <c r="AU276" s="16" t="s">
        <v>88</v>
      </c>
    </row>
    <row r="277" spans="2:65" s="1" customFormat="1" ht="24.15" customHeight="1">
      <c r="B277" s="31"/>
      <c r="C277" s="130" t="s">
        <v>785</v>
      </c>
      <c r="D277" s="130" t="s">
        <v>134</v>
      </c>
      <c r="E277" s="131" t="s">
        <v>750</v>
      </c>
      <c r="F277" s="132" t="s">
        <v>751</v>
      </c>
      <c r="G277" s="133" t="s">
        <v>137</v>
      </c>
      <c r="H277" s="134">
        <v>4.4000000000000004</v>
      </c>
      <c r="I277" s="135"/>
      <c r="J277" s="136">
        <f>ROUND(I277*H277,2)</f>
        <v>0</v>
      </c>
      <c r="K277" s="132" t="s">
        <v>138</v>
      </c>
      <c r="L277" s="31"/>
      <c r="M277" s="137" t="s">
        <v>1</v>
      </c>
      <c r="N277" s="138" t="s">
        <v>43</v>
      </c>
      <c r="P277" s="139">
        <f>O277*H277</f>
        <v>0</v>
      </c>
      <c r="Q277" s="139">
        <v>6.8999999999999997E-4</v>
      </c>
      <c r="R277" s="139">
        <f>Q277*H277</f>
        <v>3.0360000000000001E-3</v>
      </c>
      <c r="S277" s="139">
        <v>0</v>
      </c>
      <c r="T277" s="139">
        <f>S277*H277</f>
        <v>0</v>
      </c>
      <c r="U277" s="140" t="s">
        <v>1</v>
      </c>
      <c r="AR277" s="141" t="s">
        <v>139</v>
      </c>
      <c r="AT277" s="141" t="s">
        <v>134</v>
      </c>
      <c r="AU277" s="141" t="s">
        <v>88</v>
      </c>
      <c r="AY277" s="16" t="s">
        <v>131</v>
      </c>
      <c r="BE277" s="142">
        <f>IF(N277="základní",J277,0)</f>
        <v>0</v>
      </c>
      <c r="BF277" s="142">
        <f>IF(N277="snížená",J277,0)</f>
        <v>0</v>
      </c>
      <c r="BG277" s="142">
        <f>IF(N277="zákl. přenesená",J277,0)</f>
        <v>0</v>
      </c>
      <c r="BH277" s="142">
        <f>IF(N277="sníž. přenesená",J277,0)</f>
        <v>0</v>
      </c>
      <c r="BI277" s="142">
        <f>IF(N277="nulová",J277,0)</f>
        <v>0</v>
      </c>
      <c r="BJ277" s="16" t="s">
        <v>86</v>
      </c>
      <c r="BK277" s="142">
        <f>ROUND(I277*H277,2)</f>
        <v>0</v>
      </c>
      <c r="BL277" s="16" t="s">
        <v>139</v>
      </c>
      <c r="BM277" s="141" t="s">
        <v>839</v>
      </c>
    </row>
    <row r="278" spans="2:65" s="1" customFormat="1" ht="19.2">
      <c r="B278" s="31"/>
      <c r="D278" s="143" t="s">
        <v>141</v>
      </c>
      <c r="F278" s="144" t="s">
        <v>752</v>
      </c>
      <c r="I278" s="145"/>
      <c r="L278" s="31"/>
      <c r="M278" s="146"/>
      <c r="U278" s="55"/>
      <c r="AT278" s="16" t="s">
        <v>141</v>
      </c>
      <c r="AU278" s="16" t="s">
        <v>88</v>
      </c>
    </row>
    <row r="279" spans="2:65" s="1" customFormat="1" ht="16.5" customHeight="1">
      <c r="B279" s="31"/>
      <c r="C279" s="130" t="s">
        <v>840</v>
      </c>
      <c r="D279" s="130" t="s">
        <v>134</v>
      </c>
      <c r="E279" s="131" t="s">
        <v>767</v>
      </c>
      <c r="F279" s="132" t="s">
        <v>768</v>
      </c>
      <c r="G279" s="133" t="s">
        <v>182</v>
      </c>
      <c r="H279" s="134">
        <v>5.5</v>
      </c>
      <c r="I279" s="135"/>
      <c r="J279" s="136">
        <f>ROUND(I279*H279,2)</f>
        <v>0</v>
      </c>
      <c r="K279" s="132" t="s">
        <v>138</v>
      </c>
      <c r="L279" s="31"/>
      <c r="M279" s="137" t="s">
        <v>1</v>
      </c>
      <c r="N279" s="138" t="s">
        <v>43</v>
      </c>
      <c r="P279" s="139">
        <f>O279*H279</f>
        <v>0</v>
      </c>
      <c r="Q279" s="139">
        <v>0</v>
      </c>
      <c r="R279" s="139">
        <f>Q279*H279</f>
        <v>0</v>
      </c>
      <c r="S279" s="139">
        <v>0</v>
      </c>
      <c r="T279" s="139">
        <f>S279*H279</f>
        <v>0</v>
      </c>
      <c r="U279" s="140" t="s">
        <v>1</v>
      </c>
      <c r="AR279" s="141" t="s">
        <v>139</v>
      </c>
      <c r="AT279" s="141" t="s">
        <v>134</v>
      </c>
      <c r="AU279" s="141" t="s">
        <v>88</v>
      </c>
      <c r="AY279" s="16" t="s">
        <v>131</v>
      </c>
      <c r="BE279" s="142">
        <f>IF(N279="základní",J279,0)</f>
        <v>0</v>
      </c>
      <c r="BF279" s="142">
        <f>IF(N279="snížená",J279,0)</f>
        <v>0</v>
      </c>
      <c r="BG279" s="142">
        <f>IF(N279="zákl. přenesená",J279,0)</f>
        <v>0</v>
      </c>
      <c r="BH279" s="142">
        <f>IF(N279="sníž. přenesená",J279,0)</f>
        <v>0</v>
      </c>
      <c r="BI279" s="142">
        <f>IF(N279="nulová",J279,0)</f>
        <v>0</v>
      </c>
      <c r="BJ279" s="16" t="s">
        <v>86</v>
      </c>
      <c r="BK279" s="142">
        <f>ROUND(I279*H279,2)</f>
        <v>0</v>
      </c>
      <c r="BL279" s="16" t="s">
        <v>139</v>
      </c>
      <c r="BM279" s="141" t="s">
        <v>841</v>
      </c>
    </row>
    <row r="280" spans="2:65" s="1" customFormat="1">
      <c r="B280" s="31"/>
      <c r="D280" s="143" t="s">
        <v>141</v>
      </c>
      <c r="F280" s="144" t="s">
        <v>769</v>
      </c>
      <c r="I280" s="145"/>
      <c r="L280" s="31"/>
      <c r="M280" s="146"/>
      <c r="U280" s="55"/>
      <c r="AT280" s="16" t="s">
        <v>141</v>
      </c>
      <c r="AU280" s="16" t="s">
        <v>88</v>
      </c>
    </row>
    <row r="281" spans="2:65" s="1" customFormat="1" ht="19.2">
      <c r="B281" s="31"/>
      <c r="D281" s="143" t="s">
        <v>150</v>
      </c>
      <c r="F281" s="160" t="s">
        <v>842</v>
      </c>
      <c r="I281" s="145"/>
      <c r="L281" s="31"/>
      <c r="M281" s="146"/>
      <c r="U281" s="55"/>
      <c r="AT281" s="16" t="s">
        <v>150</v>
      </c>
      <c r="AU281" s="16" t="s">
        <v>88</v>
      </c>
    </row>
    <row r="282" spans="2:65" s="1" customFormat="1" ht="24.15" customHeight="1">
      <c r="B282" s="31"/>
      <c r="C282" s="130" t="s">
        <v>788</v>
      </c>
      <c r="D282" s="130" t="s">
        <v>134</v>
      </c>
      <c r="E282" s="131" t="s">
        <v>843</v>
      </c>
      <c r="F282" s="132" t="s">
        <v>844</v>
      </c>
      <c r="G282" s="133" t="s">
        <v>205</v>
      </c>
      <c r="H282" s="134">
        <v>11</v>
      </c>
      <c r="I282" s="135"/>
      <c r="J282" s="136">
        <f>ROUND(I282*H282,2)</f>
        <v>0</v>
      </c>
      <c r="K282" s="132" t="s">
        <v>138</v>
      </c>
      <c r="L282" s="31"/>
      <c r="M282" s="137" t="s">
        <v>1</v>
      </c>
      <c r="N282" s="138" t="s">
        <v>43</v>
      </c>
      <c r="P282" s="139">
        <f>O282*H282</f>
        <v>0</v>
      </c>
      <c r="Q282" s="139">
        <v>0</v>
      </c>
      <c r="R282" s="139">
        <f>Q282*H282</f>
        <v>0</v>
      </c>
      <c r="S282" s="139">
        <v>0</v>
      </c>
      <c r="T282" s="139">
        <f>S282*H282</f>
        <v>0</v>
      </c>
      <c r="U282" s="140" t="s">
        <v>1</v>
      </c>
      <c r="AR282" s="141" t="s">
        <v>139</v>
      </c>
      <c r="AT282" s="141" t="s">
        <v>134</v>
      </c>
      <c r="AU282" s="141" t="s">
        <v>88</v>
      </c>
      <c r="AY282" s="16" t="s">
        <v>131</v>
      </c>
      <c r="BE282" s="142">
        <f>IF(N282="základní",J282,0)</f>
        <v>0</v>
      </c>
      <c r="BF282" s="142">
        <f>IF(N282="snížená",J282,0)</f>
        <v>0</v>
      </c>
      <c r="BG282" s="142">
        <f>IF(N282="zákl. přenesená",J282,0)</f>
        <v>0</v>
      </c>
      <c r="BH282" s="142">
        <f>IF(N282="sníž. přenesená",J282,0)</f>
        <v>0</v>
      </c>
      <c r="BI282" s="142">
        <f>IF(N282="nulová",J282,0)</f>
        <v>0</v>
      </c>
      <c r="BJ282" s="16" t="s">
        <v>86</v>
      </c>
      <c r="BK282" s="142">
        <f>ROUND(I282*H282,2)</f>
        <v>0</v>
      </c>
      <c r="BL282" s="16" t="s">
        <v>139</v>
      </c>
      <c r="BM282" s="141" t="s">
        <v>200</v>
      </c>
    </row>
    <row r="283" spans="2:65" s="1" customFormat="1" ht="19.2">
      <c r="B283" s="31"/>
      <c r="D283" s="143" t="s">
        <v>141</v>
      </c>
      <c r="F283" s="144" t="s">
        <v>845</v>
      </c>
      <c r="I283" s="145"/>
      <c r="L283" s="31"/>
      <c r="M283" s="146"/>
      <c r="U283" s="55"/>
      <c r="AT283" s="16" t="s">
        <v>141</v>
      </c>
      <c r="AU283" s="16" t="s">
        <v>88</v>
      </c>
    </row>
    <row r="284" spans="2:65" s="11" customFormat="1" ht="22.8" customHeight="1">
      <c r="B284" s="118"/>
      <c r="D284" s="119" t="s">
        <v>77</v>
      </c>
      <c r="E284" s="128" t="s">
        <v>846</v>
      </c>
      <c r="F284" s="128" t="s">
        <v>847</v>
      </c>
      <c r="I284" s="121"/>
      <c r="J284" s="129">
        <f>BK284</f>
        <v>0</v>
      </c>
      <c r="L284" s="118"/>
      <c r="M284" s="123"/>
      <c r="P284" s="124">
        <f>SUM(P285:P342)</f>
        <v>0</v>
      </c>
      <c r="R284" s="124">
        <f>SUM(R285:R342)</f>
        <v>3.6576193100000003</v>
      </c>
      <c r="T284" s="124">
        <f>SUM(T285:T342)</f>
        <v>0</v>
      </c>
      <c r="U284" s="125"/>
      <c r="AR284" s="119" t="s">
        <v>86</v>
      </c>
      <c r="AT284" s="126" t="s">
        <v>77</v>
      </c>
      <c r="AU284" s="126" t="s">
        <v>86</v>
      </c>
      <c r="AY284" s="119" t="s">
        <v>131</v>
      </c>
      <c r="BK284" s="127">
        <f>SUM(BK285:BK342)</f>
        <v>0</v>
      </c>
    </row>
    <row r="285" spans="2:65" s="1" customFormat="1" ht="24.15" customHeight="1">
      <c r="B285" s="31"/>
      <c r="C285" s="130" t="s">
        <v>800</v>
      </c>
      <c r="D285" s="130" t="s">
        <v>134</v>
      </c>
      <c r="E285" s="131" t="s">
        <v>848</v>
      </c>
      <c r="F285" s="132" t="s">
        <v>849</v>
      </c>
      <c r="G285" s="133" t="s">
        <v>137</v>
      </c>
      <c r="H285" s="134">
        <v>238.62799999999999</v>
      </c>
      <c r="I285" s="135"/>
      <c r="J285" s="136">
        <f>ROUND(I285*H285,2)</f>
        <v>0</v>
      </c>
      <c r="K285" s="132" t="s">
        <v>313</v>
      </c>
      <c r="L285" s="31"/>
      <c r="M285" s="137" t="s">
        <v>1</v>
      </c>
      <c r="N285" s="138" t="s">
        <v>43</v>
      </c>
      <c r="P285" s="139">
        <f>O285*H285</f>
        <v>0</v>
      </c>
      <c r="Q285" s="139">
        <v>0</v>
      </c>
      <c r="R285" s="139">
        <f>Q285*H285</f>
        <v>0</v>
      </c>
      <c r="S285" s="139">
        <v>0</v>
      </c>
      <c r="T285" s="139">
        <f>S285*H285</f>
        <v>0</v>
      </c>
      <c r="U285" s="140" t="s">
        <v>1</v>
      </c>
      <c r="AR285" s="141" t="s">
        <v>139</v>
      </c>
      <c r="AT285" s="141" t="s">
        <v>134</v>
      </c>
      <c r="AU285" s="141" t="s">
        <v>88</v>
      </c>
      <c r="AY285" s="16" t="s">
        <v>131</v>
      </c>
      <c r="BE285" s="142">
        <f>IF(N285="základní",J285,0)</f>
        <v>0</v>
      </c>
      <c r="BF285" s="142">
        <f>IF(N285="snížená",J285,0)</f>
        <v>0</v>
      </c>
      <c r="BG285" s="142">
        <f>IF(N285="zákl. přenesená",J285,0)</f>
        <v>0</v>
      </c>
      <c r="BH285" s="142">
        <f>IF(N285="sníž. přenesená",J285,0)</f>
        <v>0</v>
      </c>
      <c r="BI285" s="142">
        <f>IF(N285="nulová",J285,0)</f>
        <v>0</v>
      </c>
      <c r="BJ285" s="16" t="s">
        <v>86</v>
      </c>
      <c r="BK285" s="142">
        <f>ROUND(I285*H285,2)</f>
        <v>0</v>
      </c>
      <c r="BL285" s="16" t="s">
        <v>139</v>
      </c>
      <c r="BM285" s="141" t="s">
        <v>850</v>
      </c>
    </row>
    <row r="286" spans="2:65" s="1" customFormat="1" ht="19.2">
      <c r="B286" s="31"/>
      <c r="D286" s="143" t="s">
        <v>141</v>
      </c>
      <c r="F286" s="144" t="s">
        <v>851</v>
      </c>
      <c r="I286" s="145"/>
      <c r="L286" s="31"/>
      <c r="M286" s="146"/>
      <c r="U286" s="55"/>
      <c r="AT286" s="16" t="s">
        <v>141</v>
      </c>
      <c r="AU286" s="16" t="s">
        <v>88</v>
      </c>
    </row>
    <row r="287" spans="2:65" s="1" customFormat="1" ht="16.5" customHeight="1">
      <c r="B287" s="31"/>
      <c r="C287" s="171" t="s">
        <v>792</v>
      </c>
      <c r="D287" s="171" t="s">
        <v>294</v>
      </c>
      <c r="E287" s="172" t="s">
        <v>852</v>
      </c>
      <c r="F287" s="173" t="s">
        <v>853</v>
      </c>
      <c r="G287" s="174" t="s">
        <v>854</v>
      </c>
      <c r="H287" s="175">
        <v>0.11931</v>
      </c>
      <c r="I287" s="176"/>
      <c r="J287" s="177">
        <f>ROUND(I287*H287,2)</f>
        <v>0</v>
      </c>
      <c r="K287" s="173" t="s">
        <v>313</v>
      </c>
      <c r="L287" s="178"/>
      <c r="M287" s="179" t="s">
        <v>1</v>
      </c>
      <c r="N287" s="180" t="s">
        <v>43</v>
      </c>
      <c r="P287" s="139">
        <f>O287*H287</f>
        <v>0</v>
      </c>
      <c r="Q287" s="139">
        <v>1E-3</v>
      </c>
      <c r="R287" s="139">
        <f>Q287*H287</f>
        <v>1.1931000000000001E-4</v>
      </c>
      <c r="S287" s="139">
        <v>0</v>
      </c>
      <c r="T287" s="139">
        <f>S287*H287</f>
        <v>0</v>
      </c>
      <c r="U287" s="140" t="s">
        <v>1</v>
      </c>
      <c r="AR287" s="141" t="s">
        <v>188</v>
      </c>
      <c r="AT287" s="141" t="s">
        <v>294</v>
      </c>
      <c r="AU287" s="141" t="s">
        <v>88</v>
      </c>
      <c r="AY287" s="16" t="s">
        <v>131</v>
      </c>
      <c r="BE287" s="142">
        <f>IF(N287="základní",J287,0)</f>
        <v>0</v>
      </c>
      <c r="BF287" s="142">
        <f>IF(N287="snížená",J287,0)</f>
        <v>0</v>
      </c>
      <c r="BG287" s="142">
        <f>IF(N287="zákl. přenesená",J287,0)</f>
        <v>0</v>
      </c>
      <c r="BH287" s="142">
        <f>IF(N287="sníž. přenesená",J287,0)</f>
        <v>0</v>
      </c>
      <c r="BI287" s="142">
        <f>IF(N287="nulová",J287,0)</f>
        <v>0</v>
      </c>
      <c r="BJ287" s="16" t="s">
        <v>86</v>
      </c>
      <c r="BK287" s="142">
        <f>ROUND(I287*H287,2)</f>
        <v>0</v>
      </c>
      <c r="BL287" s="16" t="s">
        <v>139</v>
      </c>
      <c r="BM287" s="141" t="s">
        <v>855</v>
      </c>
    </row>
    <row r="288" spans="2:65" s="1" customFormat="1">
      <c r="B288" s="31"/>
      <c r="D288" s="143" t="s">
        <v>141</v>
      </c>
      <c r="F288" s="144" t="s">
        <v>853</v>
      </c>
      <c r="I288" s="145"/>
      <c r="L288" s="31"/>
      <c r="M288" s="146"/>
      <c r="U288" s="55"/>
      <c r="AT288" s="16" t="s">
        <v>141</v>
      </c>
      <c r="AU288" s="16" t="s">
        <v>88</v>
      </c>
    </row>
    <row r="289" spans="2:65" s="1" customFormat="1" ht="38.4">
      <c r="B289" s="31"/>
      <c r="D289" s="143" t="s">
        <v>150</v>
      </c>
      <c r="F289" s="160" t="s">
        <v>856</v>
      </c>
      <c r="I289" s="145"/>
      <c r="L289" s="31"/>
      <c r="M289" s="146"/>
      <c r="U289" s="55"/>
      <c r="AT289" s="16" t="s">
        <v>150</v>
      </c>
      <c r="AU289" s="16" t="s">
        <v>88</v>
      </c>
    </row>
    <row r="290" spans="2:65" s="1" customFormat="1" ht="33" customHeight="1">
      <c r="B290" s="31"/>
      <c r="C290" s="130" t="s">
        <v>857</v>
      </c>
      <c r="D290" s="130" t="s">
        <v>134</v>
      </c>
      <c r="E290" s="131" t="s">
        <v>858</v>
      </c>
      <c r="F290" s="132" t="s">
        <v>859</v>
      </c>
      <c r="G290" s="133" t="s">
        <v>137</v>
      </c>
      <c r="H290" s="134">
        <v>119.31399999999999</v>
      </c>
      <c r="I290" s="135"/>
      <c r="J290" s="136">
        <f>ROUND(I290*H290,2)</f>
        <v>0</v>
      </c>
      <c r="K290" s="132" t="s">
        <v>138</v>
      </c>
      <c r="L290" s="31"/>
      <c r="M290" s="137" t="s">
        <v>1</v>
      </c>
      <c r="N290" s="138" t="s">
        <v>43</v>
      </c>
      <c r="P290" s="139">
        <f>O290*H290</f>
        <v>0</v>
      </c>
      <c r="Q290" s="139">
        <v>0</v>
      </c>
      <c r="R290" s="139">
        <f>Q290*H290</f>
        <v>0</v>
      </c>
      <c r="S290" s="139">
        <v>0</v>
      </c>
      <c r="T290" s="139">
        <f>S290*H290</f>
        <v>0</v>
      </c>
      <c r="U290" s="140" t="s">
        <v>1</v>
      </c>
      <c r="AR290" s="141" t="s">
        <v>139</v>
      </c>
      <c r="AT290" s="141" t="s">
        <v>134</v>
      </c>
      <c r="AU290" s="141" t="s">
        <v>88</v>
      </c>
      <c r="AY290" s="16" t="s">
        <v>131</v>
      </c>
      <c r="BE290" s="142">
        <f>IF(N290="základní",J290,0)</f>
        <v>0</v>
      </c>
      <c r="BF290" s="142">
        <f>IF(N290="snížená",J290,0)</f>
        <v>0</v>
      </c>
      <c r="BG290" s="142">
        <f>IF(N290="zákl. přenesená",J290,0)</f>
        <v>0</v>
      </c>
      <c r="BH290" s="142">
        <f>IF(N290="sníž. přenesená",J290,0)</f>
        <v>0</v>
      </c>
      <c r="BI290" s="142">
        <f>IF(N290="nulová",J290,0)</f>
        <v>0</v>
      </c>
      <c r="BJ290" s="16" t="s">
        <v>86</v>
      </c>
      <c r="BK290" s="142">
        <f>ROUND(I290*H290,2)</f>
        <v>0</v>
      </c>
      <c r="BL290" s="16" t="s">
        <v>139</v>
      </c>
      <c r="BM290" s="141" t="s">
        <v>860</v>
      </c>
    </row>
    <row r="291" spans="2:65" s="1" customFormat="1" ht="19.2">
      <c r="B291" s="31"/>
      <c r="D291" s="143" t="s">
        <v>141</v>
      </c>
      <c r="F291" s="144" t="s">
        <v>861</v>
      </c>
      <c r="I291" s="145"/>
      <c r="L291" s="31"/>
      <c r="M291" s="146"/>
      <c r="U291" s="55"/>
      <c r="AT291" s="16" t="s">
        <v>141</v>
      </c>
      <c r="AU291" s="16" t="s">
        <v>88</v>
      </c>
    </row>
    <row r="292" spans="2:65" s="1" customFormat="1" ht="33" customHeight="1">
      <c r="B292" s="31"/>
      <c r="C292" s="130" t="s">
        <v>796</v>
      </c>
      <c r="D292" s="130" t="s">
        <v>134</v>
      </c>
      <c r="E292" s="131" t="s">
        <v>862</v>
      </c>
      <c r="F292" s="132" t="s">
        <v>863</v>
      </c>
      <c r="G292" s="133" t="s">
        <v>137</v>
      </c>
      <c r="H292" s="134">
        <v>11.9314</v>
      </c>
      <c r="I292" s="135"/>
      <c r="J292" s="136">
        <f>ROUND(I292*H292,2)</f>
        <v>0</v>
      </c>
      <c r="K292" s="132" t="s">
        <v>138</v>
      </c>
      <c r="L292" s="31"/>
      <c r="M292" s="137" t="s">
        <v>1</v>
      </c>
      <c r="N292" s="138" t="s">
        <v>43</v>
      </c>
      <c r="P292" s="139">
        <f>O292*H292</f>
        <v>0</v>
      </c>
      <c r="Q292" s="139">
        <v>0</v>
      </c>
      <c r="R292" s="139">
        <f>Q292*H292</f>
        <v>0</v>
      </c>
      <c r="S292" s="139">
        <v>0</v>
      </c>
      <c r="T292" s="139">
        <f>S292*H292</f>
        <v>0</v>
      </c>
      <c r="U292" s="140" t="s">
        <v>1</v>
      </c>
      <c r="AR292" s="141" t="s">
        <v>139</v>
      </c>
      <c r="AT292" s="141" t="s">
        <v>134</v>
      </c>
      <c r="AU292" s="141" t="s">
        <v>88</v>
      </c>
      <c r="AY292" s="16" t="s">
        <v>131</v>
      </c>
      <c r="BE292" s="142">
        <f>IF(N292="základní",J292,0)</f>
        <v>0</v>
      </c>
      <c r="BF292" s="142">
        <f>IF(N292="snížená",J292,0)</f>
        <v>0</v>
      </c>
      <c r="BG292" s="142">
        <f>IF(N292="zákl. přenesená",J292,0)</f>
        <v>0</v>
      </c>
      <c r="BH292" s="142">
        <f>IF(N292="sníž. přenesená",J292,0)</f>
        <v>0</v>
      </c>
      <c r="BI292" s="142">
        <f>IF(N292="nulová",J292,0)</f>
        <v>0</v>
      </c>
      <c r="BJ292" s="16" t="s">
        <v>86</v>
      </c>
      <c r="BK292" s="142">
        <f>ROUND(I292*H292,2)</f>
        <v>0</v>
      </c>
      <c r="BL292" s="16" t="s">
        <v>139</v>
      </c>
      <c r="BM292" s="141" t="s">
        <v>864</v>
      </c>
    </row>
    <row r="293" spans="2:65" s="1" customFormat="1">
      <c r="B293" s="31"/>
      <c r="D293" s="143" t="s">
        <v>141</v>
      </c>
      <c r="F293" s="144" t="s">
        <v>865</v>
      </c>
      <c r="I293" s="145"/>
      <c r="L293" s="31"/>
      <c r="M293" s="146"/>
      <c r="U293" s="55"/>
      <c r="AT293" s="16" t="s">
        <v>141</v>
      </c>
      <c r="AU293" s="16" t="s">
        <v>88</v>
      </c>
    </row>
    <row r="294" spans="2:65" s="1" customFormat="1" ht="37.799999999999997" customHeight="1">
      <c r="B294" s="31"/>
      <c r="C294" s="130" t="s">
        <v>866</v>
      </c>
      <c r="D294" s="130" t="s">
        <v>134</v>
      </c>
      <c r="E294" s="131" t="s">
        <v>867</v>
      </c>
      <c r="F294" s="132" t="s">
        <v>868</v>
      </c>
      <c r="G294" s="133" t="s">
        <v>205</v>
      </c>
      <c r="H294" s="134">
        <v>649</v>
      </c>
      <c r="I294" s="135"/>
      <c r="J294" s="136">
        <f>ROUND(I294*H294,2)</f>
        <v>0</v>
      </c>
      <c r="K294" s="132" t="s">
        <v>138</v>
      </c>
      <c r="L294" s="31"/>
      <c r="M294" s="137" t="s">
        <v>1</v>
      </c>
      <c r="N294" s="138" t="s">
        <v>43</v>
      </c>
      <c r="P294" s="139">
        <f>O294*H294</f>
        <v>0</v>
      </c>
      <c r="Q294" s="139">
        <v>0</v>
      </c>
      <c r="R294" s="139">
        <f>Q294*H294</f>
        <v>0</v>
      </c>
      <c r="S294" s="139">
        <v>0</v>
      </c>
      <c r="T294" s="139">
        <f>S294*H294</f>
        <v>0</v>
      </c>
      <c r="U294" s="140" t="s">
        <v>1</v>
      </c>
      <c r="AR294" s="141" t="s">
        <v>139</v>
      </c>
      <c r="AT294" s="141" t="s">
        <v>134</v>
      </c>
      <c r="AU294" s="141" t="s">
        <v>88</v>
      </c>
      <c r="AY294" s="16" t="s">
        <v>131</v>
      </c>
      <c r="BE294" s="142">
        <f>IF(N294="základní",J294,0)</f>
        <v>0</v>
      </c>
      <c r="BF294" s="142">
        <f>IF(N294="snížená",J294,0)</f>
        <v>0</v>
      </c>
      <c r="BG294" s="142">
        <f>IF(N294="zákl. přenesená",J294,0)</f>
        <v>0</v>
      </c>
      <c r="BH294" s="142">
        <f>IF(N294="sníž. přenesená",J294,0)</f>
        <v>0</v>
      </c>
      <c r="BI294" s="142">
        <f>IF(N294="nulová",J294,0)</f>
        <v>0</v>
      </c>
      <c r="BJ294" s="16" t="s">
        <v>86</v>
      </c>
      <c r="BK294" s="142">
        <f>ROUND(I294*H294,2)</f>
        <v>0</v>
      </c>
      <c r="BL294" s="16" t="s">
        <v>139</v>
      </c>
      <c r="BM294" s="141" t="s">
        <v>869</v>
      </c>
    </row>
    <row r="295" spans="2:65" s="1" customFormat="1" ht="28.8">
      <c r="B295" s="31"/>
      <c r="D295" s="143" t="s">
        <v>141</v>
      </c>
      <c r="F295" s="144" t="s">
        <v>870</v>
      </c>
      <c r="I295" s="145"/>
      <c r="L295" s="31"/>
      <c r="M295" s="146"/>
      <c r="U295" s="55"/>
      <c r="AT295" s="16" t="s">
        <v>141</v>
      </c>
      <c r="AU295" s="16" t="s">
        <v>88</v>
      </c>
    </row>
    <row r="296" spans="2:65" s="1" customFormat="1" ht="16.5" customHeight="1">
      <c r="B296" s="31"/>
      <c r="C296" s="171" t="s">
        <v>797</v>
      </c>
      <c r="D296" s="171" t="s">
        <v>294</v>
      </c>
      <c r="E296" s="172" t="s">
        <v>779</v>
      </c>
      <c r="F296" s="173" t="s">
        <v>780</v>
      </c>
      <c r="G296" s="174" t="s">
        <v>182</v>
      </c>
      <c r="H296" s="175">
        <v>16.225000000000001</v>
      </c>
      <c r="I296" s="176"/>
      <c r="J296" s="177">
        <f>ROUND(I296*H296,2)</f>
        <v>0</v>
      </c>
      <c r="K296" s="173" t="s">
        <v>138</v>
      </c>
      <c r="L296" s="178"/>
      <c r="M296" s="179" t="s">
        <v>1</v>
      </c>
      <c r="N296" s="180" t="s">
        <v>43</v>
      </c>
      <c r="P296" s="139">
        <f>O296*H296</f>
        <v>0</v>
      </c>
      <c r="Q296" s="139">
        <v>0.22</v>
      </c>
      <c r="R296" s="139">
        <f>Q296*H296</f>
        <v>3.5695000000000001</v>
      </c>
      <c r="S296" s="139">
        <v>0</v>
      </c>
      <c r="T296" s="139">
        <f>S296*H296</f>
        <v>0</v>
      </c>
      <c r="U296" s="140" t="s">
        <v>1</v>
      </c>
      <c r="AR296" s="141" t="s">
        <v>188</v>
      </c>
      <c r="AT296" s="141" t="s">
        <v>294</v>
      </c>
      <c r="AU296" s="141" t="s">
        <v>88</v>
      </c>
      <c r="AY296" s="16" t="s">
        <v>131</v>
      </c>
      <c r="BE296" s="142">
        <f>IF(N296="základní",J296,0)</f>
        <v>0</v>
      </c>
      <c r="BF296" s="142">
        <f>IF(N296="snížená",J296,0)</f>
        <v>0</v>
      </c>
      <c r="BG296" s="142">
        <f>IF(N296="zákl. přenesená",J296,0)</f>
        <v>0</v>
      </c>
      <c r="BH296" s="142">
        <f>IF(N296="sníž. přenesená",J296,0)</f>
        <v>0</v>
      </c>
      <c r="BI296" s="142">
        <f>IF(N296="nulová",J296,0)</f>
        <v>0</v>
      </c>
      <c r="BJ296" s="16" t="s">
        <v>86</v>
      </c>
      <c r="BK296" s="142">
        <f>ROUND(I296*H296,2)</f>
        <v>0</v>
      </c>
      <c r="BL296" s="16" t="s">
        <v>139</v>
      </c>
      <c r="BM296" s="141" t="s">
        <v>871</v>
      </c>
    </row>
    <row r="297" spans="2:65" s="1" customFormat="1">
      <c r="B297" s="31"/>
      <c r="D297" s="143" t="s">
        <v>141</v>
      </c>
      <c r="F297" s="144" t="s">
        <v>780</v>
      </c>
      <c r="I297" s="145"/>
      <c r="L297" s="31"/>
      <c r="M297" s="146"/>
      <c r="U297" s="55"/>
      <c r="AT297" s="16" t="s">
        <v>141</v>
      </c>
      <c r="AU297" s="16" t="s">
        <v>88</v>
      </c>
    </row>
    <row r="298" spans="2:65" s="1" customFormat="1" ht="38.4">
      <c r="B298" s="31"/>
      <c r="D298" s="143" t="s">
        <v>150</v>
      </c>
      <c r="F298" s="160" t="s">
        <v>782</v>
      </c>
      <c r="I298" s="145"/>
      <c r="L298" s="31"/>
      <c r="M298" s="146"/>
      <c r="U298" s="55"/>
      <c r="AT298" s="16" t="s">
        <v>150</v>
      </c>
      <c r="AU298" s="16" t="s">
        <v>88</v>
      </c>
    </row>
    <row r="299" spans="2:65" s="1" customFormat="1" ht="24.15" customHeight="1">
      <c r="B299" s="31"/>
      <c r="C299" s="130" t="s">
        <v>872</v>
      </c>
      <c r="D299" s="130" t="s">
        <v>134</v>
      </c>
      <c r="E299" s="131" t="s">
        <v>873</v>
      </c>
      <c r="F299" s="132" t="s">
        <v>874</v>
      </c>
      <c r="G299" s="133" t="s">
        <v>205</v>
      </c>
      <c r="H299" s="134">
        <v>649</v>
      </c>
      <c r="I299" s="135"/>
      <c r="J299" s="136">
        <f>ROUND(I299*H299,2)</f>
        <v>0</v>
      </c>
      <c r="K299" s="132" t="s">
        <v>138</v>
      </c>
      <c r="L299" s="31"/>
      <c r="M299" s="137" t="s">
        <v>1</v>
      </c>
      <c r="N299" s="138" t="s">
        <v>43</v>
      </c>
      <c r="P299" s="139">
        <f>O299*H299</f>
        <v>0</v>
      </c>
      <c r="Q299" s="139">
        <v>0</v>
      </c>
      <c r="R299" s="139">
        <f>Q299*H299</f>
        <v>0</v>
      </c>
      <c r="S299" s="139">
        <v>0</v>
      </c>
      <c r="T299" s="139">
        <f>S299*H299</f>
        <v>0</v>
      </c>
      <c r="U299" s="140" t="s">
        <v>1</v>
      </c>
      <c r="AR299" s="141" t="s">
        <v>139</v>
      </c>
      <c r="AT299" s="141" t="s">
        <v>134</v>
      </c>
      <c r="AU299" s="141" t="s">
        <v>88</v>
      </c>
      <c r="AY299" s="16" t="s">
        <v>131</v>
      </c>
      <c r="BE299" s="142">
        <f>IF(N299="základní",J299,0)</f>
        <v>0</v>
      </c>
      <c r="BF299" s="142">
        <f>IF(N299="snížená",J299,0)</f>
        <v>0</v>
      </c>
      <c r="BG299" s="142">
        <f>IF(N299="zákl. přenesená",J299,0)</f>
        <v>0</v>
      </c>
      <c r="BH299" s="142">
        <f>IF(N299="sníž. přenesená",J299,0)</f>
        <v>0</v>
      </c>
      <c r="BI299" s="142">
        <f>IF(N299="nulová",J299,0)</f>
        <v>0</v>
      </c>
      <c r="BJ299" s="16" t="s">
        <v>86</v>
      </c>
      <c r="BK299" s="142">
        <f>ROUND(I299*H299,2)</f>
        <v>0</v>
      </c>
      <c r="BL299" s="16" t="s">
        <v>139</v>
      </c>
      <c r="BM299" s="141" t="s">
        <v>875</v>
      </c>
    </row>
    <row r="300" spans="2:65" s="1" customFormat="1" ht="28.8">
      <c r="B300" s="31"/>
      <c r="D300" s="143" t="s">
        <v>141</v>
      </c>
      <c r="F300" s="144" t="s">
        <v>876</v>
      </c>
      <c r="I300" s="145"/>
      <c r="L300" s="31"/>
      <c r="M300" s="146"/>
      <c r="U300" s="55"/>
      <c r="AT300" s="16" t="s">
        <v>141</v>
      </c>
      <c r="AU300" s="16" t="s">
        <v>88</v>
      </c>
    </row>
    <row r="301" spans="2:65" s="1" customFormat="1" ht="24.15" customHeight="1">
      <c r="B301" s="31"/>
      <c r="C301" s="171" t="s">
        <v>801</v>
      </c>
      <c r="D301" s="171" t="s">
        <v>294</v>
      </c>
      <c r="E301" s="172" t="s">
        <v>877</v>
      </c>
      <c r="F301" s="173" t="s">
        <v>878</v>
      </c>
      <c r="G301" s="174" t="s">
        <v>717</v>
      </c>
      <c r="H301" s="175">
        <v>33</v>
      </c>
      <c r="I301" s="176"/>
      <c r="J301" s="177">
        <f>ROUND(I301*H301,2)</f>
        <v>0</v>
      </c>
      <c r="K301" s="173" t="s">
        <v>1</v>
      </c>
      <c r="L301" s="178"/>
      <c r="M301" s="179" t="s">
        <v>1</v>
      </c>
      <c r="N301" s="180" t="s">
        <v>43</v>
      </c>
      <c r="P301" s="139">
        <f>O301*H301</f>
        <v>0</v>
      </c>
      <c r="Q301" s="139">
        <v>0</v>
      </c>
      <c r="R301" s="139">
        <f>Q301*H301</f>
        <v>0</v>
      </c>
      <c r="S301" s="139">
        <v>0</v>
      </c>
      <c r="T301" s="139">
        <f>S301*H301</f>
        <v>0</v>
      </c>
      <c r="U301" s="140" t="s">
        <v>1</v>
      </c>
      <c r="AR301" s="141" t="s">
        <v>188</v>
      </c>
      <c r="AT301" s="141" t="s">
        <v>294</v>
      </c>
      <c r="AU301" s="141" t="s">
        <v>88</v>
      </c>
      <c r="AY301" s="16" t="s">
        <v>131</v>
      </c>
      <c r="BE301" s="142">
        <f>IF(N301="základní",J301,0)</f>
        <v>0</v>
      </c>
      <c r="BF301" s="142">
        <f>IF(N301="snížená",J301,0)</f>
        <v>0</v>
      </c>
      <c r="BG301" s="142">
        <f>IF(N301="zákl. přenesená",J301,0)</f>
        <v>0</v>
      </c>
      <c r="BH301" s="142">
        <f>IF(N301="sníž. přenesená",J301,0)</f>
        <v>0</v>
      </c>
      <c r="BI301" s="142">
        <f>IF(N301="nulová",J301,0)</f>
        <v>0</v>
      </c>
      <c r="BJ301" s="16" t="s">
        <v>86</v>
      </c>
      <c r="BK301" s="142">
        <f>ROUND(I301*H301,2)</f>
        <v>0</v>
      </c>
      <c r="BL301" s="16" t="s">
        <v>139</v>
      </c>
      <c r="BM301" s="141" t="s">
        <v>879</v>
      </c>
    </row>
    <row r="302" spans="2:65" s="1" customFormat="1" ht="19.2">
      <c r="B302" s="31"/>
      <c r="D302" s="143" t="s">
        <v>141</v>
      </c>
      <c r="F302" s="144" t="s">
        <v>878</v>
      </c>
      <c r="I302" s="145"/>
      <c r="L302" s="31"/>
      <c r="M302" s="146"/>
      <c r="U302" s="55"/>
      <c r="AT302" s="16" t="s">
        <v>141</v>
      </c>
      <c r="AU302" s="16" t="s">
        <v>88</v>
      </c>
    </row>
    <row r="303" spans="2:65" s="1" customFormat="1" ht="19.2">
      <c r="B303" s="31"/>
      <c r="D303" s="143" t="s">
        <v>150</v>
      </c>
      <c r="F303" s="160" t="s">
        <v>793</v>
      </c>
      <c r="I303" s="145"/>
      <c r="L303" s="31"/>
      <c r="M303" s="146"/>
      <c r="U303" s="55"/>
      <c r="AT303" s="16" t="s">
        <v>150</v>
      </c>
      <c r="AU303" s="16" t="s">
        <v>88</v>
      </c>
    </row>
    <row r="304" spans="2:65" s="1" customFormat="1" ht="24.15" customHeight="1">
      <c r="B304" s="31"/>
      <c r="C304" s="171" t="s">
        <v>880</v>
      </c>
      <c r="D304" s="171" t="s">
        <v>294</v>
      </c>
      <c r="E304" s="172" t="s">
        <v>881</v>
      </c>
      <c r="F304" s="173" t="s">
        <v>882</v>
      </c>
      <c r="G304" s="174" t="s">
        <v>717</v>
      </c>
      <c r="H304" s="175">
        <v>33</v>
      </c>
      <c r="I304" s="176"/>
      <c r="J304" s="177">
        <f>ROUND(I304*H304,2)</f>
        <v>0</v>
      </c>
      <c r="K304" s="173" t="s">
        <v>1</v>
      </c>
      <c r="L304" s="178"/>
      <c r="M304" s="179" t="s">
        <v>1</v>
      </c>
      <c r="N304" s="180" t="s">
        <v>43</v>
      </c>
      <c r="P304" s="139">
        <f>O304*H304</f>
        <v>0</v>
      </c>
      <c r="Q304" s="139">
        <v>0</v>
      </c>
      <c r="R304" s="139">
        <f>Q304*H304</f>
        <v>0</v>
      </c>
      <c r="S304" s="139">
        <v>0</v>
      </c>
      <c r="T304" s="139">
        <f>S304*H304</f>
        <v>0</v>
      </c>
      <c r="U304" s="140" t="s">
        <v>1</v>
      </c>
      <c r="AR304" s="141" t="s">
        <v>188</v>
      </c>
      <c r="AT304" s="141" t="s">
        <v>294</v>
      </c>
      <c r="AU304" s="141" t="s">
        <v>88</v>
      </c>
      <c r="AY304" s="16" t="s">
        <v>131</v>
      </c>
      <c r="BE304" s="142">
        <f>IF(N304="základní",J304,0)</f>
        <v>0</v>
      </c>
      <c r="BF304" s="142">
        <f>IF(N304="snížená",J304,0)</f>
        <v>0</v>
      </c>
      <c r="BG304" s="142">
        <f>IF(N304="zákl. přenesená",J304,0)</f>
        <v>0</v>
      </c>
      <c r="BH304" s="142">
        <f>IF(N304="sníž. přenesená",J304,0)</f>
        <v>0</v>
      </c>
      <c r="BI304" s="142">
        <f>IF(N304="nulová",J304,0)</f>
        <v>0</v>
      </c>
      <c r="BJ304" s="16" t="s">
        <v>86</v>
      </c>
      <c r="BK304" s="142">
        <f>ROUND(I304*H304,2)</f>
        <v>0</v>
      </c>
      <c r="BL304" s="16" t="s">
        <v>139</v>
      </c>
      <c r="BM304" s="141" t="s">
        <v>883</v>
      </c>
    </row>
    <row r="305" spans="2:65" s="1" customFormat="1" ht="19.2">
      <c r="B305" s="31"/>
      <c r="D305" s="143" t="s">
        <v>141</v>
      </c>
      <c r="F305" s="144" t="s">
        <v>882</v>
      </c>
      <c r="I305" s="145"/>
      <c r="L305" s="31"/>
      <c r="M305" s="146"/>
      <c r="U305" s="55"/>
      <c r="AT305" s="16" t="s">
        <v>141</v>
      </c>
      <c r="AU305" s="16" t="s">
        <v>88</v>
      </c>
    </row>
    <row r="306" spans="2:65" s="1" customFormat="1" ht="19.2">
      <c r="B306" s="31"/>
      <c r="D306" s="143" t="s">
        <v>150</v>
      </c>
      <c r="F306" s="160" t="s">
        <v>793</v>
      </c>
      <c r="I306" s="145"/>
      <c r="L306" s="31"/>
      <c r="M306" s="146"/>
      <c r="U306" s="55"/>
      <c r="AT306" s="16" t="s">
        <v>150</v>
      </c>
      <c r="AU306" s="16" t="s">
        <v>88</v>
      </c>
    </row>
    <row r="307" spans="2:65" s="1" customFormat="1" ht="24.15" customHeight="1">
      <c r="B307" s="31"/>
      <c r="C307" s="171" t="s">
        <v>433</v>
      </c>
      <c r="D307" s="171" t="s">
        <v>294</v>
      </c>
      <c r="E307" s="172" t="s">
        <v>884</v>
      </c>
      <c r="F307" s="173" t="s">
        <v>885</v>
      </c>
      <c r="G307" s="174" t="s">
        <v>717</v>
      </c>
      <c r="H307" s="175">
        <v>99</v>
      </c>
      <c r="I307" s="176"/>
      <c r="J307" s="177">
        <f>ROUND(I307*H307,2)</f>
        <v>0</v>
      </c>
      <c r="K307" s="173" t="s">
        <v>1</v>
      </c>
      <c r="L307" s="178"/>
      <c r="M307" s="179" t="s">
        <v>1</v>
      </c>
      <c r="N307" s="180" t="s">
        <v>43</v>
      </c>
      <c r="P307" s="139">
        <f>O307*H307</f>
        <v>0</v>
      </c>
      <c r="Q307" s="139">
        <v>0</v>
      </c>
      <c r="R307" s="139">
        <f>Q307*H307</f>
        <v>0</v>
      </c>
      <c r="S307" s="139">
        <v>0</v>
      </c>
      <c r="T307" s="139">
        <f>S307*H307</f>
        <v>0</v>
      </c>
      <c r="U307" s="140" t="s">
        <v>1</v>
      </c>
      <c r="AR307" s="141" t="s">
        <v>188</v>
      </c>
      <c r="AT307" s="141" t="s">
        <v>294</v>
      </c>
      <c r="AU307" s="141" t="s">
        <v>88</v>
      </c>
      <c r="AY307" s="16" t="s">
        <v>131</v>
      </c>
      <c r="BE307" s="142">
        <f>IF(N307="základní",J307,0)</f>
        <v>0</v>
      </c>
      <c r="BF307" s="142">
        <f>IF(N307="snížená",J307,0)</f>
        <v>0</v>
      </c>
      <c r="BG307" s="142">
        <f>IF(N307="zákl. přenesená",J307,0)</f>
        <v>0</v>
      </c>
      <c r="BH307" s="142">
        <f>IF(N307="sníž. přenesená",J307,0)</f>
        <v>0</v>
      </c>
      <c r="BI307" s="142">
        <f>IF(N307="nulová",J307,0)</f>
        <v>0</v>
      </c>
      <c r="BJ307" s="16" t="s">
        <v>86</v>
      </c>
      <c r="BK307" s="142">
        <f>ROUND(I307*H307,2)</f>
        <v>0</v>
      </c>
      <c r="BL307" s="16" t="s">
        <v>139</v>
      </c>
      <c r="BM307" s="141" t="s">
        <v>886</v>
      </c>
    </row>
    <row r="308" spans="2:65" s="1" customFormat="1" ht="19.2">
      <c r="B308" s="31"/>
      <c r="D308" s="143" t="s">
        <v>141</v>
      </c>
      <c r="F308" s="144" t="s">
        <v>885</v>
      </c>
      <c r="I308" s="145"/>
      <c r="L308" s="31"/>
      <c r="M308" s="146"/>
      <c r="U308" s="55"/>
      <c r="AT308" s="16" t="s">
        <v>141</v>
      </c>
      <c r="AU308" s="16" t="s">
        <v>88</v>
      </c>
    </row>
    <row r="309" spans="2:65" s="1" customFormat="1" ht="19.2">
      <c r="B309" s="31"/>
      <c r="D309" s="143" t="s">
        <v>150</v>
      </c>
      <c r="F309" s="160" t="s">
        <v>793</v>
      </c>
      <c r="I309" s="145"/>
      <c r="L309" s="31"/>
      <c r="M309" s="146"/>
      <c r="U309" s="55"/>
      <c r="AT309" s="16" t="s">
        <v>150</v>
      </c>
      <c r="AU309" s="16" t="s">
        <v>88</v>
      </c>
    </row>
    <row r="310" spans="2:65" s="1" customFormat="1" ht="24.15" customHeight="1">
      <c r="B310" s="31"/>
      <c r="C310" s="171" t="s">
        <v>887</v>
      </c>
      <c r="D310" s="171" t="s">
        <v>294</v>
      </c>
      <c r="E310" s="172" t="s">
        <v>888</v>
      </c>
      <c r="F310" s="173" t="s">
        <v>889</v>
      </c>
      <c r="G310" s="174" t="s">
        <v>717</v>
      </c>
      <c r="H310" s="175">
        <v>378</v>
      </c>
      <c r="I310" s="176"/>
      <c r="J310" s="177">
        <f>ROUND(I310*H310,2)</f>
        <v>0</v>
      </c>
      <c r="K310" s="173" t="s">
        <v>1</v>
      </c>
      <c r="L310" s="178"/>
      <c r="M310" s="179" t="s">
        <v>1</v>
      </c>
      <c r="N310" s="180" t="s">
        <v>43</v>
      </c>
      <c r="P310" s="139">
        <f>O310*H310</f>
        <v>0</v>
      </c>
      <c r="Q310" s="139">
        <v>0</v>
      </c>
      <c r="R310" s="139">
        <f>Q310*H310</f>
        <v>0</v>
      </c>
      <c r="S310" s="139">
        <v>0</v>
      </c>
      <c r="T310" s="139">
        <f>S310*H310</f>
        <v>0</v>
      </c>
      <c r="U310" s="140" t="s">
        <v>1</v>
      </c>
      <c r="AR310" s="141" t="s">
        <v>188</v>
      </c>
      <c r="AT310" s="141" t="s">
        <v>294</v>
      </c>
      <c r="AU310" s="141" t="s">
        <v>88</v>
      </c>
      <c r="AY310" s="16" t="s">
        <v>131</v>
      </c>
      <c r="BE310" s="142">
        <f>IF(N310="základní",J310,0)</f>
        <v>0</v>
      </c>
      <c r="BF310" s="142">
        <f>IF(N310="snížená",J310,0)</f>
        <v>0</v>
      </c>
      <c r="BG310" s="142">
        <f>IF(N310="zákl. přenesená",J310,0)</f>
        <v>0</v>
      </c>
      <c r="BH310" s="142">
        <f>IF(N310="sníž. přenesená",J310,0)</f>
        <v>0</v>
      </c>
      <c r="BI310" s="142">
        <f>IF(N310="nulová",J310,0)</f>
        <v>0</v>
      </c>
      <c r="BJ310" s="16" t="s">
        <v>86</v>
      </c>
      <c r="BK310" s="142">
        <f>ROUND(I310*H310,2)</f>
        <v>0</v>
      </c>
      <c r="BL310" s="16" t="s">
        <v>139</v>
      </c>
      <c r="BM310" s="141" t="s">
        <v>890</v>
      </c>
    </row>
    <row r="311" spans="2:65" s="1" customFormat="1" ht="19.2">
      <c r="B311" s="31"/>
      <c r="D311" s="143" t="s">
        <v>141</v>
      </c>
      <c r="F311" s="144" t="s">
        <v>889</v>
      </c>
      <c r="I311" s="145"/>
      <c r="L311" s="31"/>
      <c r="M311" s="146"/>
      <c r="U311" s="55"/>
      <c r="AT311" s="16" t="s">
        <v>141</v>
      </c>
      <c r="AU311" s="16" t="s">
        <v>88</v>
      </c>
    </row>
    <row r="312" spans="2:65" s="1" customFormat="1" ht="19.2">
      <c r="B312" s="31"/>
      <c r="D312" s="143" t="s">
        <v>150</v>
      </c>
      <c r="F312" s="160" t="s">
        <v>793</v>
      </c>
      <c r="I312" s="145"/>
      <c r="L312" s="31"/>
      <c r="M312" s="146"/>
      <c r="U312" s="55"/>
      <c r="AT312" s="16" t="s">
        <v>150</v>
      </c>
      <c r="AU312" s="16" t="s">
        <v>88</v>
      </c>
    </row>
    <row r="313" spans="2:65" s="1" customFormat="1" ht="24.15" customHeight="1">
      <c r="B313" s="31"/>
      <c r="C313" s="171" t="s">
        <v>891</v>
      </c>
      <c r="D313" s="171" t="s">
        <v>294</v>
      </c>
      <c r="E313" s="172" t="s">
        <v>892</v>
      </c>
      <c r="F313" s="173" t="s">
        <v>893</v>
      </c>
      <c r="G313" s="174" t="s">
        <v>717</v>
      </c>
      <c r="H313" s="175">
        <v>47</v>
      </c>
      <c r="I313" s="176"/>
      <c r="J313" s="177">
        <f>ROUND(I313*H313,2)</f>
        <v>0</v>
      </c>
      <c r="K313" s="173" t="s">
        <v>1</v>
      </c>
      <c r="L313" s="178"/>
      <c r="M313" s="179" t="s">
        <v>1</v>
      </c>
      <c r="N313" s="180" t="s">
        <v>43</v>
      </c>
      <c r="P313" s="139">
        <f>O313*H313</f>
        <v>0</v>
      </c>
      <c r="Q313" s="139">
        <v>0</v>
      </c>
      <c r="R313" s="139">
        <f>Q313*H313</f>
        <v>0</v>
      </c>
      <c r="S313" s="139">
        <v>0</v>
      </c>
      <c r="T313" s="139">
        <f>S313*H313</f>
        <v>0</v>
      </c>
      <c r="U313" s="140" t="s">
        <v>1</v>
      </c>
      <c r="AR313" s="141" t="s">
        <v>188</v>
      </c>
      <c r="AT313" s="141" t="s">
        <v>294</v>
      </c>
      <c r="AU313" s="141" t="s">
        <v>88</v>
      </c>
      <c r="AY313" s="16" t="s">
        <v>131</v>
      </c>
      <c r="BE313" s="142">
        <f>IF(N313="základní",J313,0)</f>
        <v>0</v>
      </c>
      <c r="BF313" s="142">
        <f>IF(N313="snížená",J313,0)</f>
        <v>0</v>
      </c>
      <c r="BG313" s="142">
        <f>IF(N313="zákl. přenesená",J313,0)</f>
        <v>0</v>
      </c>
      <c r="BH313" s="142">
        <f>IF(N313="sníž. přenesená",J313,0)</f>
        <v>0</v>
      </c>
      <c r="BI313" s="142">
        <f>IF(N313="nulová",J313,0)</f>
        <v>0</v>
      </c>
      <c r="BJ313" s="16" t="s">
        <v>86</v>
      </c>
      <c r="BK313" s="142">
        <f>ROUND(I313*H313,2)</f>
        <v>0</v>
      </c>
      <c r="BL313" s="16" t="s">
        <v>139</v>
      </c>
      <c r="BM313" s="141" t="s">
        <v>894</v>
      </c>
    </row>
    <row r="314" spans="2:65" s="1" customFormat="1" ht="19.2">
      <c r="B314" s="31"/>
      <c r="D314" s="143" t="s">
        <v>141</v>
      </c>
      <c r="F314" s="144" t="s">
        <v>893</v>
      </c>
      <c r="I314" s="145"/>
      <c r="L314" s="31"/>
      <c r="M314" s="146"/>
      <c r="U314" s="55"/>
      <c r="AT314" s="16" t="s">
        <v>141</v>
      </c>
      <c r="AU314" s="16" t="s">
        <v>88</v>
      </c>
    </row>
    <row r="315" spans="2:65" s="1" customFormat="1" ht="19.2">
      <c r="B315" s="31"/>
      <c r="D315" s="143" t="s">
        <v>150</v>
      </c>
      <c r="F315" s="160" t="s">
        <v>793</v>
      </c>
      <c r="I315" s="145"/>
      <c r="L315" s="31"/>
      <c r="M315" s="146"/>
      <c r="U315" s="55"/>
      <c r="AT315" s="16" t="s">
        <v>150</v>
      </c>
      <c r="AU315" s="16" t="s">
        <v>88</v>
      </c>
    </row>
    <row r="316" spans="2:65" s="1" customFormat="1" ht="24.15" customHeight="1">
      <c r="B316" s="31"/>
      <c r="C316" s="171" t="s">
        <v>895</v>
      </c>
      <c r="D316" s="171" t="s">
        <v>294</v>
      </c>
      <c r="E316" s="172" t="s">
        <v>896</v>
      </c>
      <c r="F316" s="173" t="s">
        <v>897</v>
      </c>
      <c r="G316" s="174" t="s">
        <v>717</v>
      </c>
      <c r="H316" s="175">
        <v>49</v>
      </c>
      <c r="I316" s="176"/>
      <c r="J316" s="177">
        <f>ROUND(I316*H316,2)</f>
        <v>0</v>
      </c>
      <c r="K316" s="173" t="s">
        <v>1</v>
      </c>
      <c r="L316" s="178"/>
      <c r="M316" s="179" t="s">
        <v>1</v>
      </c>
      <c r="N316" s="180" t="s">
        <v>43</v>
      </c>
      <c r="P316" s="139">
        <f>O316*H316</f>
        <v>0</v>
      </c>
      <c r="Q316" s="139">
        <v>0</v>
      </c>
      <c r="R316" s="139">
        <f>Q316*H316</f>
        <v>0</v>
      </c>
      <c r="S316" s="139">
        <v>0</v>
      </c>
      <c r="T316" s="139">
        <f>S316*H316</f>
        <v>0</v>
      </c>
      <c r="U316" s="140" t="s">
        <v>1</v>
      </c>
      <c r="AR316" s="141" t="s">
        <v>188</v>
      </c>
      <c r="AT316" s="141" t="s">
        <v>294</v>
      </c>
      <c r="AU316" s="141" t="s">
        <v>88</v>
      </c>
      <c r="AY316" s="16" t="s">
        <v>131</v>
      </c>
      <c r="BE316" s="142">
        <f>IF(N316="základní",J316,0)</f>
        <v>0</v>
      </c>
      <c r="BF316" s="142">
        <f>IF(N316="snížená",J316,0)</f>
        <v>0</v>
      </c>
      <c r="BG316" s="142">
        <f>IF(N316="zákl. přenesená",J316,0)</f>
        <v>0</v>
      </c>
      <c r="BH316" s="142">
        <f>IF(N316="sníž. přenesená",J316,0)</f>
        <v>0</v>
      </c>
      <c r="BI316" s="142">
        <f>IF(N316="nulová",J316,0)</f>
        <v>0</v>
      </c>
      <c r="BJ316" s="16" t="s">
        <v>86</v>
      </c>
      <c r="BK316" s="142">
        <f>ROUND(I316*H316,2)</f>
        <v>0</v>
      </c>
      <c r="BL316" s="16" t="s">
        <v>139</v>
      </c>
      <c r="BM316" s="141" t="s">
        <v>898</v>
      </c>
    </row>
    <row r="317" spans="2:65" s="1" customFormat="1" ht="19.2">
      <c r="B317" s="31"/>
      <c r="D317" s="143" t="s">
        <v>141</v>
      </c>
      <c r="F317" s="144" t="s">
        <v>897</v>
      </c>
      <c r="I317" s="145"/>
      <c r="L317" s="31"/>
      <c r="M317" s="146"/>
      <c r="U317" s="55"/>
      <c r="AT317" s="16" t="s">
        <v>141</v>
      </c>
      <c r="AU317" s="16" t="s">
        <v>88</v>
      </c>
    </row>
    <row r="318" spans="2:65" s="1" customFormat="1" ht="19.2">
      <c r="B318" s="31"/>
      <c r="D318" s="143" t="s">
        <v>150</v>
      </c>
      <c r="F318" s="160" t="s">
        <v>793</v>
      </c>
      <c r="I318" s="145"/>
      <c r="L318" s="31"/>
      <c r="M318" s="146"/>
      <c r="U318" s="55"/>
      <c r="AT318" s="16" t="s">
        <v>150</v>
      </c>
      <c r="AU318" s="16" t="s">
        <v>88</v>
      </c>
    </row>
    <row r="319" spans="2:65" s="1" customFormat="1" ht="33" customHeight="1">
      <c r="B319" s="31"/>
      <c r="C319" s="171" t="s">
        <v>803</v>
      </c>
      <c r="D319" s="171" t="s">
        <v>294</v>
      </c>
      <c r="E319" s="172" t="s">
        <v>899</v>
      </c>
      <c r="F319" s="173" t="s">
        <v>900</v>
      </c>
      <c r="G319" s="174" t="s">
        <v>717</v>
      </c>
      <c r="H319" s="175">
        <v>10</v>
      </c>
      <c r="I319" s="176"/>
      <c r="J319" s="177">
        <f>ROUND(I319*H319,2)</f>
        <v>0</v>
      </c>
      <c r="K319" s="173" t="s">
        <v>1</v>
      </c>
      <c r="L319" s="178"/>
      <c r="M319" s="179" t="s">
        <v>1</v>
      </c>
      <c r="N319" s="180" t="s">
        <v>43</v>
      </c>
      <c r="P319" s="139">
        <f>O319*H319</f>
        <v>0</v>
      </c>
      <c r="Q319" s="139">
        <v>0</v>
      </c>
      <c r="R319" s="139">
        <f>Q319*H319</f>
        <v>0</v>
      </c>
      <c r="S319" s="139">
        <v>0</v>
      </c>
      <c r="T319" s="139">
        <f>S319*H319</f>
        <v>0</v>
      </c>
      <c r="U319" s="140" t="s">
        <v>1</v>
      </c>
      <c r="AR319" s="141" t="s">
        <v>188</v>
      </c>
      <c r="AT319" s="141" t="s">
        <v>294</v>
      </c>
      <c r="AU319" s="141" t="s">
        <v>88</v>
      </c>
      <c r="AY319" s="16" t="s">
        <v>131</v>
      </c>
      <c r="BE319" s="142">
        <f>IF(N319="základní",J319,0)</f>
        <v>0</v>
      </c>
      <c r="BF319" s="142">
        <f>IF(N319="snížená",J319,0)</f>
        <v>0</v>
      </c>
      <c r="BG319" s="142">
        <f>IF(N319="zákl. přenesená",J319,0)</f>
        <v>0</v>
      </c>
      <c r="BH319" s="142">
        <f>IF(N319="sníž. přenesená",J319,0)</f>
        <v>0</v>
      </c>
      <c r="BI319" s="142">
        <f>IF(N319="nulová",J319,0)</f>
        <v>0</v>
      </c>
      <c r="BJ319" s="16" t="s">
        <v>86</v>
      </c>
      <c r="BK319" s="142">
        <f>ROUND(I319*H319,2)</f>
        <v>0</v>
      </c>
      <c r="BL319" s="16" t="s">
        <v>139</v>
      </c>
      <c r="BM319" s="141" t="s">
        <v>901</v>
      </c>
    </row>
    <row r="320" spans="2:65" s="1" customFormat="1" ht="19.2">
      <c r="B320" s="31"/>
      <c r="D320" s="143" t="s">
        <v>141</v>
      </c>
      <c r="F320" s="144" t="s">
        <v>900</v>
      </c>
      <c r="I320" s="145"/>
      <c r="L320" s="31"/>
      <c r="M320" s="146"/>
      <c r="U320" s="55"/>
      <c r="AT320" s="16" t="s">
        <v>141</v>
      </c>
      <c r="AU320" s="16" t="s">
        <v>88</v>
      </c>
    </row>
    <row r="321" spans="2:65" s="1" customFormat="1" ht="19.2">
      <c r="B321" s="31"/>
      <c r="D321" s="143" t="s">
        <v>150</v>
      </c>
      <c r="F321" s="160" t="s">
        <v>793</v>
      </c>
      <c r="I321" s="145"/>
      <c r="L321" s="31"/>
      <c r="M321" s="146"/>
      <c r="U321" s="55"/>
      <c r="AT321" s="16" t="s">
        <v>150</v>
      </c>
      <c r="AU321" s="16" t="s">
        <v>88</v>
      </c>
    </row>
    <row r="322" spans="2:65" s="1" customFormat="1" ht="24.15" customHeight="1">
      <c r="B322" s="31"/>
      <c r="C322" s="130" t="s">
        <v>902</v>
      </c>
      <c r="D322" s="130" t="s">
        <v>134</v>
      </c>
      <c r="E322" s="131" t="s">
        <v>728</v>
      </c>
      <c r="F322" s="132" t="s">
        <v>729</v>
      </c>
      <c r="G322" s="133" t="s">
        <v>225</v>
      </c>
      <c r="H322" s="134">
        <v>1.298E-2</v>
      </c>
      <c r="I322" s="135"/>
      <c r="J322" s="136">
        <f>ROUND(I322*H322,2)</f>
        <v>0</v>
      </c>
      <c r="K322" s="132" t="s">
        <v>138</v>
      </c>
      <c r="L322" s="31"/>
      <c r="M322" s="137" t="s">
        <v>1</v>
      </c>
      <c r="N322" s="138" t="s">
        <v>43</v>
      </c>
      <c r="P322" s="139">
        <f>O322*H322</f>
        <v>0</v>
      </c>
      <c r="Q322" s="139">
        <v>0</v>
      </c>
      <c r="R322" s="139">
        <f>Q322*H322</f>
        <v>0</v>
      </c>
      <c r="S322" s="139">
        <v>0</v>
      </c>
      <c r="T322" s="139">
        <f>S322*H322</f>
        <v>0</v>
      </c>
      <c r="U322" s="140" t="s">
        <v>1</v>
      </c>
      <c r="AR322" s="141" t="s">
        <v>139</v>
      </c>
      <c r="AT322" s="141" t="s">
        <v>134</v>
      </c>
      <c r="AU322" s="141" t="s">
        <v>88</v>
      </c>
      <c r="AY322" s="16" t="s">
        <v>131</v>
      </c>
      <c r="BE322" s="142">
        <f>IF(N322="základní",J322,0)</f>
        <v>0</v>
      </c>
      <c r="BF322" s="142">
        <f>IF(N322="snížená",J322,0)</f>
        <v>0</v>
      </c>
      <c r="BG322" s="142">
        <f>IF(N322="zákl. přenesená",J322,0)</f>
        <v>0</v>
      </c>
      <c r="BH322" s="142">
        <f>IF(N322="sníž. přenesená",J322,0)</f>
        <v>0</v>
      </c>
      <c r="BI322" s="142">
        <f>IF(N322="nulová",J322,0)</f>
        <v>0</v>
      </c>
      <c r="BJ322" s="16" t="s">
        <v>86</v>
      </c>
      <c r="BK322" s="142">
        <f>ROUND(I322*H322,2)</f>
        <v>0</v>
      </c>
      <c r="BL322" s="16" t="s">
        <v>139</v>
      </c>
      <c r="BM322" s="141" t="s">
        <v>903</v>
      </c>
    </row>
    <row r="323" spans="2:65" s="1" customFormat="1" ht="19.2">
      <c r="B323" s="31"/>
      <c r="D323" s="143" t="s">
        <v>141</v>
      </c>
      <c r="F323" s="144" t="s">
        <v>730</v>
      </c>
      <c r="I323" s="145"/>
      <c r="L323" s="31"/>
      <c r="M323" s="146"/>
      <c r="U323" s="55"/>
      <c r="AT323" s="16" t="s">
        <v>141</v>
      </c>
      <c r="AU323" s="16" t="s">
        <v>88</v>
      </c>
    </row>
    <row r="324" spans="2:65" s="1" customFormat="1" ht="16.5" customHeight="1">
      <c r="B324" s="31"/>
      <c r="C324" s="171" t="s">
        <v>805</v>
      </c>
      <c r="D324" s="171" t="s">
        <v>294</v>
      </c>
      <c r="E324" s="172" t="s">
        <v>732</v>
      </c>
      <c r="F324" s="173" t="s">
        <v>733</v>
      </c>
      <c r="G324" s="174" t="s">
        <v>734</v>
      </c>
      <c r="H324" s="175">
        <v>1298</v>
      </c>
      <c r="I324" s="176"/>
      <c r="J324" s="177">
        <f>ROUND(I324*H324,2)</f>
        <v>0</v>
      </c>
      <c r="K324" s="173" t="s">
        <v>1</v>
      </c>
      <c r="L324" s="178"/>
      <c r="M324" s="179" t="s">
        <v>1</v>
      </c>
      <c r="N324" s="180" t="s">
        <v>43</v>
      </c>
      <c r="P324" s="139">
        <f>O324*H324</f>
        <v>0</v>
      </c>
      <c r="Q324" s="139">
        <v>0</v>
      </c>
      <c r="R324" s="139">
        <f>Q324*H324</f>
        <v>0</v>
      </c>
      <c r="S324" s="139">
        <v>0</v>
      </c>
      <c r="T324" s="139">
        <f>S324*H324</f>
        <v>0</v>
      </c>
      <c r="U324" s="140" t="s">
        <v>1</v>
      </c>
      <c r="AR324" s="141" t="s">
        <v>188</v>
      </c>
      <c r="AT324" s="141" t="s">
        <v>294</v>
      </c>
      <c r="AU324" s="141" t="s">
        <v>88</v>
      </c>
      <c r="AY324" s="16" t="s">
        <v>131</v>
      </c>
      <c r="BE324" s="142">
        <f>IF(N324="základní",J324,0)</f>
        <v>0</v>
      </c>
      <c r="BF324" s="142">
        <f>IF(N324="snížená",J324,0)</f>
        <v>0</v>
      </c>
      <c r="BG324" s="142">
        <f>IF(N324="zákl. přenesená",J324,0)</f>
        <v>0</v>
      </c>
      <c r="BH324" s="142">
        <f>IF(N324="sníž. přenesená",J324,0)</f>
        <v>0</v>
      </c>
      <c r="BI324" s="142">
        <f>IF(N324="nulová",J324,0)</f>
        <v>0</v>
      </c>
      <c r="BJ324" s="16" t="s">
        <v>86</v>
      </c>
      <c r="BK324" s="142">
        <f>ROUND(I324*H324,2)</f>
        <v>0</v>
      </c>
      <c r="BL324" s="16" t="s">
        <v>139</v>
      </c>
      <c r="BM324" s="141" t="s">
        <v>904</v>
      </c>
    </row>
    <row r="325" spans="2:65" s="1" customFormat="1">
      <c r="B325" s="31"/>
      <c r="D325" s="143" t="s">
        <v>141</v>
      </c>
      <c r="F325" s="144" t="s">
        <v>733</v>
      </c>
      <c r="I325" s="145"/>
      <c r="L325" s="31"/>
      <c r="M325" s="146"/>
      <c r="U325" s="55"/>
      <c r="AT325" s="16" t="s">
        <v>141</v>
      </c>
      <c r="AU325" s="16" t="s">
        <v>88</v>
      </c>
    </row>
    <row r="326" spans="2:65" s="1" customFormat="1" ht="19.2">
      <c r="B326" s="31"/>
      <c r="D326" s="143" t="s">
        <v>150</v>
      </c>
      <c r="F326" s="160" t="s">
        <v>798</v>
      </c>
      <c r="I326" s="145"/>
      <c r="L326" s="31"/>
      <c r="M326" s="146"/>
      <c r="U326" s="55"/>
      <c r="AT326" s="16" t="s">
        <v>150</v>
      </c>
      <c r="AU326" s="16" t="s">
        <v>88</v>
      </c>
    </row>
    <row r="327" spans="2:65" s="12" customFormat="1">
      <c r="B327" s="147"/>
      <c r="D327" s="143" t="s">
        <v>143</v>
      </c>
      <c r="E327" s="148" t="s">
        <v>1</v>
      </c>
      <c r="F327" s="149" t="s">
        <v>905</v>
      </c>
      <c r="H327" s="148" t="s">
        <v>1</v>
      </c>
      <c r="I327" s="150"/>
      <c r="L327" s="147"/>
      <c r="M327" s="151"/>
      <c r="U327" s="152"/>
      <c r="AT327" s="148" t="s">
        <v>143</v>
      </c>
      <c r="AU327" s="148" t="s">
        <v>88</v>
      </c>
      <c r="AV327" s="12" t="s">
        <v>86</v>
      </c>
      <c r="AW327" s="12" t="s">
        <v>33</v>
      </c>
      <c r="AX327" s="12" t="s">
        <v>78</v>
      </c>
      <c r="AY327" s="148" t="s">
        <v>131</v>
      </c>
    </row>
    <row r="328" spans="2:65" s="13" customFormat="1">
      <c r="B328" s="153"/>
      <c r="D328" s="143" t="s">
        <v>143</v>
      </c>
      <c r="E328" s="154" t="s">
        <v>1</v>
      </c>
      <c r="F328" s="155" t="s">
        <v>906</v>
      </c>
      <c r="H328" s="156">
        <v>1298</v>
      </c>
      <c r="I328" s="157"/>
      <c r="L328" s="153"/>
      <c r="M328" s="158"/>
      <c r="U328" s="159"/>
      <c r="AT328" s="154" t="s">
        <v>143</v>
      </c>
      <c r="AU328" s="154" t="s">
        <v>88</v>
      </c>
      <c r="AV328" s="13" t="s">
        <v>88</v>
      </c>
      <c r="AW328" s="13" t="s">
        <v>33</v>
      </c>
      <c r="AX328" s="13" t="s">
        <v>86</v>
      </c>
      <c r="AY328" s="154" t="s">
        <v>131</v>
      </c>
    </row>
    <row r="329" spans="2:65" s="1" customFormat="1" ht="24.15" customHeight="1">
      <c r="B329" s="31"/>
      <c r="C329" s="130" t="s">
        <v>907</v>
      </c>
      <c r="D329" s="130" t="s">
        <v>134</v>
      </c>
      <c r="E329" s="131" t="s">
        <v>908</v>
      </c>
      <c r="F329" s="132" t="s">
        <v>909</v>
      </c>
      <c r="G329" s="133" t="s">
        <v>137</v>
      </c>
      <c r="H329" s="134">
        <v>119.31399999999999</v>
      </c>
      <c r="I329" s="135"/>
      <c r="J329" s="136">
        <f>ROUND(I329*H329,2)</f>
        <v>0</v>
      </c>
      <c r="K329" s="132" t="s">
        <v>138</v>
      </c>
      <c r="L329" s="31"/>
      <c r="M329" s="137" t="s">
        <v>1</v>
      </c>
      <c r="N329" s="138" t="s">
        <v>43</v>
      </c>
      <c r="P329" s="139">
        <f>O329*H329</f>
        <v>0</v>
      </c>
      <c r="Q329" s="139">
        <v>0</v>
      </c>
      <c r="R329" s="139">
        <f>Q329*H329</f>
        <v>0</v>
      </c>
      <c r="S329" s="139">
        <v>0</v>
      </c>
      <c r="T329" s="139">
        <f>S329*H329</f>
        <v>0</v>
      </c>
      <c r="U329" s="140" t="s">
        <v>1</v>
      </c>
      <c r="AR329" s="141" t="s">
        <v>139</v>
      </c>
      <c r="AT329" s="141" t="s">
        <v>134</v>
      </c>
      <c r="AU329" s="141" t="s">
        <v>88</v>
      </c>
      <c r="AY329" s="16" t="s">
        <v>131</v>
      </c>
      <c r="BE329" s="142">
        <f>IF(N329="základní",J329,0)</f>
        <v>0</v>
      </c>
      <c r="BF329" s="142">
        <f>IF(N329="snížená",J329,0)</f>
        <v>0</v>
      </c>
      <c r="BG329" s="142">
        <f>IF(N329="zákl. přenesená",J329,0)</f>
        <v>0</v>
      </c>
      <c r="BH329" s="142">
        <f>IF(N329="sníž. přenesená",J329,0)</f>
        <v>0</v>
      </c>
      <c r="BI329" s="142">
        <f>IF(N329="nulová",J329,0)</f>
        <v>0</v>
      </c>
      <c r="BJ329" s="16" t="s">
        <v>86</v>
      </c>
      <c r="BK329" s="142">
        <f>ROUND(I329*H329,2)</f>
        <v>0</v>
      </c>
      <c r="BL329" s="16" t="s">
        <v>139</v>
      </c>
      <c r="BM329" s="141" t="s">
        <v>910</v>
      </c>
    </row>
    <row r="330" spans="2:65" s="1" customFormat="1" ht="19.2">
      <c r="B330" s="31"/>
      <c r="D330" s="143" t="s">
        <v>141</v>
      </c>
      <c r="F330" s="144" t="s">
        <v>911</v>
      </c>
      <c r="I330" s="145"/>
      <c r="L330" s="31"/>
      <c r="M330" s="146"/>
      <c r="U330" s="55"/>
      <c r="AT330" s="16" t="s">
        <v>141</v>
      </c>
      <c r="AU330" s="16" t="s">
        <v>88</v>
      </c>
    </row>
    <row r="331" spans="2:65" s="1" customFormat="1" ht="16.5" customHeight="1">
      <c r="B331" s="31"/>
      <c r="C331" s="171" t="s">
        <v>912</v>
      </c>
      <c r="D331" s="171" t="s">
        <v>294</v>
      </c>
      <c r="E331" s="172" t="s">
        <v>761</v>
      </c>
      <c r="F331" s="173" t="s">
        <v>762</v>
      </c>
      <c r="G331" s="174" t="s">
        <v>182</v>
      </c>
      <c r="H331" s="175">
        <v>0.44</v>
      </c>
      <c r="I331" s="176"/>
      <c r="J331" s="177">
        <f>ROUND(I331*H331,2)</f>
        <v>0</v>
      </c>
      <c r="K331" s="173" t="s">
        <v>138</v>
      </c>
      <c r="L331" s="178"/>
      <c r="M331" s="179" t="s">
        <v>1</v>
      </c>
      <c r="N331" s="180" t="s">
        <v>43</v>
      </c>
      <c r="P331" s="139">
        <f>O331*H331</f>
        <v>0</v>
      </c>
      <c r="Q331" s="139">
        <v>0.2</v>
      </c>
      <c r="R331" s="139">
        <f>Q331*H331</f>
        <v>8.8000000000000009E-2</v>
      </c>
      <c r="S331" s="139">
        <v>0</v>
      </c>
      <c r="T331" s="139">
        <f>S331*H331</f>
        <v>0</v>
      </c>
      <c r="U331" s="140" t="s">
        <v>1</v>
      </c>
      <c r="AR331" s="141" t="s">
        <v>188</v>
      </c>
      <c r="AT331" s="141" t="s">
        <v>294</v>
      </c>
      <c r="AU331" s="141" t="s">
        <v>88</v>
      </c>
      <c r="AY331" s="16" t="s">
        <v>131</v>
      </c>
      <c r="BE331" s="142">
        <f>IF(N331="základní",J331,0)</f>
        <v>0</v>
      </c>
      <c r="BF331" s="142">
        <f>IF(N331="snížená",J331,0)</f>
        <v>0</v>
      </c>
      <c r="BG331" s="142">
        <f>IF(N331="zákl. přenesená",J331,0)</f>
        <v>0</v>
      </c>
      <c r="BH331" s="142">
        <f>IF(N331="sníž. přenesená",J331,0)</f>
        <v>0</v>
      </c>
      <c r="BI331" s="142">
        <f>IF(N331="nulová",J331,0)</f>
        <v>0</v>
      </c>
      <c r="BJ331" s="16" t="s">
        <v>86</v>
      </c>
      <c r="BK331" s="142">
        <f>ROUND(I331*H331,2)</f>
        <v>0</v>
      </c>
      <c r="BL331" s="16" t="s">
        <v>139</v>
      </c>
      <c r="BM331" s="141" t="s">
        <v>913</v>
      </c>
    </row>
    <row r="332" spans="2:65" s="1" customFormat="1">
      <c r="B332" s="31"/>
      <c r="D332" s="143" t="s">
        <v>141</v>
      </c>
      <c r="F332" s="144" t="s">
        <v>762</v>
      </c>
      <c r="I332" s="145"/>
      <c r="L332" s="31"/>
      <c r="M332" s="146"/>
      <c r="U332" s="55"/>
      <c r="AT332" s="16" t="s">
        <v>141</v>
      </c>
      <c r="AU332" s="16" t="s">
        <v>88</v>
      </c>
    </row>
    <row r="333" spans="2:65" s="1" customFormat="1" ht="19.2">
      <c r="B333" s="31"/>
      <c r="D333" s="143" t="s">
        <v>150</v>
      </c>
      <c r="F333" s="160" t="s">
        <v>763</v>
      </c>
      <c r="I333" s="145"/>
      <c r="L333" s="31"/>
      <c r="M333" s="146"/>
      <c r="U333" s="55"/>
      <c r="AT333" s="16" t="s">
        <v>150</v>
      </c>
      <c r="AU333" s="16" t="s">
        <v>88</v>
      </c>
    </row>
    <row r="334" spans="2:65" s="12" customFormat="1">
      <c r="B334" s="147"/>
      <c r="D334" s="143" t="s">
        <v>143</v>
      </c>
      <c r="E334" s="148" t="s">
        <v>1</v>
      </c>
      <c r="F334" s="149" t="s">
        <v>813</v>
      </c>
      <c r="H334" s="148" t="s">
        <v>1</v>
      </c>
      <c r="I334" s="150"/>
      <c r="L334" s="147"/>
      <c r="M334" s="151"/>
      <c r="U334" s="152"/>
      <c r="AT334" s="148" t="s">
        <v>143</v>
      </c>
      <c r="AU334" s="148" t="s">
        <v>88</v>
      </c>
      <c r="AV334" s="12" t="s">
        <v>86</v>
      </c>
      <c r="AW334" s="12" t="s">
        <v>33</v>
      </c>
      <c r="AX334" s="12" t="s">
        <v>78</v>
      </c>
      <c r="AY334" s="148" t="s">
        <v>131</v>
      </c>
    </row>
    <row r="335" spans="2:65" s="13" customFormat="1">
      <c r="B335" s="153"/>
      <c r="D335" s="143" t="s">
        <v>143</v>
      </c>
      <c r="E335" s="154" t="s">
        <v>1</v>
      </c>
      <c r="F335" s="155" t="s">
        <v>914</v>
      </c>
      <c r="H335" s="156">
        <v>0.44</v>
      </c>
      <c r="I335" s="157"/>
      <c r="L335" s="153"/>
      <c r="M335" s="158"/>
      <c r="U335" s="159"/>
      <c r="AT335" s="154" t="s">
        <v>143</v>
      </c>
      <c r="AU335" s="154" t="s">
        <v>88</v>
      </c>
      <c r="AV335" s="13" t="s">
        <v>88</v>
      </c>
      <c r="AW335" s="13" t="s">
        <v>33</v>
      </c>
      <c r="AX335" s="13" t="s">
        <v>86</v>
      </c>
      <c r="AY335" s="154" t="s">
        <v>131</v>
      </c>
    </row>
    <row r="336" spans="2:65" s="1" customFormat="1" ht="16.5" customHeight="1">
      <c r="B336" s="31"/>
      <c r="C336" s="130" t="s">
        <v>915</v>
      </c>
      <c r="D336" s="130" t="s">
        <v>134</v>
      </c>
      <c r="E336" s="131" t="s">
        <v>767</v>
      </c>
      <c r="F336" s="132" t="s">
        <v>768</v>
      </c>
      <c r="G336" s="133" t="s">
        <v>182</v>
      </c>
      <c r="H336" s="134">
        <v>19.47</v>
      </c>
      <c r="I336" s="135"/>
      <c r="J336" s="136">
        <f>ROUND(I336*H336,2)</f>
        <v>0</v>
      </c>
      <c r="K336" s="132" t="s">
        <v>138</v>
      </c>
      <c r="L336" s="31"/>
      <c r="M336" s="137" t="s">
        <v>1</v>
      </c>
      <c r="N336" s="138" t="s">
        <v>43</v>
      </c>
      <c r="P336" s="139">
        <f>O336*H336</f>
        <v>0</v>
      </c>
      <c r="Q336" s="139">
        <v>0</v>
      </c>
      <c r="R336" s="139">
        <f>Q336*H336</f>
        <v>0</v>
      </c>
      <c r="S336" s="139">
        <v>0</v>
      </c>
      <c r="T336" s="139">
        <f>S336*H336</f>
        <v>0</v>
      </c>
      <c r="U336" s="140" t="s">
        <v>1</v>
      </c>
      <c r="AR336" s="141" t="s">
        <v>139</v>
      </c>
      <c r="AT336" s="141" t="s">
        <v>134</v>
      </c>
      <c r="AU336" s="141" t="s">
        <v>88</v>
      </c>
      <c r="AY336" s="16" t="s">
        <v>131</v>
      </c>
      <c r="BE336" s="142">
        <f>IF(N336="základní",J336,0)</f>
        <v>0</v>
      </c>
      <c r="BF336" s="142">
        <f>IF(N336="snížená",J336,0)</f>
        <v>0</v>
      </c>
      <c r="BG336" s="142">
        <f>IF(N336="zákl. přenesená",J336,0)</f>
        <v>0</v>
      </c>
      <c r="BH336" s="142">
        <f>IF(N336="sníž. přenesená",J336,0)</f>
        <v>0</v>
      </c>
      <c r="BI336" s="142">
        <f>IF(N336="nulová",J336,0)</f>
        <v>0</v>
      </c>
      <c r="BJ336" s="16" t="s">
        <v>86</v>
      </c>
      <c r="BK336" s="142">
        <f>ROUND(I336*H336,2)</f>
        <v>0</v>
      </c>
      <c r="BL336" s="16" t="s">
        <v>139</v>
      </c>
      <c r="BM336" s="141" t="s">
        <v>916</v>
      </c>
    </row>
    <row r="337" spans="2:65" s="1" customFormat="1">
      <c r="B337" s="31"/>
      <c r="D337" s="143" t="s">
        <v>141</v>
      </c>
      <c r="F337" s="144" t="s">
        <v>769</v>
      </c>
      <c r="I337" s="145"/>
      <c r="L337" s="31"/>
      <c r="M337" s="146"/>
      <c r="U337" s="55"/>
      <c r="AT337" s="16" t="s">
        <v>141</v>
      </c>
      <c r="AU337" s="16" t="s">
        <v>88</v>
      </c>
    </row>
    <row r="338" spans="2:65" s="12" customFormat="1">
      <c r="B338" s="147"/>
      <c r="D338" s="143" t="s">
        <v>143</v>
      </c>
      <c r="E338" s="148" t="s">
        <v>1</v>
      </c>
      <c r="F338" s="149" t="s">
        <v>917</v>
      </c>
      <c r="H338" s="148" t="s">
        <v>1</v>
      </c>
      <c r="I338" s="150"/>
      <c r="L338" s="147"/>
      <c r="M338" s="151"/>
      <c r="U338" s="152"/>
      <c r="AT338" s="148" t="s">
        <v>143</v>
      </c>
      <c r="AU338" s="148" t="s">
        <v>88</v>
      </c>
      <c r="AV338" s="12" t="s">
        <v>86</v>
      </c>
      <c r="AW338" s="12" t="s">
        <v>33</v>
      </c>
      <c r="AX338" s="12" t="s">
        <v>78</v>
      </c>
      <c r="AY338" s="148" t="s">
        <v>131</v>
      </c>
    </row>
    <row r="339" spans="2:65" s="13" customFormat="1">
      <c r="B339" s="153"/>
      <c r="D339" s="143" t="s">
        <v>143</v>
      </c>
      <c r="E339" s="154" t="s">
        <v>1</v>
      </c>
      <c r="F339" s="155" t="s">
        <v>918</v>
      </c>
      <c r="H339" s="156">
        <v>6.49</v>
      </c>
      <c r="I339" s="157"/>
      <c r="L339" s="153"/>
      <c r="M339" s="158"/>
      <c r="U339" s="159"/>
      <c r="AT339" s="154" t="s">
        <v>143</v>
      </c>
      <c r="AU339" s="154" t="s">
        <v>88</v>
      </c>
      <c r="AV339" s="13" t="s">
        <v>88</v>
      </c>
      <c r="AW339" s="13" t="s">
        <v>33</v>
      </c>
      <c r="AX339" s="13" t="s">
        <v>78</v>
      </c>
      <c r="AY339" s="154" t="s">
        <v>131</v>
      </c>
    </row>
    <row r="340" spans="2:65" s="12" customFormat="1">
      <c r="B340" s="147"/>
      <c r="D340" s="143" t="s">
        <v>143</v>
      </c>
      <c r="E340" s="148" t="s">
        <v>1</v>
      </c>
      <c r="F340" s="149" t="s">
        <v>919</v>
      </c>
      <c r="H340" s="148" t="s">
        <v>1</v>
      </c>
      <c r="I340" s="150"/>
      <c r="L340" s="147"/>
      <c r="M340" s="151"/>
      <c r="U340" s="152"/>
      <c r="AT340" s="148" t="s">
        <v>143</v>
      </c>
      <c r="AU340" s="148" t="s">
        <v>88</v>
      </c>
      <c r="AV340" s="12" t="s">
        <v>86</v>
      </c>
      <c r="AW340" s="12" t="s">
        <v>33</v>
      </c>
      <c r="AX340" s="12" t="s">
        <v>78</v>
      </c>
      <c r="AY340" s="148" t="s">
        <v>131</v>
      </c>
    </row>
    <row r="341" spans="2:65" s="13" customFormat="1">
      <c r="B341" s="153"/>
      <c r="D341" s="143" t="s">
        <v>143</v>
      </c>
      <c r="E341" s="154" t="s">
        <v>1</v>
      </c>
      <c r="F341" s="155" t="s">
        <v>920</v>
      </c>
      <c r="H341" s="156">
        <v>12.98</v>
      </c>
      <c r="I341" s="157"/>
      <c r="L341" s="153"/>
      <c r="M341" s="158"/>
      <c r="U341" s="159"/>
      <c r="AT341" s="154" t="s">
        <v>143</v>
      </c>
      <c r="AU341" s="154" t="s">
        <v>88</v>
      </c>
      <c r="AV341" s="13" t="s">
        <v>88</v>
      </c>
      <c r="AW341" s="13" t="s">
        <v>33</v>
      </c>
      <c r="AX341" s="13" t="s">
        <v>78</v>
      </c>
      <c r="AY341" s="154" t="s">
        <v>131</v>
      </c>
    </row>
    <row r="342" spans="2:65" s="14" customFormat="1">
      <c r="B342" s="161"/>
      <c r="D342" s="143" t="s">
        <v>143</v>
      </c>
      <c r="E342" s="162" t="s">
        <v>1</v>
      </c>
      <c r="F342" s="163" t="s">
        <v>173</v>
      </c>
      <c r="H342" s="164">
        <v>19.47</v>
      </c>
      <c r="I342" s="165"/>
      <c r="L342" s="161"/>
      <c r="M342" s="166"/>
      <c r="U342" s="167"/>
      <c r="AT342" s="162" t="s">
        <v>143</v>
      </c>
      <c r="AU342" s="162" t="s">
        <v>88</v>
      </c>
      <c r="AV342" s="14" t="s">
        <v>139</v>
      </c>
      <c r="AW342" s="14" t="s">
        <v>33</v>
      </c>
      <c r="AX342" s="14" t="s">
        <v>86</v>
      </c>
      <c r="AY342" s="162" t="s">
        <v>131</v>
      </c>
    </row>
    <row r="343" spans="2:65" s="11" customFormat="1" ht="22.8" customHeight="1">
      <c r="B343" s="118"/>
      <c r="D343" s="119" t="s">
        <v>77</v>
      </c>
      <c r="E343" s="128" t="s">
        <v>921</v>
      </c>
      <c r="F343" s="128" t="s">
        <v>922</v>
      </c>
      <c r="I343" s="121"/>
      <c r="J343" s="129">
        <f>BK343</f>
        <v>0</v>
      </c>
      <c r="L343" s="118"/>
      <c r="M343" s="123"/>
      <c r="P343" s="124">
        <f>SUM(P344:P421)</f>
        <v>0</v>
      </c>
      <c r="R343" s="124">
        <f>SUM(R344:R421)</f>
        <v>1.1881187200000001</v>
      </c>
      <c r="T343" s="124">
        <f>SUM(T344:T421)</f>
        <v>0</v>
      </c>
      <c r="U343" s="125"/>
      <c r="AR343" s="119" t="s">
        <v>86</v>
      </c>
      <c r="AT343" s="126" t="s">
        <v>77</v>
      </c>
      <c r="AU343" s="126" t="s">
        <v>86</v>
      </c>
      <c r="AY343" s="119" t="s">
        <v>131</v>
      </c>
      <c r="BK343" s="127">
        <f>SUM(BK344:BK421)</f>
        <v>0</v>
      </c>
    </row>
    <row r="344" spans="2:65" s="1" customFormat="1" ht="24.15" customHeight="1">
      <c r="B344" s="31"/>
      <c r="C344" s="130" t="s">
        <v>923</v>
      </c>
      <c r="D344" s="130" t="s">
        <v>134</v>
      </c>
      <c r="E344" s="131" t="s">
        <v>924</v>
      </c>
      <c r="F344" s="132" t="s">
        <v>925</v>
      </c>
      <c r="G344" s="133" t="s">
        <v>137</v>
      </c>
      <c r="H344" s="134">
        <v>237.44</v>
      </c>
      <c r="I344" s="135"/>
      <c r="J344" s="136">
        <f>ROUND(I344*H344,2)</f>
        <v>0</v>
      </c>
      <c r="K344" s="132" t="s">
        <v>313</v>
      </c>
      <c r="L344" s="31"/>
      <c r="M344" s="137" t="s">
        <v>1</v>
      </c>
      <c r="N344" s="138" t="s">
        <v>43</v>
      </c>
      <c r="P344" s="139">
        <f>O344*H344</f>
        <v>0</v>
      </c>
      <c r="Q344" s="139">
        <v>0</v>
      </c>
      <c r="R344" s="139">
        <f>Q344*H344</f>
        <v>0</v>
      </c>
      <c r="S344" s="139">
        <v>0</v>
      </c>
      <c r="T344" s="139">
        <f>S344*H344</f>
        <v>0</v>
      </c>
      <c r="U344" s="140" t="s">
        <v>1</v>
      </c>
      <c r="AR344" s="141" t="s">
        <v>139</v>
      </c>
      <c r="AT344" s="141" t="s">
        <v>134</v>
      </c>
      <c r="AU344" s="141" t="s">
        <v>88</v>
      </c>
      <c r="AY344" s="16" t="s">
        <v>131</v>
      </c>
      <c r="BE344" s="142">
        <f>IF(N344="základní",J344,0)</f>
        <v>0</v>
      </c>
      <c r="BF344" s="142">
        <f>IF(N344="snížená",J344,0)</f>
        <v>0</v>
      </c>
      <c r="BG344" s="142">
        <f>IF(N344="zákl. přenesená",J344,0)</f>
        <v>0</v>
      </c>
      <c r="BH344" s="142">
        <f>IF(N344="sníž. přenesená",J344,0)</f>
        <v>0</v>
      </c>
      <c r="BI344" s="142">
        <f>IF(N344="nulová",J344,0)</f>
        <v>0</v>
      </c>
      <c r="BJ344" s="16" t="s">
        <v>86</v>
      </c>
      <c r="BK344" s="142">
        <f>ROUND(I344*H344,2)</f>
        <v>0</v>
      </c>
      <c r="BL344" s="16" t="s">
        <v>139</v>
      </c>
      <c r="BM344" s="141" t="s">
        <v>926</v>
      </c>
    </row>
    <row r="345" spans="2:65" s="1" customFormat="1" ht="19.2">
      <c r="B345" s="31"/>
      <c r="D345" s="143" t="s">
        <v>141</v>
      </c>
      <c r="F345" s="144" t="s">
        <v>927</v>
      </c>
      <c r="I345" s="145"/>
      <c r="L345" s="31"/>
      <c r="M345" s="146"/>
      <c r="U345" s="55"/>
      <c r="AT345" s="16" t="s">
        <v>141</v>
      </c>
      <c r="AU345" s="16" t="s">
        <v>88</v>
      </c>
    </row>
    <row r="346" spans="2:65" s="1" customFormat="1" ht="16.5" customHeight="1">
      <c r="B346" s="31"/>
      <c r="C346" s="171" t="s">
        <v>928</v>
      </c>
      <c r="D346" s="171" t="s">
        <v>294</v>
      </c>
      <c r="E346" s="172" t="s">
        <v>852</v>
      </c>
      <c r="F346" s="173" t="s">
        <v>853</v>
      </c>
      <c r="G346" s="174" t="s">
        <v>854</v>
      </c>
      <c r="H346" s="175">
        <v>0.11872000000000001</v>
      </c>
      <c r="I346" s="176"/>
      <c r="J346" s="177">
        <f>ROUND(I346*H346,2)</f>
        <v>0</v>
      </c>
      <c r="K346" s="173" t="s">
        <v>313</v>
      </c>
      <c r="L346" s="178"/>
      <c r="M346" s="179" t="s">
        <v>1</v>
      </c>
      <c r="N346" s="180" t="s">
        <v>43</v>
      </c>
      <c r="P346" s="139">
        <f>O346*H346</f>
        <v>0</v>
      </c>
      <c r="Q346" s="139">
        <v>1E-3</v>
      </c>
      <c r="R346" s="139">
        <f>Q346*H346</f>
        <v>1.1872000000000002E-4</v>
      </c>
      <c r="S346" s="139">
        <v>0</v>
      </c>
      <c r="T346" s="139">
        <f>S346*H346</f>
        <v>0</v>
      </c>
      <c r="U346" s="140" t="s">
        <v>1</v>
      </c>
      <c r="AR346" s="141" t="s">
        <v>188</v>
      </c>
      <c r="AT346" s="141" t="s">
        <v>294</v>
      </c>
      <c r="AU346" s="141" t="s">
        <v>88</v>
      </c>
      <c r="AY346" s="16" t="s">
        <v>131</v>
      </c>
      <c r="BE346" s="142">
        <f>IF(N346="základní",J346,0)</f>
        <v>0</v>
      </c>
      <c r="BF346" s="142">
        <f>IF(N346="snížená",J346,0)</f>
        <v>0</v>
      </c>
      <c r="BG346" s="142">
        <f>IF(N346="zákl. přenesená",J346,0)</f>
        <v>0</v>
      </c>
      <c r="BH346" s="142">
        <f>IF(N346="sníž. přenesená",J346,0)</f>
        <v>0</v>
      </c>
      <c r="BI346" s="142">
        <f>IF(N346="nulová",J346,0)</f>
        <v>0</v>
      </c>
      <c r="BJ346" s="16" t="s">
        <v>86</v>
      </c>
      <c r="BK346" s="142">
        <f>ROUND(I346*H346,2)</f>
        <v>0</v>
      </c>
      <c r="BL346" s="16" t="s">
        <v>139</v>
      </c>
      <c r="BM346" s="141" t="s">
        <v>929</v>
      </c>
    </row>
    <row r="347" spans="2:65" s="1" customFormat="1">
      <c r="B347" s="31"/>
      <c r="D347" s="143" t="s">
        <v>141</v>
      </c>
      <c r="F347" s="144" t="s">
        <v>853</v>
      </c>
      <c r="I347" s="145"/>
      <c r="L347" s="31"/>
      <c r="M347" s="146"/>
      <c r="U347" s="55"/>
      <c r="AT347" s="16" t="s">
        <v>141</v>
      </c>
      <c r="AU347" s="16" t="s">
        <v>88</v>
      </c>
    </row>
    <row r="348" spans="2:65" s="1" customFormat="1" ht="38.4">
      <c r="B348" s="31"/>
      <c r="D348" s="143" t="s">
        <v>150</v>
      </c>
      <c r="F348" s="160" t="s">
        <v>856</v>
      </c>
      <c r="I348" s="145"/>
      <c r="L348" s="31"/>
      <c r="M348" s="146"/>
      <c r="U348" s="55"/>
      <c r="AT348" s="16" t="s">
        <v>150</v>
      </c>
      <c r="AU348" s="16" t="s">
        <v>88</v>
      </c>
    </row>
    <row r="349" spans="2:65" s="1" customFormat="1" ht="21.75" customHeight="1">
      <c r="B349" s="31"/>
      <c r="C349" s="130" t="s">
        <v>810</v>
      </c>
      <c r="D349" s="130" t="s">
        <v>134</v>
      </c>
      <c r="E349" s="131" t="s">
        <v>930</v>
      </c>
      <c r="F349" s="132" t="s">
        <v>931</v>
      </c>
      <c r="G349" s="133" t="s">
        <v>137</v>
      </c>
      <c r="H349" s="134">
        <v>118.72</v>
      </c>
      <c r="I349" s="135"/>
      <c r="J349" s="136">
        <f>ROUND(I349*H349,2)</f>
        <v>0</v>
      </c>
      <c r="K349" s="132" t="s">
        <v>138</v>
      </c>
      <c r="L349" s="31"/>
      <c r="M349" s="137" t="s">
        <v>1</v>
      </c>
      <c r="N349" s="138" t="s">
        <v>43</v>
      </c>
      <c r="P349" s="139">
        <f>O349*H349</f>
        <v>0</v>
      </c>
      <c r="Q349" s="139">
        <v>0</v>
      </c>
      <c r="R349" s="139">
        <f>Q349*H349</f>
        <v>0</v>
      </c>
      <c r="S349" s="139">
        <v>0</v>
      </c>
      <c r="T349" s="139">
        <f>S349*H349</f>
        <v>0</v>
      </c>
      <c r="U349" s="140" t="s">
        <v>1</v>
      </c>
      <c r="AR349" s="141" t="s">
        <v>139</v>
      </c>
      <c r="AT349" s="141" t="s">
        <v>134</v>
      </c>
      <c r="AU349" s="141" t="s">
        <v>88</v>
      </c>
      <c r="AY349" s="16" t="s">
        <v>131</v>
      </c>
      <c r="BE349" s="142">
        <f>IF(N349="základní",J349,0)</f>
        <v>0</v>
      </c>
      <c r="BF349" s="142">
        <f>IF(N349="snížená",J349,0)</f>
        <v>0</v>
      </c>
      <c r="BG349" s="142">
        <f>IF(N349="zákl. přenesená",J349,0)</f>
        <v>0</v>
      </c>
      <c r="BH349" s="142">
        <f>IF(N349="sníž. přenesená",J349,0)</f>
        <v>0</v>
      </c>
      <c r="BI349" s="142">
        <f>IF(N349="nulová",J349,0)</f>
        <v>0</v>
      </c>
      <c r="BJ349" s="16" t="s">
        <v>86</v>
      </c>
      <c r="BK349" s="142">
        <f>ROUND(I349*H349,2)</f>
        <v>0</v>
      </c>
      <c r="BL349" s="16" t="s">
        <v>139</v>
      </c>
      <c r="BM349" s="141" t="s">
        <v>932</v>
      </c>
    </row>
    <row r="350" spans="2:65" s="1" customFormat="1">
      <c r="B350" s="31"/>
      <c r="D350" s="143" t="s">
        <v>141</v>
      </c>
      <c r="F350" s="144" t="s">
        <v>933</v>
      </c>
      <c r="I350" s="145"/>
      <c r="L350" s="31"/>
      <c r="M350" s="146"/>
      <c r="U350" s="55"/>
      <c r="AT350" s="16" t="s">
        <v>141</v>
      </c>
      <c r="AU350" s="16" t="s">
        <v>88</v>
      </c>
    </row>
    <row r="351" spans="2:65" s="1" customFormat="1" ht="24.15" customHeight="1">
      <c r="B351" s="31"/>
      <c r="C351" s="130" t="s">
        <v>934</v>
      </c>
      <c r="D351" s="130" t="s">
        <v>134</v>
      </c>
      <c r="E351" s="131" t="s">
        <v>935</v>
      </c>
      <c r="F351" s="132" t="s">
        <v>936</v>
      </c>
      <c r="G351" s="133" t="s">
        <v>137</v>
      </c>
      <c r="H351" s="134">
        <v>5.9359999999999999</v>
      </c>
      <c r="I351" s="135"/>
      <c r="J351" s="136">
        <f>ROUND(I351*H351,2)</f>
        <v>0</v>
      </c>
      <c r="K351" s="132" t="s">
        <v>138</v>
      </c>
      <c r="L351" s="31"/>
      <c r="M351" s="137" t="s">
        <v>1</v>
      </c>
      <c r="N351" s="138" t="s">
        <v>43</v>
      </c>
      <c r="P351" s="139">
        <f>O351*H351</f>
        <v>0</v>
      </c>
      <c r="Q351" s="139">
        <v>0</v>
      </c>
      <c r="R351" s="139">
        <f>Q351*H351</f>
        <v>0</v>
      </c>
      <c r="S351" s="139">
        <v>0</v>
      </c>
      <c r="T351" s="139">
        <f>S351*H351</f>
        <v>0</v>
      </c>
      <c r="U351" s="140" t="s">
        <v>1</v>
      </c>
      <c r="AR351" s="141" t="s">
        <v>139</v>
      </c>
      <c r="AT351" s="141" t="s">
        <v>134</v>
      </c>
      <c r="AU351" s="141" t="s">
        <v>88</v>
      </c>
      <c r="AY351" s="16" t="s">
        <v>131</v>
      </c>
      <c r="BE351" s="142">
        <f>IF(N351="základní",J351,0)</f>
        <v>0</v>
      </c>
      <c r="BF351" s="142">
        <f>IF(N351="snížená",J351,0)</f>
        <v>0</v>
      </c>
      <c r="BG351" s="142">
        <f>IF(N351="zákl. přenesená",J351,0)</f>
        <v>0</v>
      </c>
      <c r="BH351" s="142">
        <f>IF(N351="sníž. přenesená",J351,0)</f>
        <v>0</v>
      </c>
      <c r="BI351" s="142">
        <f>IF(N351="nulová",J351,0)</f>
        <v>0</v>
      </c>
      <c r="BJ351" s="16" t="s">
        <v>86</v>
      </c>
      <c r="BK351" s="142">
        <f>ROUND(I351*H351,2)</f>
        <v>0</v>
      </c>
      <c r="BL351" s="16" t="s">
        <v>139</v>
      </c>
      <c r="BM351" s="141" t="s">
        <v>937</v>
      </c>
    </row>
    <row r="352" spans="2:65" s="1" customFormat="1" ht="19.2">
      <c r="B352" s="31"/>
      <c r="D352" s="143" t="s">
        <v>141</v>
      </c>
      <c r="F352" s="144" t="s">
        <v>938</v>
      </c>
      <c r="I352" s="145"/>
      <c r="L352" s="31"/>
      <c r="M352" s="146"/>
      <c r="U352" s="55"/>
      <c r="AT352" s="16" t="s">
        <v>141</v>
      </c>
      <c r="AU352" s="16" t="s">
        <v>88</v>
      </c>
    </row>
    <row r="353" spans="2:65" s="1" customFormat="1" ht="24.15" customHeight="1">
      <c r="B353" s="31"/>
      <c r="C353" s="130" t="s">
        <v>939</v>
      </c>
      <c r="D353" s="130" t="s">
        <v>134</v>
      </c>
      <c r="E353" s="131" t="s">
        <v>940</v>
      </c>
      <c r="F353" s="132" t="s">
        <v>941</v>
      </c>
      <c r="G353" s="133" t="s">
        <v>137</v>
      </c>
      <c r="H353" s="134">
        <v>5.9359999999999999</v>
      </c>
      <c r="I353" s="135"/>
      <c r="J353" s="136">
        <f>ROUND(I353*H353,2)</f>
        <v>0</v>
      </c>
      <c r="K353" s="132" t="s">
        <v>138</v>
      </c>
      <c r="L353" s="31"/>
      <c r="M353" s="137" t="s">
        <v>1</v>
      </c>
      <c r="N353" s="138" t="s">
        <v>43</v>
      </c>
      <c r="P353" s="139">
        <f>O353*H353</f>
        <v>0</v>
      </c>
      <c r="Q353" s="139">
        <v>0</v>
      </c>
      <c r="R353" s="139">
        <f>Q353*H353</f>
        <v>0</v>
      </c>
      <c r="S353" s="139">
        <v>0</v>
      </c>
      <c r="T353" s="139">
        <f>S353*H353</f>
        <v>0</v>
      </c>
      <c r="U353" s="140" t="s">
        <v>1</v>
      </c>
      <c r="AR353" s="141" t="s">
        <v>139</v>
      </c>
      <c r="AT353" s="141" t="s">
        <v>134</v>
      </c>
      <c r="AU353" s="141" t="s">
        <v>88</v>
      </c>
      <c r="AY353" s="16" t="s">
        <v>131</v>
      </c>
      <c r="BE353" s="142">
        <f>IF(N353="základní",J353,0)</f>
        <v>0</v>
      </c>
      <c r="BF353" s="142">
        <f>IF(N353="snížená",J353,0)</f>
        <v>0</v>
      </c>
      <c r="BG353" s="142">
        <f>IF(N353="zákl. přenesená",J353,0)</f>
        <v>0</v>
      </c>
      <c r="BH353" s="142">
        <f>IF(N353="sníž. přenesená",J353,0)</f>
        <v>0</v>
      </c>
      <c r="BI353" s="142">
        <f>IF(N353="nulová",J353,0)</f>
        <v>0</v>
      </c>
      <c r="BJ353" s="16" t="s">
        <v>86</v>
      </c>
      <c r="BK353" s="142">
        <f>ROUND(I353*H353,2)</f>
        <v>0</v>
      </c>
      <c r="BL353" s="16" t="s">
        <v>139</v>
      </c>
      <c r="BM353" s="141" t="s">
        <v>942</v>
      </c>
    </row>
    <row r="354" spans="2:65" s="1" customFormat="1" ht="19.2">
      <c r="B354" s="31"/>
      <c r="D354" s="143" t="s">
        <v>141</v>
      </c>
      <c r="F354" s="144" t="s">
        <v>943</v>
      </c>
      <c r="I354" s="145"/>
      <c r="L354" s="31"/>
      <c r="M354" s="146"/>
      <c r="U354" s="55"/>
      <c r="AT354" s="16" t="s">
        <v>141</v>
      </c>
      <c r="AU354" s="16" t="s">
        <v>88</v>
      </c>
    </row>
    <row r="355" spans="2:65" s="1" customFormat="1" ht="24.15" customHeight="1">
      <c r="B355" s="31"/>
      <c r="C355" s="130" t="s">
        <v>944</v>
      </c>
      <c r="D355" s="130" t="s">
        <v>134</v>
      </c>
      <c r="E355" s="131" t="s">
        <v>945</v>
      </c>
      <c r="F355" s="132" t="s">
        <v>946</v>
      </c>
      <c r="G355" s="133" t="s">
        <v>225</v>
      </c>
      <c r="H355" s="134">
        <v>2.3744000000000001</v>
      </c>
      <c r="I355" s="135"/>
      <c r="J355" s="136">
        <f>ROUND(I355*H355,2)</f>
        <v>0</v>
      </c>
      <c r="K355" s="132" t="s">
        <v>138</v>
      </c>
      <c r="L355" s="31"/>
      <c r="M355" s="137" t="s">
        <v>1</v>
      </c>
      <c r="N355" s="138" t="s">
        <v>43</v>
      </c>
      <c r="P355" s="139">
        <f>O355*H355</f>
        <v>0</v>
      </c>
      <c r="Q355" s="139">
        <v>0</v>
      </c>
      <c r="R355" s="139">
        <f>Q355*H355</f>
        <v>0</v>
      </c>
      <c r="S355" s="139">
        <v>0</v>
      </c>
      <c r="T355" s="139">
        <f>S355*H355</f>
        <v>0</v>
      </c>
      <c r="U355" s="140" t="s">
        <v>1</v>
      </c>
      <c r="AR355" s="141" t="s">
        <v>139</v>
      </c>
      <c r="AT355" s="141" t="s">
        <v>134</v>
      </c>
      <c r="AU355" s="141" t="s">
        <v>88</v>
      </c>
      <c r="AY355" s="16" t="s">
        <v>131</v>
      </c>
      <c r="BE355" s="142">
        <f>IF(N355="základní",J355,0)</f>
        <v>0</v>
      </c>
      <c r="BF355" s="142">
        <f>IF(N355="snížená",J355,0)</f>
        <v>0</v>
      </c>
      <c r="BG355" s="142">
        <f>IF(N355="zákl. přenesená",J355,0)</f>
        <v>0</v>
      </c>
      <c r="BH355" s="142">
        <f>IF(N355="sníž. přenesená",J355,0)</f>
        <v>0</v>
      </c>
      <c r="BI355" s="142">
        <f>IF(N355="nulová",J355,0)</f>
        <v>0</v>
      </c>
      <c r="BJ355" s="16" t="s">
        <v>86</v>
      </c>
      <c r="BK355" s="142">
        <f>ROUND(I355*H355,2)</f>
        <v>0</v>
      </c>
      <c r="BL355" s="16" t="s">
        <v>139</v>
      </c>
      <c r="BM355" s="141" t="s">
        <v>947</v>
      </c>
    </row>
    <row r="356" spans="2:65" s="1" customFormat="1" ht="19.2">
      <c r="B356" s="31"/>
      <c r="D356" s="143" t="s">
        <v>141</v>
      </c>
      <c r="F356" s="144" t="s">
        <v>948</v>
      </c>
      <c r="I356" s="145"/>
      <c r="L356" s="31"/>
      <c r="M356" s="146"/>
      <c r="U356" s="55"/>
      <c r="AT356" s="16" t="s">
        <v>141</v>
      </c>
      <c r="AU356" s="16" t="s">
        <v>88</v>
      </c>
    </row>
    <row r="357" spans="2:65" s="1" customFormat="1" ht="16.5" customHeight="1">
      <c r="B357" s="31"/>
      <c r="C357" s="171" t="s">
        <v>816</v>
      </c>
      <c r="D357" s="171" t="s">
        <v>294</v>
      </c>
      <c r="E357" s="172" t="s">
        <v>949</v>
      </c>
      <c r="F357" s="173" t="s">
        <v>950</v>
      </c>
      <c r="G357" s="174" t="s">
        <v>182</v>
      </c>
      <c r="H357" s="175">
        <v>0.36</v>
      </c>
      <c r="I357" s="176"/>
      <c r="J357" s="177">
        <f>ROUND(I357*H357,2)</f>
        <v>0</v>
      </c>
      <c r="K357" s="173" t="s">
        <v>1</v>
      </c>
      <c r="L357" s="178"/>
      <c r="M357" s="179" t="s">
        <v>1</v>
      </c>
      <c r="N357" s="180" t="s">
        <v>43</v>
      </c>
      <c r="P357" s="139">
        <f>O357*H357</f>
        <v>0</v>
      </c>
      <c r="Q357" s="139">
        <v>0</v>
      </c>
      <c r="R357" s="139">
        <f>Q357*H357</f>
        <v>0</v>
      </c>
      <c r="S357" s="139">
        <v>0</v>
      </c>
      <c r="T357" s="139">
        <f>S357*H357</f>
        <v>0</v>
      </c>
      <c r="U357" s="140" t="s">
        <v>1</v>
      </c>
      <c r="AR357" s="141" t="s">
        <v>188</v>
      </c>
      <c r="AT357" s="141" t="s">
        <v>294</v>
      </c>
      <c r="AU357" s="141" t="s">
        <v>88</v>
      </c>
      <c r="AY357" s="16" t="s">
        <v>131</v>
      </c>
      <c r="BE357" s="142">
        <f>IF(N357="základní",J357,0)</f>
        <v>0</v>
      </c>
      <c r="BF357" s="142">
        <f>IF(N357="snížená",J357,0)</f>
        <v>0</v>
      </c>
      <c r="BG357" s="142">
        <f>IF(N357="zákl. přenesená",J357,0)</f>
        <v>0</v>
      </c>
      <c r="BH357" s="142">
        <f>IF(N357="sníž. přenesená",J357,0)</f>
        <v>0</v>
      </c>
      <c r="BI357" s="142">
        <f>IF(N357="nulová",J357,0)</f>
        <v>0</v>
      </c>
      <c r="BJ357" s="16" t="s">
        <v>86</v>
      </c>
      <c r="BK357" s="142">
        <f>ROUND(I357*H357,2)</f>
        <v>0</v>
      </c>
      <c r="BL357" s="16" t="s">
        <v>139</v>
      </c>
      <c r="BM357" s="141" t="s">
        <v>951</v>
      </c>
    </row>
    <row r="358" spans="2:65" s="1" customFormat="1">
      <c r="B358" s="31"/>
      <c r="D358" s="143" t="s">
        <v>141</v>
      </c>
      <c r="F358" s="144" t="s">
        <v>950</v>
      </c>
      <c r="I358" s="145"/>
      <c r="L358" s="31"/>
      <c r="M358" s="146"/>
      <c r="U358" s="55"/>
      <c r="AT358" s="16" t="s">
        <v>141</v>
      </c>
      <c r="AU358" s="16" t="s">
        <v>88</v>
      </c>
    </row>
    <row r="359" spans="2:65" s="12" customFormat="1">
      <c r="B359" s="147"/>
      <c r="D359" s="143" t="s">
        <v>143</v>
      </c>
      <c r="E359" s="148" t="s">
        <v>1</v>
      </c>
      <c r="F359" s="149" t="s">
        <v>764</v>
      </c>
      <c r="H359" s="148" t="s">
        <v>1</v>
      </c>
      <c r="I359" s="150"/>
      <c r="L359" s="147"/>
      <c r="M359" s="151"/>
      <c r="U359" s="152"/>
      <c r="AT359" s="148" t="s">
        <v>143</v>
      </c>
      <c r="AU359" s="148" t="s">
        <v>88</v>
      </c>
      <c r="AV359" s="12" t="s">
        <v>86</v>
      </c>
      <c r="AW359" s="12" t="s">
        <v>33</v>
      </c>
      <c r="AX359" s="12" t="s">
        <v>78</v>
      </c>
      <c r="AY359" s="148" t="s">
        <v>131</v>
      </c>
    </row>
    <row r="360" spans="2:65" s="12" customFormat="1">
      <c r="B360" s="147"/>
      <c r="D360" s="143" t="s">
        <v>143</v>
      </c>
      <c r="E360" s="148" t="s">
        <v>1</v>
      </c>
      <c r="F360" s="149" t="s">
        <v>783</v>
      </c>
      <c r="H360" s="148" t="s">
        <v>1</v>
      </c>
      <c r="I360" s="150"/>
      <c r="L360" s="147"/>
      <c r="M360" s="151"/>
      <c r="U360" s="152"/>
      <c r="AT360" s="148" t="s">
        <v>143</v>
      </c>
      <c r="AU360" s="148" t="s">
        <v>88</v>
      </c>
      <c r="AV360" s="12" t="s">
        <v>86</v>
      </c>
      <c r="AW360" s="12" t="s">
        <v>33</v>
      </c>
      <c r="AX360" s="12" t="s">
        <v>78</v>
      </c>
      <c r="AY360" s="148" t="s">
        <v>131</v>
      </c>
    </row>
    <row r="361" spans="2:65" s="13" customFormat="1">
      <c r="B361" s="153"/>
      <c r="D361" s="143" t="s">
        <v>143</v>
      </c>
      <c r="E361" s="154" t="s">
        <v>1</v>
      </c>
      <c r="F361" s="155" t="s">
        <v>952</v>
      </c>
      <c r="H361" s="156">
        <v>0.36</v>
      </c>
      <c r="I361" s="157"/>
      <c r="L361" s="153"/>
      <c r="M361" s="158"/>
      <c r="U361" s="159"/>
      <c r="AT361" s="154" t="s">
        <v>143</v>
      </c>
      <c r="AU361" s="154" t="s">
        <v>88</v>
      </c>
      <c r="AV361" s="13" t="s">
        <v>88</v>
      </c>
      <c r="AW361" s="13" t="s">
        <v>33</v>
      </c>
      <c r="AX361" s="13" t="s">
        <v>86</v>
      </c>
      <c r="AY361" s="154" t="s">
        <v>131</v>
      </c>
    </row>
    <row r="362" spans="2:65" s="1" customFormat="1" ht="24.15" customHeight="1">
      <c r="B362" s="31"/>
      <c r="C362" s="130" t="s">
        <v>349</v>
      </c>
      <c r="D362" s="130" t="s">
        <v>134</v>
      </c>
      <c r="E362" s="131" t="s">
        <v>953</v>
      </c>
      <c r="F362" s="132" t="s">
        <v>954</v>
      </c>
      <c r="G362" s="133" t="s">
        <v>225</v>
      </c>
      <c r="H362" s="134">
        <v>1.187E-2</v>
      </c>
      <c r="I362" s="135"/>
      <c r="J362" s="136">
        <f>ROUND(I362*H362,2)</f>
        <v>0</v>
      </c>
      <c r="K362" s="132" t="s">
        <v>138</v>
      </c>
      <c r="L362" s="31"/>
      <c r="M362" s="137" t="s">
        <v>1</v>
      </c>
      <c r="N362" s="138" t="s">
        <v>43</v>
      </c>
      <c r="P362" s="139">
        <f>O362*H362</f>
        <v>0</v>
      </c>
      <c r="Q362" s="139">
        <v>0</v>
      </c>
      <c r="R362" s="139">
        <f>Q362*H362</f>
        <v>0</v>
      </c>
      <c r="S362" s="139">
        <v>0</v>
      </c>
      <c r="T362" s="139">
        <f>S362*H362</f>
        <v>0</v>
      </c>
      <c r="U362" s="140" t="s">
        <v>1</v>
      </c>
      <c r="AR362" s="141" t="s">
        <v>139</v>
      </c>
      <c r="AT362" s="141" t="s">
        <v>134</v>
      </c>
      <c r="AU362" s="141" t="s">
        <v>88</v>
      </c>
      <c r="AY362" s="16" t="s">
        <v>131</v>
      </c>
      <c r="BE362" s="142">
        <f>IF(N362="základní",J362,0)</f>
        <v>0</v>
      </c>
      <c r="BF362" s="142">
        <f>IF(N362="snížená",J362,0)</f>
        <v>0</v>
      </c>
      <c r="BG362" s="142">
        <f>IF(N362="zákl. přenesená",J362,0)</f>
        <v>0</v>
      </c>
      <c r="BH362" s="142">
        <f>IF(N362="sníž. přenesená",J362,0)</f>
        <v>0</v>
      </c>
      <c r="BI362" s="142">
        <f>IF(N362="nulová",J362,0)</f>
        <v>0</v>
      </c>
      <c r="BJ362" s="16" t="s">
        <v>86</v>
      </c>
      <c r="BK362" s="142">
        <f>ROUND(I362*H362,2)</f>
        <v>0</v>
      </c>
      <c r="BL362" s="16" t="s">
        <v>139</v>
      </c>
      <c r="BM362" s="141" t="s">
        <v>955</v>
      </c>
    </row>
    <row r="363" spans="2:65" s="1" customFormat="1" ht="19.2">
      <c r="B363" s="31"/>
      <c r="D363" s="143" t="s">
        <v>141</v>
      </c>
      <c r="F363" s="144" t="s">
        <v>956</v>
      </c>
      <c r="I363" s="145"/>
      <c r="L363" s="31"/>
      <c r="M363" s="146"/>
      <c r="U363" s="55"/>
      <c r="AT363" s="16" t="s">
        <v>141</v>
      </c>
      <c r="AU363" s="16" t="s">
        <v>88</v>
      </c>
    </row>
    <row r="364" spans="2:65" s="1" customFormat="1" ht="19.2">
      <c r="B364" s="31"/>
      <c r="D364" s="143" t="s">
        <v>150</v>
      </c>
      <c r="F364" s="160" t="s">
        <v>957</v>
      </c>
      <c r="I364" s="145"/>
      <c r="L364" s="31"/>
      <c r="M364" s="146"/>
      <c r="U364" s="55"/>
      <c r="AT364" s="16" t="s">
        <v>150</v>
      </c>
      <c r="AU364" s="16" t="s">
        <v>88</v>
      </c>
    </row>
    <row r="365" spans="2:65" s="1" customFormat="1" ht="16.5" customHeight="1">
      <c r="B365" s="31"/>
      <c r="C365" s="171" t="s">
        <v>820</v>
      </c>
      <c r="D365" s="171" t="s">
        <v>294</v>
      </c>
      <c r="E365" s="172" t="s">
        <v>958</v>
      </c>
      <c r="F365" s="173" t="s">
        <v>959</v>
      </c>
      <c r="G365" s="174" t="s">
        <v>960</v>
      </c>
      <c r="H365" s="175">
        <v>11.87</v>
      </c>
      <c r="I365" s="176"/>
      <c r="J365" s="177">
        <f>ROUND(I365*H365,2)</f>
        <v>0</v>
      </c>
      <c r="K365" s="173" t="s">
        <v>1</v>
      </c>
      <c r="L365" s="178"/>
      <c r="M365" s="179" t="s">
        <v>1</v>
      </c>
      <c r="N365" s="180" t="s">
        <v>43</v>
      </c>
      <c r="P365" s="139">
        <f>O365*H365</f>
        <v>0</v>
      </c>
      <c r="Q365" s="139">
        <v>0</v>
      </c>
      <c r="R365" s="139">
        <f>Q365*H365</f>
        <v>0</v>
      </c>
      <c r="S365" s="139">
        <v>0</v>
      </c>
      <c r="T365" s="139">
        <f>S365*H365</f>
        <v>0</v>
      </c>
      <c r="U365" s="140" t="s">
        <v>1</v>
      </c>
      <c r="AR365" s="141" t="s">
        <v>188</v>
      </c>
      <c r="AT365" s="141" t="s">
        <v>294</v>
      </c>
      <c r="AU365" s="141" t="s">
        <v>88</v>
      </c>
      <c r="AY365" s="16" t="s">
        <v>131</v>
      </c>
      <c r="BE365" s="142">
        <f>IF(N365="základní",J365,0)</f>
        <v>0</v>
      </c>
      <c r="BF365" s="142">
        <f>IF(N365="snížená",J365,0)</f>
        <v>0</v>
      </c>
      <c r="BG365" s="142">
        <f>IF(N365="zákl. přenesená",J365,0)</f>
        <v>0</v>
      </c>
      <c r="BH365" s="142">
        <f>IF(N365="sníž. přenesená",J365,0)</f>
        <v>0</v>
      </c>
      <c r="BI365" s="142">
        <f>IF(N365="nulová",J365,0)</f>
        <v>0</v>
      </c>
      <c r="BJ365" s="16" t="s">
        <v>86</v>
      </c>
      <c r="BK365" s="142">
        <f>ROUND(I365*H365,2)</f>
        <v>0</v>
      </c>
      <c r="BL365" s="16" t="s">
        <v>139</v>
      </c>
      <c r="BM365" s="141" t="s">
        <v>961</v>
      </c>
    </row>
    <row r="366" spans="2:65" s="1" customFormat="1">
      <c r="B366" s="31"/>
      <c r="D366" s="143" t="s">
        <v>141</v>
      </c>
      <c r="F366" s="144" t="s">
        <v>959</v>
      </c>
      <c r="I366" s="145"/>
      <c r="L366" s="31"/>
      <c r="M366" s="146"/>
      <c r="U366" s="55"/>
      <c r="AT366" s="16" t="s">
        <v>141</v>
      </c>
      <c r="AU366" s="16" t="s">
        <v>88</v>
      </c>
    </row>
    <row r="367" spans="2:65" s="12" customFormat="1">
      <c r="B367" s="147"/>
      <c r="D367" s="143" t="s">
        <v>143</v>
      </c>
      <c r="E367" s="148" t="s">
        <v>1</v>
      </c>
      <c r="F367" s="149" t="s">
        <v>764</v>
      </c>
      <c r="H367" s="148" t="s">
        <v>1</v>
      </c>
      <c r="I367" s="150"/>
      <c r="L367" s="147"/>
      <c r="M367" s="151"/>
      <c r="U367" s="152"/>
      <c r="AT367" s="148" t="s">
        <v>143</v>
      </c>
      <c r="AU367" s="148" t="s">
        <v>88</v>
      </c>
      <c r="AV367" s="12" t="s">
        <v>86</v>
      </c>
      <c r="AW367" s="12" t="s">
        <v>33</v>
      </c>
      <c r="AX367" s="12" t="s">
        <v>78</v>
      </c>
      <c r="AY367" s="148" t="s">
        <v>131</v>
      </c>
    </row>
    <row r="368" spans="2:65" s="12" customFormat="1">
      <c r="B368" s="147"/>
      <c r="D368" s="143" t="s">
        <v>143</v>
      </c>
      <c r="E368" s="148" t="s">
        <v>1</v>
      </c>
      <c r="F368" s="149" t="s">
        <v>783</v>
      </c>
      <c r="H368" s="148" t="s">
        <v>1</v>
      </c>
      <c r="I368" s="150"/>
      <c r="L368" s="147"/>
      <c r="M368" s="151"/>
      <c r="U368" s="152"/>
      <c r="AT368" s="148" t="s">
        <v>143</v>
      </c>
      <c r="AU368" s="148" t="s">
        <v>88</v>
      </c>
      <c r="AV368" s="12" t="s">
        <v>86</v>
      </c>
      <c r="AW368" s="12" t="s">
        <v>33</v>
      </c>
      <c r="AX368" s="12" t="s">
        <v>78</v>
      </c>
      <c r="AY368" s="148" t="s">
        <v>131</v>
      </c>
    </row>
    <row r="369" spans="2:65" s="13" customFormat="1">
      <c r="B369" s="153"/>
      <c r="D369" s="143" t="s">
        <v>143</v>
      </c>
      <c r="E369" s="154" t="s">
        <v>1</v>
      </c>
      <c r="F369" s="155" t="s">
        <v>962</v>
      </c>
      <c r="H369" s="156">
        <v>11.87</v>
      </c>
      <c r="I369" s="157"/>
      <c r="L369" s="153"/>
      <c r="M369" s="158"/>
      <c r="U369" s="159"/>
      <c r="AT369" s="154" t="s">
        <v>143</v>
      </c>
      <c r="AU369" s="154" t="s">
        <v>88</v>
      </c>
      <c r="AV369" s="13" t="s">
        <v>88</v>
      </c>
      <c r="AW369" s="13" t="s">
        <v>33</v>
      </c>
      <c r="AX369" s="13" t="s">
        <v>86</v>
      </c>
      <c r="AY369" s="154" t="s">
        <v>131</v>
      </c>
    </row>
    <row r="370" spans="2:65" s="1" customFormat="1" ht="24.15" customHeight="1">
      <c r="B370" s="31"/>
      <c r="C370" s="130" t="s">
        <v>963</v>
      </c>
      <c r="D370" s="130" t="s">
        <v>134</v>
      </c>
      <c r="E370" s="131" t="s">
        <v>940</v>
      </c>
      <c r="F370" s="132" t="s">
        <v>941</v>
      </c>
      <c r="G370" s="133" t="s">
        <v>137</v>
      </c>
      <c r="H370" s="134">
        <v>59.36</v>
      </c>
      <c r="I370" s="135"/>
      <c r="J370" s="136">
        <f>ROUND(I370*H370,2)</f>
        <v>0</v>
      </c>
      <c r="K370" s="132" t="s">
        <v>138</v>
      </c>
      <c r="L370" s="31"/>
      <c r="M370" s="137" t="s">
        <v>1</v>
      </c>
      <c r="N370" s="138" t="s">
        <v>43</v>
      </c>
      <c r="P370" s="139">
        <f>O370*H370</f>
        <v>0</v>
      </c>
      <c r="Q370" s="139">
        <v>0</v>
      </c>
      <c r="R370" s="139">
        <f>Q370*H370</f>
        <v>0</v>
      </c>
      <c r="S370" s="139">
        <v>0</v>
      </c>
      <c r="T370" s="139">
        <f>S370*H370</f>
        <v>0</v>
      </c>
      <c r="U370" s="140" t="s">
        <v>1</v>
      </c>
      <c r="AR370" s="141" t="s">
        <v>139</v>
      </c>
      <c r="AT370" s="141" t="s">
        <v>134</v>
      </c>
      <c r="AU370" s="141" t="s">
        <v>88</v>
      </c>
      <c r="AY370" s="16" t="s">
        <v>131</v>
      </c>
      <c r="BE370" s="142">
        <f>IF(N370="základní",J370,0)</f>
        <v>0</v>
      </c>
      <c r="BF370" s="142">
        <f>IF(N370="snížená",J370,0)</f>
        <v>0</v>
      </c>
      <c r="BG370" s="142">
        <f>IF(N370="zákl. přenesená",J370,0)</f>
        <v>0</v>
      </c>
      <c r="BH370" s="142">
        <f>IF(N370="sníž. přenesená",J370,0)</f>
        <v>0</v>
      </c>
      <c r="BI370" s="142">
        <f>IF(N370="nulová",J370,0)</f>
        <v>0</v>
      </c>
      <c r="BJ370" s="16" t="s">
        <v>86</v>
      </c>
      <c r="BK370" s="142">
        <f>ROUND(I370*H370,2)</f>
        <v>0</v>
      </c>
      <c r="BL370" s="16" t="s">
        <v>139</v>
      </c>
      <c r="BM370" s="141" t="s">
        <v>964</v>
      </c>
    </row>
    <row r="371" spans="2:65" s="1" customFormat="1" ht="19.2">
      <c r="B371" s="31"/>
      <c r="D371" s="143" t="s">
        <v>141</v>
      </c>
      <c r="F371" s="144" t="s">
        <v>943</v>
      </c>
      <c r="I371" s="145"/>
      <c r="L371" s="31"/>
      <c r="M371" s="146"/>
      <c r="U371" s="55"/>
      <c r="AT371" s="16" t="s">
        <v>141</v>
      </c>
      <c r="AU371" s="16" t="s">
        <v>88</v>
      </c>
    </row>
    <row r="372" spans="2:65" s="1" customFormat="1" ht="21.75" customHeight="1">
      <c r="B372" s="31"/>
      <c r="C372" s="130" t="s">
        <v>824</v>
      </c>
      <c r="D372" s="130" t="s">
        <v>134</v>
      </c>
      <c r="E372" s="131" t="s">
        <v>965</v>
      </c>
      <c r="F372" s="132" t="s">
        <v>966</v>
      </c>
      <c r="G372" s="133" t="s">
        <v>137</v>
      </c>
      <c r="H372" s="134">
        <v>118.72</v>
      </c>
      <c r="I372" s="135"/>
      <c r="J372" s="136">
        <f>ROUND(I372*H372,2)</f>
        <v>0</v>
      </c>
      <c r="K372" s="132" t="s">
        <v>138</v>
      </c>
      <c r="L372" s="31"/>
      <c r="M372" s="137" t="s">
        <v>1</v>
      </c>
      <c r="N372" s="138" t="s">
        <v>43</v>
      </c>
      <c r="P372" s="139">
        <f>O372*H372</f>
        <v>0</v>
      </c>
      <c r="Q372" s="139">
        <v>0</v>
      </c>
      <c r="R372" s="139">
        <f>Q372*H372</f>
        <v>0</v>
      </c>
      <c r="S372" s="139">
        <v>0</v>
      </c>
      <c r="T372" s="139">
        <f>S372*H372</f>
        <v>0</v>
      </c>
      <c r="U372" s="140" t="s">
        <v>1</v>
      </c>
      <c r="AR372" s="141" t="s">
        <v>139</v>
      </c>
      <c r="AT372" s="141" t="s">
        <v>134</v>
      </c>
      <c r="AU372" s="141" t="s">
        <v>88</v>
      </c>
      <c r="AY372" s="16" t="s">
        <v>131</v>
      </c>
      <c r="BE372" s="142">
        <f>IF(N372="základní",J372,0)</f>
        <v>0</v>
      </c>
      <c r="BF372" s="142">
        <f>IF(N372="snížená",J372,0)</f>
        <v>0</v>
      </c>
      <c r="BG372" s="142">
        <f>IF(N372="zákl. přenesená",J372,0)</f>
        <v>0</v>
      </c>
      <c r="BH372" s="142">
        <f>IF(N372="sníž. přenesená",J372,0)</f>
        <v>0</v>
      </c>
      <c r="BI372" s="142">
        <f>IF(N372="nulová",J372,0)</f>
        <v>0</v>
      </c>
      <c r="BJ372" s="16" t="s">
        <v>86</v>
      </c>
      <c r="BK372" s="142">
        <f>ROUND(I372*H372,2)</f>
        <v>0</v>
      </c>
      <c r="BL372" s="16" t="s">
        <v>139</v>
      </c>
      <c r="BM372" s="141" t="s">
        <v>967</v>
      </c>
    </row>
    <row r="373" spans="2:65" s="1" customFormat="1">
      <c r="B373" s="31"/>
      <c r="D373" s="143" t="s">
        <v>141</v>
      </c>
      <c r="F373" s="144" t="s">
        <v>968</v>
      </c>
      <c r="I373" s="145"/>
      <c r="L373" s="31"/>
      <c r="M373" s="146"/>
      <c r="U373" s="55"/>
      <c r="AT373" s="16" t="s">
        <v>141</v>
      </c>
      <c r="AU373" s="16" t="s">
        <v>88</v>
      </c>
    </row>
    <row r="374" spans="2:65" s="1" customFormat="1" ht="33" customHeight="1">
      <c r="B374" s="31"/>
      <c r="C374" s="130" t="s">
        <v>969</v>
      </c>
      <c r="D374" s="130" t="s">
        <v>134</v>
      </c>
      <c r="E374" s="131" t="s">
        <v>970</v>
      </c>
      <c r="F374" s="132" t="s">
        <v>971</v>
      </c>
      <c r="G374" s="133" t="s">
        <v>205</v>
      </c>
      <c r="H374" s="134">
        <v>756</v>
      </c>
      <c r="I374" s="135"/>
      <c r="J374" s="136">
        <f>ROUND(I374*H374,2)</f>
        <v>0</v>
      </c>
      <c r="K374" s="132" t="s">
        <v>138</v>
      </c>
      <c r="L374" s="31"/>
      <c r="M374" s="137" t="s">
        <v>1</v>
      </c>
      <c r="N374" s="138" t="s">
        <v>43</v>
      </c>
      <c r="P374" s="139">
        <f>O374*H374</f>
        <v>0</v>
      </c>
      <c r="Q374" s="139">
        <v>0</v>
      </c>
      <c r="R374" s="139">
        <f>Q374*H374</f>
        <v>0</v>
      </c>
      <c r="S374" s="139">
        <v>0</v>
      </c>
      <c r="T374" s="139">
        <f>S374*H374</f>
        <v>0</v>
      </c>
      <c r="U374" s="140" t="s">
        <v>1</v>
      </c>
      <c r="AR374" s="141" t="s">
        <v>139</v>
      </c>
      <c r="AT374" s="141" t="s">
        <v>134</v>
      </c>
      <c r="AU374" s="141" t="s">
        <v>88</v>
      </c>
      <c r="AY374" s="16" t="s">
        <v>131</v>
      </c>
      <c r="BE374" s="142">
        <f>IF(N374="základní",J374,0)</f>
        <v>0</v>
      </c>
      <c r="BF374" s="142">
        <f>IF(N374="snížená",J374,0)</f>
        <v>0</v>
      </c>
      <c r="BG374" s="142">
        <f>IF(N374="zákl. přenesená",J374,0)</f>
        <v>0</v>
      </c>
      <c r="BH374" s="142">
        <f>IF(N374="sníž. přenesená",J374,0)</f>
        <v>0</v>
      </c>
      <c r="BI374" s="142">
        <f>IF(N374="nulová",J374,0)</f>
        <v>0</v>
      </c>
      <c r="BJ374" s="16" t="s">
        <v>86</v>
      </c>
      <c r="BK374" s="142">
        <f>ROUND(I374*H374,2)</f>
        <v>0</v>
      </c>
      <c r="BL374" s="16" t="s">
        <v>139</v>
      </c>
      <c r="BM374" s="141" t="s">
        <v>972</v>
      </c>
    </row>
    <row r="375" spans="2:65" s="1" customFormat="1" ht="28.8">
      <c r="B375" s="31"/>
      <c r="D375" s="143" t="s">
        <v>141</v>
      </c>
      <c r="F375" s="144" t="s">
        <v>973</v>
      </c>
      <c r="I375" s="145"/>
      <c r="L375" s="31"/>
      <c r="M375" s="146"/>
      <c r="U375" s="55"/>
      <c r="AT375" s="16" t="s">
        <v>141</v>
      </c>
      <c r="AU375" s="16" t="s">
        <v>88</v>
      </c>
    </row>
    <row r="376" spans="2:65" s="1" customFormat="1" ht="16.5" customHeight="1">
      <c r="B376" s="31"/>
      <c r="C376" s="130" t="s">
        <v>829</v>
      </c>
      <c r="D376" s="130" t="s">
        <v>134</v>
      </c>
      <c r="E376" s="131" t="s">
        <v>974</v>
      </c>
      <c r="F376" s="132" t="s">
        <v>975</v>
      </c>
      <c r="G376" s="133" t="s">
        <v>205</v>
      </c>
      <c r="H376" s="134">
        <v>756</v>
      </c>
      <c r="I376" s="135"/>
      <c r="J376" s="136">
        <f>ROUND(I376*H376,2)</f>
        <v>0</v>
      </c>
      <c r="K376" s="132" t="s">
        <v>138</v>
      </c>
      <c r="L376" s="31"/>
      <c r="M376" s="137" t="s">
        <v>1</v>
      </c>
      <c r="N376" s="138" t="s">
        <v>43</v>
      </c>
      <c r="P376" s="139">
        <f>O376*H376</f>
        <v>0</v>
      </c>
      <c r="Q376" s="139">
        <v>0</v>
      </c>
      <c r="R376" s="139">
        <f>Q376*H376</f>
        <v>0</v>
      </c>
      <c r="S376" s="139">
        <v>0</v>
      </c>
      <c r="T376" s="139">
        <f>S376*H376</f>
        <v>0</v>
      </c>
      <c r="U376" s="140" t="s">
        <v>1</v>
      </c>
      <c r="AR376" s="141" t="s">
        <v>139</v>
      </c>
      <c r="AT376" s="141" t="s">
        <v>134</v>
      </c>
      <c r="AU376" s="141" t="s">
        <v>88</v>
      </c>
      <c r="AY376" s="16" t="s">
        <v>131</v>
      </c>
      <c r="BE376" s="142">
        <f>IF(N376="základní",J376,0)</f>
        <v>0</v>
      </c>
      <c r="BF376" s="142">
        <f>IF(N376="snížená",J376,0)</f>
        <v>0</v>
      </c>
      <c r="BG376" s="142">
        <f>IF(N376="zákl. přenesená",J376,0)</f>
        <v>0</v>
      </c>
      <c r="BH376" s="142">
        <f>IF(N376="sníž. přenesená",J376,0)</f>
        <v>0</v>
      </c>
      <c r="BI376" s="142">
        <f>IF(N376="nulová",J376,0)</f>
        <v>0</v>
      </c>
      <c r="BJ376" s="16" t="s">
        <v>86</v>
      </c>
      <c r="BK376" s="142">
        <f>ROUND(I376*H376,2)</f>
        <v>0</v>
      </c>
      <c r="BL376" s="16" t="s">
        <v>139</v>
      </c>
      <c r="BM376" s="141" t="s">
        <v>976</v>
      </c>
    </row>
    <row r="377" spans="2:65" s="1" customFormat="1" ht="19.2">
      <c r="B377" s="31"/>
      <c r="D377" s="143" t="s">
        <v>141</v>
      </c>
      <c r="F377" s="144" t="s">
        <v>977</v>
      </c>
      <c r="I377" s="145"/>
      <c r="L377" s="31"/>
      <c r="M377" s="146"/>
      <c r="U377" s="55"/>
      <c r="AT377" s="16" t="s">
        <v>141</v>
      </c>
      <c r="AU377" s="16" t="s">
        <v>88</v>
      </c>
    </row>
    <row r="378" spans="2:65" s="1" customFormat="1" ht="24.15" customHeight="1">
      <c r="B378" s="31"/>
      <c r="C378" s="171" t="s">
        <v>978</v>
      </c>
      <c r="D378" s="171" t="s">
        <v>294</v>
      </c>
      <c r="E378" s="172" t="s">
        <v>979</v>
      </c>
      <c r="F378" s="173" t="s">
        <v>980</v>
      </c>
      <c r="G378" s="174" t="s">
        <v>717</v>
      </c>
      <c r="H378" s="175">
        <v>26</v>
      </c>
      <c r="I378" s="176"/>
      <c r="J378" s="177">
        <f>ROUND(I378*H378,2)</f>
        <v>0</v>
      </c>
      <c r="K378" s="173" t="s">
        <v>1</v>
      </c>
      <c r="L378" s="178"/>
      <c r="M378" s="179" t="s">
        <v>1</v>
      </c>
      <c r="N378" s="180" t="s">
        <v>43</v>
      </c>
      <c r="P378" s="139">
        <f>O378*H378</f>
        <v>0</v>
      </c>
      <c r="Q378" s="139">
        <v>0</v>
      </c>
      <c r="R378" s="139">
        <f>Q378*H378</f>
        <v>0</v>
      </c>
      <c r="S378" s="139">
        <v>0</v>
      </c>
      <c r="T378" s="139">
        <f>S378*H378</f>
        <v>0</v>
      </c>
      <c r="U378" s="140" t="s">
        <v>1</v>
      </c>
      <c r="AR378" s="141" t="s">
        <v>188</v>
      </c>
      <c r="AT378" s="141" t="s">
        <v>294</v>
      </c>
      <c r="AU378" s="141" t="s">
        <v>88</v>
      </c>
      <c r="AY378" s="16" t="s">
        <v>131</v>
      </c>
      <c r="BE378" s="142">
        <f>IF(N378="základní",J378,0)</f>
        <v>0</v>
      </c>
      <c r="BF378" s="142">
        <f>IF(N378="snížená",J378,0)</f>
        <v>0</v>
      </c>
      <c r="BG378" s="142">
        <f>IF(N378="zákl. přenesená",J378,0)</f>
        <v>0</v>
      </c>
      <c r="BH378" s="142">
        <f>IF(N378="sníž. přenesená",J378,0)</f>
        <v>0</v>
      </c>
      <c r="BI378" s="142">
        <f>IF(N378="nulová",J378,0)</f>
        <v>0</v>
      </c>
      <c r="BJ378" s="16" t="s">
        <v>86</v>
      </c>
      <c r="BK378" s="142">
        <f>ROUND(I378*H378,2)</f>
        <v>0</v>
      </c>
      <c r="BL378" s="16" t="s">
        <v>139</v>
      </c>
      <c r="BM378" s="141" t="s">
        <v>981</v>
      </c>
    </row>
    <row r="379" spans="2:65" s="1" customFormat="1">
      <c r="B379" s="31"/>
      <c r="D379" s="143" t="s">
        <v>141</v>
      </c>
      <c r="F379" s="144" t="s">
        <v>980</v>
      </c>
      <c r="I379" s="145"/>
      <c r="L379" s="31"/>
      <c r="M379" s="146"/>
      <c r="U379" s="55"/>
      <c r="AT379" s="16" t="s">
        <v>141</v>
      </c>
      <c r="AU379" s="16" t="s">
        <v>88</v>
      </c>
    </row>
    <row r="380" spans="2:65" s="1" customFormat="1" ht="16.5" customHeight="1">
      <c r="B380" s="31"/>
      <c r="C380" s="171" t="s">
        <v>832</v>
      </c>
      <c r="D380" s="171" t="s">
        <v>294</v>
      </c>
      <c r="E380" s="172" t="s">
        <v>982</v>
      </c>
      <c r="F380" s="173" t="s">
        <v>983</v>
      </c>
      <c r="G380" s="174" t="s">
        <v>717</v>
      </c>
      <c r="H380" s="175">
        <v>117</v>
      </c>
      <c r="I380" s="176"/>
      <c r="J380" s="177">
        <f>ROUND(I380*H380,2)</f>
        <v>0</v>
      </c>
      <c r="K380" s="173" t="s">
        <v>1</v>
      </c>
      <c r="L380" s="178"/>
      <c r="M380" s="179" t="s">
        <v>1</v>
      </c>
      <c r="N380" s="180" t="s">
        <v>43</v>
      </c>
      <c r="P380" s="139">
        <f>O380*H380</f>
        <v>0</v>
      </c>
      <c r="Q380" s="139">
        <v>0</v>
      </c>
      <c r="R380" s="139">
        <f>Q380*H380</f>
        <v>0</v>
      </c>
      <c r="S380" s="139">
        <v>0</v>
      </c>
      <c r="T380" s="139">
        <f>S380*H380</f>
        <v>0</v>
      </c>
      <c r="U380" s="140" t="s">
        <v>1</v>
      </c>
      <c r="AR380" s="141" t="s">
        <v>188</v>
      </c>
      <c r="AT380" s="141" t="s">
        <v>294</v>
      </c>
      <c r="AU380" s="141" t="s">
        <v>88</v>
      </c>
      <c r="AY380" s="16" t="s">
        <v>131</v>
      </c>
      <c r="BE380" s="142">
        <f>IF(N380="základní",J380,0)</f>
        <v>0</v>
      </c>
      <c r="BF380" s="142">
        <f>IF(N380="snížená",J380,0)</f>
        <v>0</v>
      </c>
      <c r="BG380" s="142">
        <f>IF(N380="zákl. přenesená",J380,0)</f>
        <v>0</v>
      </c>
      <c r="BH380" s="142">
        <f>IF(N380="sníž. přenesená",J380,0)</f>
        <v>0</v>
      </c>
      <c r="BI380" s="142">
        <f>IF(N380="nulová",J380,0)</f>
        <v>0</v>
      </c>
      <c r="BJ380" s="16" t="s">
        <v>86</v>
      </c>
      <c r="BK380" s="142">
        <f>ROUND(I380*H380,2)</f>
        <v>0</v>
      </c>
      <c r="BL380" s="16" t="s">
        <v>139</v>
      </c>
      <c r="BM380" s="141" t="s">
        <v>984</v>
      </c>
    </row>
    <row r="381" spans="2:65" s="1" customFormat="1">
      <c r="B381" s="31"/>
      <c r="D381" s="143" t="s">
        <v>141</v>
      </c>
      <c r="F381" s="144" t="s">
        <v>983</v>
      </c>
      <c r="I381" s="145"/>
      <c r="L381" s="31"/>
      <c r="M381" s="146"/>
      <c r="U381" s="55"/>
      <c r="AT381" s="16" t="s">
        <v>141</v>
      </c>
      <c r="AU381" s="16" t="s">
        <v>88</v>
      </c>
    </row>
    <row r="382" spans="2:65" s="1" customFormat="1" ht="16.5" customHeight="1">
      <c r="B382" s="31"/>
      <c r="C382" s="171" t="s">
        <v>985</v>
      </c>
      <c r="D382" s="171" t="s">
        <v>294</v>
      </c>
      <c r="E382" s="172" t="s">
        <v>986</v>
      </c>
      <c r="F382" s="173" t="s">
        <v>987</v>
      </c>
      <c r="G382" s="174" t="s">
        <v>717</v>
      </c>
      <c r="H382" s="175">
        <v>67</v>
      </c>
      <c r="I382" s="176"/>
      <c r="J382" s="177">
        <f>ROUND(I382*H382,2)</f>
        <v>0</v>
      </c>
      <c r="K382" s="173" t="s">
        <v>1</v>
      </c>
      <c r="L382" s="178"/>
      <c r="M382" s="179" t="s">
        <v>1</v>
      </c>
      <c r="N382" s="180" t="s">
        <v>43</v>
      </c>
      <c r="P382" s="139">
        <f>O382*H382</f>
        <v>0</v>
      </c>
      <c r="Q382" s="139">
        <v>0</v>
      </c>
      <c r="R382" s="139">
        <f>Q382*H382</f>
        <v>0</v>
      </c>
      <c r="S382" s="139">
        <v>0</v>
      </c>
      <c r="T382" s="139">
        <f>S382*H382</f>
        <v>0</v>
      </c>
      <c r="U382" s="140" t="s">
        <v>1</v>
      </c>
      <c r="AR382" s="141" t="s">
        <v>188</v>
      </c>
      <c r="AT382" s="141" t="s">
        <v>294</v>
      </c>
      <c r="AU382" s="141" t="s">
        <v>88</v>
      </c>
      <c r="AY382" s="16" t="s">
        <v>131</v>
      </c>
      <c r="BE382" s="142">
        <f>IF(N382="základní",J382,0)</f>
        <v>0</v>
      </c>
      <c r="BF382" s="142">
        <f>IF(N382="snížená",J382,0)</f>
        <v>0</v>
      </c>
      <c r="BG382" s="142">
        <f>IF(N382="zákl. přenesená",J382,0)</f>
        <v>0</v>
      </c>
      <c r="BH382" s="142">
        <f>IF(N382="sníž. přenesená",J382,0)</f>
        <v>0</v>
      </c>
      <c r="BI382" s="142">
        <f>IF(N382="nulová",J382,0)</f>
        <v>0</v>
      </c>
      <c r="BJ382" s="16" t="s">
        <v>86</v>
      </c>
      <c r="BK382" s="142">
        <f>ROUND(I382*H382,2)</f>
        <v>0</v>
      </c>
      <c r="BL382" s="16" t="s">
        <v>139</v>
      </c>
      <c r="BM382" s="141" t="s">
        <v>988</v>
      </c>
    </row>
    <row r="383" spans="2:65" s="1" customFormat="1">
      <c r="B383" s="31"/>
      <c r="D383" s="143" t="s">
        <v>141</v>
      </c>
      <c r="F383" s="144" t="s">
        <v>987</v>
      </c>
      <c r="I383" s="145"/>
      <c r="L383" s="31"/>
      <c r="M383" s="146"/>
      <c r="U383" s="55"/>
      <c r="AT383" s="16" t="s">
        <v>141</v>
      </c>
      <c r="AU383" s="16" t="s">
        <v>88</v>
      </c>
    </row>
    <row r="384" spans="2:65" s="1" customFormat="1" ht="16.5" customHeight="1">
      <c r="B384" s="31"/>
      <c r="C384" s="171" t="s">
        <v>837</v>
      </c>
      <c r="D384" s="171" t="s">
        <v>294</v>
      </c>
      <c r="E384" s="172" t="s">
        <v>989</v>
      </c>
      <c r="F384" s="173" t="s">
        <v>990</v>
      </c>
      <c r="G384" s="174" t="s">
        <v>717</v>
      </c>
      <c r="H384" s="175">
        <v>14</v>
      </c>
      <c r="I384" s="176"/>
      <c r="J384" s="177">
        <f>ROUND(I384*H384,2)</f>
        <v>0</v>
      </c>
      <c r="K384" s="173" t="s">
        <v>1</v>
      </c>
      <c r="L384" s="178"/>
      <c r="M384" s="179" t="s">
        <v>1</v>
      </c>
      <c r="N384" s="180" t="s">
        <v>43</v>
      </c>
      <c r="P384" s="139">
        <f>O384*H384</f>
        <v>0</v>
      </c>
      <c r="Q384" s="139">
        <v>0</v>
      </c>
      <c r="R384" s="139">
        <f>Q384*H384</f>
        <v>0</v>
      </c>
      <c r="S384" s="139">
        <v>0</v>
      </c>
      <c r="T384" s="139">
        <f>S384*H384</f>
        <v>0</v>
      </c>
      <c r="U384" s="140" t="s">
        <v>1</v>
      </c>
      <c r="AR384" s="141" t="s">
        <v>188</v>
      </c>
      <c r="AT384" s="141" t="s">
        <v>294</v>
      </c>
      <c r="AU384" s="141" t="s">
        <v>88</v>
      </c>
      <c r="AY384" s="16" t="s">
        <v>131</v>
      </c>
      <c r="BE384" s="142">
        <f>IF(N384="základní",J384,0)</f>
        <v>0</v>
      </c>
      <c r="BF384" s="142">
        <f>IF(N384="snížená",J384,0)</f>
        <v>0</v>
      </c>
      <c r="BG384" s="142">
        <f>IF(N384="zákl. přenesená",J384,0)</f>
        <v>0</v>
      </c>
      <c r="BH384" s="142">
        <f>IF(N384="sníž. přenesená",J384,0)</f>
        <v>0</v>
      </c>
      <c r="BI384" s="142">
        <f>IF(N384="nulová",J384,0)</f>
        <v>0</v>
      </c>
      <c r="BJ384" s="16" t="s">
        <v>86</v>
      </c>
      <c r="BK384" s="142">
        <f>ROUND(I384*H384,2)</f>
        <v>0</v>
      </c>
      <c r="BL384" s="16" t="s">
        <v>139</v>
      </c>
      <c r="BM384" s="141" t="s">
        <v>991</v>
      </c>
    </row>
    <row r="385" spans="2:65" s="1" customFormat="1">
      <c r="B385" s="31"/>
      <c r="D385" s="143" t="s">
        <v>141</v>
      </c>
      <c r="F385" s="144" t="s">
        <v>990</v>
      </c>
      <c r="I385" s="145"/>
      <c r="L385" s="31"/>
      <c r="M385" s="146"/>
      <c r="U385" s="55"/>
      <c r="AT385" s="16" t="s">
        <v>141</v>
      </c>
      <c r="AU385" s="16" t="s">
        <v>88</v>
      </c>
    </row>
    <row r="386" spans="2:65" s="1" customFormat="1" ht="16.5" customHeight="1">
      <c r="B386" s="31"/>
      <c r="C386" s="171" t="s">
        <v>992</v>
      </c>
      <c r="D386" s="171" t="s">
        <v>294</v>
      </c>
      <c r="E386" s="172" t="s">
        <v>993</v>
      </c>
      <c r="F386" s="173" t="s">
        <v>994</v>
      </c>
      <c r="G386" s="174" t="s">
        <v>717</v>
      </c>
      <c r="H386" s="175">
        <v>63</v>
      </c>
      <c r="I386" s="176"/>
      <c r="J386" s="177">
        <f>ROUND(I386*H386,2)</f>
        <v>0</v>
      </c>
      <c r="K386" s="173" t="s">
        <v>1</v>
      </c>
      <c r="L386" s="178"/>
      <c r="M386" s="179" t="s">
        <v>1</v>
      </c>
      <c r="N386" s="180" t="s">
        <v>43</v>
      </c>
      <c r="P386" s="139">
        <f>O386*H386</f>
        <v>0</v>
      </c>
      <c r="Q386" s="139">
        <v>0</v>
      </c>
      <c r="R386" s="139">
        <f>Q386*H386</f>
        <v>0</v>
      </c>
      <c r="S386" s="139">
        <v>0</v>
      </c>
      <c r="T386" s="139">
        <f>S386*H386</f>
        <v>0</v>
      </c>
      <c r="U386" s="140" t="s">
        <v>1</v>
      </c>
      <c r="AR386" s="141" t="s">
        <v>188</v>
      </c>
      <c r="AT386" s="141" t="s">
        <v>294</v>
      </c>
      <c r="AU386" s="141" t="s">
        <v>88</v>
      </c>
      <c r="AY386" s="16" t="s">
        <v>131</v>
      </c>
      <c r="BE386" s="142">
        <f>IF(N386="základní",J386,0)</f>
        <v>0</v>
      </c>
      <c r="BF386" s="142">
        <f>IF(N386="snížená",J386,0)</f>
        <v>0</v>
      </c>
      <c r="BG386" s="142">
        <f>IF(N386="zákl. přenesená",J386,0)</f>
        <v>0</v>
      </c>
      <c r="BH386" s="142">
        <f>IF(N386="sníž. přenesená",J386,0)</f>
        <v>0</v>
      </c>
      <c r="BI386" s="142">
        <f>IF(N386="nulová",J386,0)</f>
        <v>0</v>
      </c>
      <c r="BJ386" s="16" t="s">
        <v>86</v>
      </c>
      <c r="BK386" s="142">
        <f>ROUND(I386*H386,2)</f>
        <v>0</v>
      </c>
      <c r="BL386" s="16" t="s">
        <v>139</v>
      </c>
      <c r="BM386" s="141" t="s">
        <v>995</v>
      </c>
    </row>
    <row r="387" spans="2:65" s="1" customFormat="1">
      <c r="B387" s="31"/>
      <c r="D387" s="143" t="s">
        <v>141</v>
      </c>
      <c r="F387" s="144" t="s">
        <v>994</v>
      </c>
      <c r="I387" s="145"/>
      <c r="L387" s="31"/>
      <c r="M387" s="146"/>
      <c r="U387" s="55"/>
      <c r="AT387" s="16" t="s">
        <v>141</v>
      </c>
      <c r="AU387" s="16" t="s">
        <v>88</v>
      </c>
    </row>
    <row r="388" spans="2:65" s="1" customFormat="1" ht="21.75" customHeight="1">
      <c r="B388" s="31"/>
      <c r="C388" s="171" t="s">
        <v>839</v>
      </c>
      <c r="D388" s="171" t="s">
        <v>294</v>
      </c>
      <c r="E388" s="172" t="s">
        <v>996</v>
      </c>
      <c r="F388" s="173" t="s">
        <v>997</v>
      </c>
      <c r="G388" s="174" t="s">
        <v>717</v>
      </c>
      <c r="H388" s="175">
        <v>87</v>
      </c>
      <c r="I388" s="176"/>
      <c r="J388" s="177">
        <f>ROUND(I388*H388,2)</f>
        <v>0</v>
      </c>
      <c r="K388" s="173" t="s">
        <v>1</v>
      </c>
      <c r="L388" s="178"/>
      <c r="M388" s="179" t="s">
        <v>1</v>
      </c>
      <c r="N388" s="180" t="s">
        <v>43</v>
      </c>
      <c r="P388" s="139">
        <f>O388*H388</f>
        <v>0</v>
      </c>
      <c r="Q388" s="139">
        <v>0</v>
      </c>
      <c r="R388" s="139">
        <f>Q388*H388</f>
        <v>0</v>
      </c>
      <c r="S388" s="139">
        <v>0</v>
      </c>
      <c r="T388" s="139">
        <f>S388*H388</f>
        <v>0</v>
      </c>
      <c r="U388" s="140" t="s">
        <v>1</v>
      </c>
      <c r="AR388" s="141" t="s">
        <v>188</v>
      </c>
      <c r="AT388" s="141" t="s">
        <v>294</v>
      </c>
      <c r="AU388" s="141" t="s">
        <v>88</v>
      </c>
      <c r="AY388" s="16" t="s">
        <v>131</v>
      </c>
      <c r="BE388" s="142">
        <f>IF(N388="základní",J388,0)</f>
        <v>0</v>
      </c>
      <c r="BF388" s="142">
        <f>IF(N388="snížená",J388,0)</f>
        <v>0</v>
      </c>
      <c r="BG388" s="142">
        <f>IF(N388="zákl. přenesená",J388,0)</f>
        <v>0</v>
      </c>
      <c r="BH388" s="142">
        <f>IF(N388="sníž. přenesená",J388,0)</f>
        <v>0</v>
      </c>
      <c r="BI388" s="142">
        <f>IF(N388="nulová",J388,0)</f>
        <v>0</v>
      </c>
      <c r="BJ388" s="16" t="s">
        <v>86</v>
      </c>
      <c r="BK388" s="142">
        <f>ROUND(I388*H388,2)</f>
        <v>0</v>
      </c>
      <c r="BL388" s="16" t="s">
        <v>139</v>
      </c>
      <c r="BM388" s="141" t="s">
        <v>998</v>
      </c>
    </row>
    <row r="389" spans="2:65" s="1" customFormat="1">
      <c r="B389" s="31"/>
      <c r="D389" s="143" t="s">
        <v>141</v>
      </c>
      <c r="F389" s="144" t="s">
        <v>997</v>
      </c>
      <c r="I389" s="145"/>
      <c r="L389" s="31"/>
      <c r="M389" s="146"/>
      <c r="U389" s="55"/>
      <c r="AT389" s="16" t="s">
        <v>141</v>
      </c>
      <c r="AU389" s="16" t="s">
        <v>88</v>
      </c>
    </row>
    <row r="390" spans="2:65" s="1" customFormat="1" ht="24.15" customHeight="1">
      <c r="B390" s="31"/>
      <c r="C390" s="171" t="s">
        <v>999</v>
      </c>
      <c r="D390" s="171" t="s">
        <v>294</v>
      </c>
      <c r="E390" s="172" t="s">
        <v>1000</v>
      </c>
      <c r="F390" s="173" t="s">
        <v>1001</v>
      </c>
      <c r="G390" s="174" t="s">
        <v>717</v>
      </c>
      <c r="H390" s="175">
        <v>62</v>
      </c>
      <c r="I390" s="176"/>
      <c r="J390" s="177">
        <f>ROUND(I390*H390,2)</f>
        <v>0</v>
      </c>
      <c r="K390" s="173" t="s">
        <v>1</v>
      </c>
      <c r="L390" s="178"/>
      <c r="M390" s="179" t="s">
        <v>1</v>
      </c>
      <c r="N390" s="180" t="s">
        <v>43</v>
      </c>
      <c r="P390" s="139">
        <f>O390*H390</f>
        <v>0</v>
      </c>
      <c r="Q390" s="139">
        <v>0</v>
      </c>
      <c r="R390" s="139">
        <f>Q390*H390</f>
        <v>0</v>
      </c>
      <c r="S390" s="139">
        <v>0</v>
      </c>
      <c r="T390" s="139">
        <f>S390*H390</f>
        <v>0</v>
      </c>
      <c r="U390" s="140" t="s">
        <v>1</v>
      </c>
      <c r="AR390" s="141" t="s">
        <v>188</v>
      </c>
      <c r="AT390" s="141" t="s">
        <v>294</v>
      </c>
      <c r="AU390" s="141" t="s">
        <v>88</v>
      </c>
      <c r="AY390" s="16" t="s">
        <v>131</v>
      </c>
      <c r="BE390" s="142">
        <f>IF(N390="základní",J390,0)</f>
        <v>0</v>
      </c>
      <c r="BF390" s="142">
        <f>IF(N390="snížená",J390,0)</f>
        <v>0</v>
      </c>
      <c r="BG390" s="142">
        <f>IF(N390="zákl. přenesená",J390,0)</f>
        <v>0</v>
      </c>
      <c r="BH390" s="142">
        <f>IF(N390="sníž. přenesená",J390,0)</f>
        <v>0</v>
      </c>
      <c r="BI390" s="142">
        <f>IF(N390="nulová",J390,0)</f>
        <v>0</v>
      </c>
      <c r="BJ390" s="16" t="s">
        <v>86</v>
      </c>
      <c r="BK390" s="142">
        <f>ROUND(I390*H390,2)</f>
        <v>0</v>
      </c>
      <c r="BL390" s="16" t="s">
        <v>139</v>
      </c>
      <c r="BM390" s="141" t="s">
        <v>1002</v>
      </c>
    </row>
    <row r="391" spans="2:65" s="1" customFormat="1">
      <c r="B391" s="31"/>
      <c r="D391" s="143" t="s">
        <v>141</v>
      </c>
      <c r="F391" s="144" t="s">
        <v>1001</v>
      </c>
      <c r="I391" s="145"/>
      <c r="L391" s="31"/>
      <c r="M391" s="146"/>
      <c r="U391" s="55"/>
      <c r="AT391" s="16" t="s">
        <v>141</v>
      </c>
      <c r="AU391" s="16" t="s">
        <v>88</v>
      </c>
    </row>
    <row r="392" spans="2:65" s="1" customFormat="1" ht="16.5" customHeight="1">
      <c r="B392" s="31"/>
      <c r="C392" s="171" t="s">
        <v>841</v>
      </c>
      <c r="D392" s="171" t="s">
        <v>294</v>
      </c>
      <c r="E392" s="172" t="s">
        <v>1003</v>
      </c>
      <c r="F392" s="173" t="s">
        <v>1004</v>
      </c>
      <c r="G392" s="174" t="s">
        <v>717</v>
      </c>
      <c r="H392" s="175">
        <v>51</v>
      </c>
      <c r="I392" s="176"/>
      <c r="J392" s="177">
        <f>ROUND(I392*H392,2)</f>
        <v>0</v>
      </c>
      <c r="K392" s="173" t="s">
        <v>1</v>
      </c>
      <c r="L392" s="178"/>
      <c r="M392" s="179" t="s">
        <v>1</v>
      </c>
      <c r="N392" s="180" t="s">
        <v>43</v>
      </c>
      <c r="P392" s="139">
        <f>O392*H392</f>
        <v>0</v>
      </c>
      <c r="Q392" s="139">
        <v>0</v>
      </c>
      <c r="R392" s="139">
        <f>Q392*H392</f>
        <v>0</v>
      </c>
      <c r="S392" s="139">
        <v>0</v>
      </c>
      <c r="T392" s="139">
        <f>S392*H392</f>
        <v>0</v>
      </c>
      <c r="U392" s="140" t="s">
        <v>1</v>
      </c>
      <c r="AR392" s="141" t="s">
        <v>188</v>
      </c>
      <c r="AT392" s="141" t="s">
        <v>294</v>
      </c>
      <c r="AU392" s="141" t="s">
        <v>88</v>
      </c>
      <c r="AY392" s="16" t="s">
        <v>131</v>
      </c>
      <c r="BE392" s="142">
        <f>IF(N392="základní",J392,0)</f>
        <v>0</v>
      </c>
      <c r="BF392" s="142">
        <f>IF(N392="snížená",J392,0)</f>
        <v>0</v>
      </c>
      <c r="BG392" s="142">
        <f>IF(N392="zákl. přenesená",J392,0)</f>
        <v>0</v>
      </c>
      <c r="BH392" s="142">
        <f>IF(N392="sníž. přenesená",J392,0)</f>
        <v>0</v>
      </c>
      <c r="BI392" s="142">
        <f>IF(N392="nulová",J392,0)</f>
        <v>0</v>
      </c>
      <c r="BJ392" s="16" t="s">
        <v>86</v>
      </c>
      <c r="BK392" s="142">
        <f>ROUND(I392*H392,2)</f>
        <v>0</v>
      </c>
      <c r="BL392" s="16" t="s">
        <v>139</v>
      </c>
      <c r="BM392" s="141" t="s">
        <v>1005</v>
      </c>
    </row>
    <row r="393" spans="2:65" s="1" customFormat="1">
      <c r="B393" s="31"/>
      <c r="D393" s="143" t="s">
        <v>141</v>
      </c>
      <c r="F393" s="144" t="s">
        <v>1004</v>
      </c>
      <c r="I393" s="145"/>
      <c r="L393" s="31"/>
      <c r="M393" s="146"/>
      <c r="U393" s="55"/>
      <c r="AT393" s="16" t="s">
        <v>141</v>
      </c>
      <c r="AU393" s="16" t="s">
        <v>88</v>
      </c>
    </row>
    <row r="394" spans="2:65" s="1" customFormat="1" ht="16.5" customHeight="1">
      <c r="B394" s="31"/>
      <c r="C394" s="171" t="s">
        <v>1006</v>
      </c>
      <c r="D394" s="171" t="s">
        <v>294</v>
      </c>
      <c r="E394" s="172" t="s">
        <v>1007</v>
      </c>
      <c r="F394" s="173" t="s">
        <v>1008</v>
      </c>
      <c r="G394" s="174" t="s">
        <v>717</v>
      </c>
      <c r="H394" s="175">
        <v>37</v>
      </c>
      <c r="I394" s="176"/>
      <c r="J394" s="177">
        <f>ROUND(I394*H394,2)</f>
        <v>0</v>
      </c>
      <c r="K394" s="173" t="s">
        <v>1</v>
      </c>
      <c r="L394" s="178"/>
      <c r="M394" s="179" t="s">
        <v>1</v>
      </c>
      <c r="N394" s="180" t="s">
        <v>43</v>
      </c>
      <c r="P394" s="139">
        <f>O394*H394</f>
        <v>0</v>
      </c>
      <c r="Q394" s="139">
        <v>0</v>
      </c>
      <c r="R394" s="139">
        <f>Q394*H394</f>
        <v>0</v>
      </c>
      <c r="S394" s="139">
        <v>0</v>
      </c>
      <c r="T394" s="139">
        <f>S394*H394</f>
        <v>0</v>
      </c>
      <c r="U394" s="140" t="s">
        <v>1</v>
      </c>
      <c r="AR394" s="141" t="s">
        <v>188</v>
      </c>
      <c r="AT394" s="141" t="s">
        <v>294</v>
      </c>
      <c r="AU394" s="141" t="s">
        <v>88</v>
      </c>
      <c r="AY394" s="16" t="s">
        <v>131</v>
      </c>
      <c r="BE394" s="142">
        <f>IF(N394="základní",J394,0)</f>
        <v>0</v>
      </c>
      <c r="BF394" s="142">
        <f>IF(N394="snížená",J394,0)</f>
        <v>0</v>
      </c>
      <c r="BG394" s="142">
        <f>IF(N394="zákl. přenesená",J394,0)</f>
        <v>0</v>
      </c>
      <c r="BH394" s="142">
        <f>IF(N394="sníž. přenesená",J394,0)</f>
        <v>0</v>
      </c>
      <c r="BI394" s="142">
        <f>IF(N394="nulová",J394,0)</f>
        <v>0</v>
      </c>
      <c r="BJ394" s="16" t="s">
        <v>86</v>
      </c>
      <c r="BK394" s="142">
        <f>ROUND(I394*H394,2)</f>
        <v>0</v>
      </c>
      <c r="BL394" s="16" t="s">
        <v>139</v>
      </c>
      <c r="BM394" s="141" t="s">
        <v>1009</v>
      </c>
    </row>
    <row r="395" spans="2:65" s="1" customFormat="1">
      <c r="B395" s="31"/>
      <c r="D395" s="143" t="s">
        <v>141</v>
      </c>
      <c r="F395" s="144" t="s">
        <v>1008</v>
      </c>
      <c r="I395" s="145"/>
      <c r="L395" s="31"/>
      <c r="M395" s="146"/>
      <c r="U395" s="55"/>
      <c r="AT395" s="16" t="s">
        <v>141</v>
      </c>
      <c r="AU395" s="16" t="s">
        <v>88</v>
      </c>
    </row>
    <row r="396" spans="2:65" s="1" customFormat="1" ht="24.15" customHeight="1">
      <c r="B396" s="31"/>
      <c r="C396" s="171" t="s">
        <v>200</v>
      </c>
      <c r="D396" s="171" t="s">
        <v>294</v>
      </c>
      <c r="E396" s="172" t="s">
        <v>1010</v>
      </c>
      <c r="F396" s="173" t="s">
        <v>1011</v>
      </c>
      <c r="G396" s="174" t="s">
        <v>717</v>
      </c>
      <c r="H396" s="175">
        <v>87</v>
      </c>
      <c r="I396" s="176"/>
      <c r="J396" s="177">
        <f>ROUND(I396*H396,2)</f>
        <v>0</v>
      </c>
      <c r="K396" s="173" t="s">
        <v>1</v>
      </c>
      <c r="L396" s="178"/>
      <c r="M396" s="179" t="s">
        <v>1</v>
      </c>
      <c r="N396" s="180" t="s">
        <v>43</v>
      </c>
      <c r="P396" s="139">
        <f>O396*H396</f>
        <v>0</v>
      </c>
      <c r="Q396" s="139">
        <v>0</v>
      </c>
      <c r="R396" s="139">
        <f>Q396*H396</f>
        <v>0</v>
      </c>
      <c r="S396" s="139">
        <v>0</v>
      </c>
      <c r="T396" s="139">
        <f>S396*H396</f>
        <v>0</v>
      </c>
      <c r="U396" s="140" t="s">
        <v>1</v>
      </c>
      <c r="AR396" s="141" t="s">
        <v>188</v>
      </c>
      <c r="AT396" s="141" t="s">
        <v>294</v>
      </c>
      <c r="AU396" s="141" t="s">
        <v>88</v>
      </c>
      <c r="AY396" s="16" t="s">
        <v>131</v>
      </c>
      <c r="BE396" s="142">
        <f>IF(N396="základní",J396,0)</f>
        <v>0</v>
      </c>
      <c r="BF396" s="142">
        <f>IF(N396="snížená",J396,0)</f>
        <v>0</v>
      </c>
      <c r="BG396" s="142">
        <f>IF(N396="zákl. přenesená",J396,0)</f>
        <v>0</v>
      </c>
      <c r="BH396" s="142">
        <f>IF(N396="sníž. přenesená",J396,0)</f>
        <v>0</v>
      </c>
      <c r="BI396" s="142">
        <f>IF(N396="nulová",J396,0)</f>
        <v>0</v>
      </c>
      <c r="BJ396" s="16" t="s">
        <v>86</v>
      </c>
      <c r="BK396" s="142">
        <f>ROUND(I396*H396,2)</f>
        <v>0</v>
      </c>
      <c r="BL396" s="16" t="s">
        <v>139</v>
      </c>
      <c r="BM396" s="141" t="s">
        <v>773</v>
      </c>
    </row>
    <row r="397" spans="2:65" s="1" customFormat="1">
      <c r="B397" s="31"/>
      <c r="D397" s="143" t="s">
        <v>141</v>
      </c>
      <c r="F397" s="144" t="s">
        <v>1011</v>
      </c>
      <c r="I397" s="145"/>
      <c r="L397" s="31"/>
      <c r="M397" s="146"/>
      <c r="U397" s="55"/>
      <c r="AT397" s="16" t="s">
        <v>141</v>
      </c>
      <c r="AU397" s="16" t="s">
        <v>88</v>
      </c>
    </row>
    <row r="398" spans="2:65" s="1" customFormat="1" ht="16.5" customHeight="1">
      <c r="B398" s="31"/>
      <c r="C398" s="171" t="s">
        <v>1012</v>
      </c>
      <c r="D398" s="171" t="s">
        <v>294</v>
      </c>
      <c r="E398" s="172" t="s">
        <v>1013</v>
      </c>
      <c r="F398" s="173" t="s">
        <v>1014</v>
      </c>
      <c r="G398" s="174" t="s">
        <v>717</v>
      </c>
      <c r="H398" s="175">
        <v>100</v>
      </c>
      <c r="I398" s="176"/>
      <c r="J398" s="177">
        <f>ROUND(I398*H398,2)</f>
        <v>0</v>
      </c>
      <c r="K398" s="173" t="s">
        <v>1</v>
      </c>
      <c r="L398" s="178"/>
      <c r="M398" s="179" t="s">
        <v>1</v>
      </c>
      <c r="N398" s="180" t="s">
        <v>43</v>
      </c>
      <c r="P398" s="139">
        <f>O398*H398</f>
        <v>0</v>
      </c>
      <c r="Q398" s="139">
        <v>0</v>
      </c>
      <c r="R398" s="139">
        <f>Q398*H398</f>
        <v>0</v>
      </c>
      <c r="S398" s="139">
        <v>0</v>
      </c>
      <c r="T398" s="139">
        <f>S398*H398</f>
        <v>0</v>
      </c>
      <c r="U398" s="140" t="s">
        <v>1</v>
      </c>
      <c r="AR398" s="141" t="s">
        <v>188</v>
      </c>
      <c r="AT398" s="141" t="s">
        <v>294</v>
      </c>
      <c r="AU398" s="141" t="s">
        <v>88</v>
      </c>
      <c r="AY398" s="16" t="s">
        <v>131</v>
      </c>
      <c r="BE398" s="142">
        <f>IF(N398="základní",J398,0)</f>
        <v>0</v>
      </c>
      <c r="BF398" s="142">
        <f>IF(N398="snížená",J398,0)</f>
        <v>0</v>
      </c>
      <c r="BG398" s="142">
        <f>IF(N398="zákl. přenesená",J398,0)</f>
        <v>0</v>
      </c>
      <c r="BH398" s="142">
        <f>IF(N398="sníž. přenesená",J398,0)</f>
        <v>0</v>
      </c>
      <c r="BI398" s="142">
        <f>IF(N398="nulová",J398,0)</f>
        <v>0</v>
      </c>
      <c r="BJ398" s="16" t="s">
        <v>86</v>
      </c>
      <c r="BK398" s="142">
        <f>ROUND(I398*H398,2)</f>
        <v>0</v>
      </c>
      <c r="BL398" s="16" t="s">
        <v>139</v>
      </c>
      <c r="BM398" s="141" t="s">
        <v>921</v>
      </c>
    </row>
    <row r="399" spans="2:65" s="1" customFormat="1">
      <c r="B399" s="31"/>
      <c r="D399" s="143" t="s">
        <v>141</v>
      </c>
      <c r="F399" s="144" t="s">
        <v>1014</v>
      </c>
      <c r="I399" s="145"/>
      <c r="L399" s="31"/>
      <c r="M399" s="146"/>
      <c r="U399" s="55"/>
      <c r="AT399" s="16" t="s">
        <v>141</v>
      </c>
      <c r="AU399" s="16" t="s">
        <v>88</v>
      </c>
    </row>
    <row r="400" spans="2:65" s="1" customFormat="1" ht="16.5" customHeight="1">
      <c r="B400" s="31"/>
      <c r="C400" s="171" t="s">
        <v>850</v>
      </c>
      <c r="D400" s="171" t="s">
        <v>294</v>
      </c>
      <c r="E400" s="172" t="s">
        <v>1015</v>
      </c>
      <c r="F400" s="173" t="s">
        <v>1016</v>
      </c>
      <c r="G400" s="174" t="s">
        <v>717</v>
      </c>
      <c r="H400" s="175">
        <v>45</v>
      </c>
      <c r="I400" s="176"/>
      <c r="J400" s="177">
        <f>ROUND(I400*H400,2)</f>
        <v>0</v>
      </c>
      <c r="K400" s="173" t="s">
        <v>1</v>
      </c>
      <c r="L400" s="178"/>
      <c r="M400" s="179" t="s">
        <v>1</v>
      </c>
      <c r="N400" s="180" t="s">
        <v>43</v>
      </c>
      <c r="P400" s="139">
        <f>O400*H400</f>
        <v>0</v>
      </c>
      <c r="Q400" s="139">
        <v>0</v>
      </c>
      <c r="R400" s="139">
        <f>Q400*H400</f>
        <v>0</v>
      </c>
      <c r="S400" s="139">
        <v>0</v>
      </c>
      <c r="T400" s="139">
        <f>S400*H400</f>
        <v>0</v>
      </c>
      <c r="U400" s="140" t="s">
        <v>1</v>
      </c>
      <c r="AR400" s="141" t="s">
        <v>188</v>
      </c>
      <c r="AT400" s="141" t="s">
        <v>294</v>
      </c>
      <c r="AU400" s="141" t="s">
        <v>88</v>
      </c>
      <c r="AY400" s="16" t="s">
        <v>131</v>
      </c>
      <c r="BE400" s="142">
        <f>IF(N400="základní",J400,0)</f>
        <v>0</v>
      </c>
      <c r="BF400" s="142">
        <f>IF(N400="snížená",J400,0)</f>
        <v>0</v>
      </c>
      <c r="BG400" s="142">
        <f>IF(N400="zákl. přenesená",J400,0)</f>
        <v>0</v>
      </c>
      <c r="BH400" s="142">
        <f>IF(N400="sníž. přenesená",J400,0)</f>
        <v>0</v>
      </c>
      <c r="BI400" s="142">
        <f>IF(N400="nulová",J400,0)</f>
        <v>0</v>
      </c>
      <c r="BJ400" s="16" t="s">
        <v>86</v>
      </c>
      <c r="BK400" s="142">
        <f>ROUND(I400*H400,2)</f>
        <v>0</v>
      </c>
      <c r="BL400" s="16" t="s">
        <v>139</v>
      </c>
      <c r="BM400" s="141" t="s">
        <v>1017</v>
      </c>
    </row>
    <row r="401" spans="2:65" s="1" customFormat="1">
      <c r="B401" s="31"/>
      <c r="D401" s="143" t="s">
        <v>141</v>
      </c>
      <c r="F401" s="144" t="s">
        <v>1016</v>
      </c>
      <c r="I401" s="145"/>
      <c r="L401" s="31"/>
      <c r="M401" s="146"/>
      <c r="U401" s="55"/>
      <c r="AT401" s="16" t="s">
        <v>141</v>
      </c>
      <c r="AU401" s="16" t="s">
        <v>88</v>
      </c>
    </row>
    <row r="402" spans="2:65" s="1" customFormat="1" ht="24.15" customHeight="1">
      <c r="B402" s="31"/>
      <c r="C402" s="130" t="s">
        <v>1018</v>
      </c>
      <c r="D402" s="130" t="s">
        <v>134</v>
      </c>
      <c r="E402" s="131" t="s">
        <v>1019</v>
      </c>
      <c r="F402" s="132" t="s">
        <v>1020</v>
      </c>
      <c r="G402" s="133" t="s">
        <v>225</v>
      </c>
      <c r="H402" s="134">
        <v>3.7799999999999999E-3</v>
      </c>
      <c r="I402" s="135"/>
      <c r="J402" s="136">
        <f>ROUND(I402*H402,2)</f>
        <v>0</v>
      </c>
      <c r="K402" s="132" t="s">
        <v>138</v>
      </c>
      <c r="L402" s="31"/>
      <c r="M402" s="137" t="s">
        <v>1</v>
      </c>
      <c r="N402" s="138" t="s">
        <v>43</v>
      </c>
      <c r="P402" s="139">
        <f>O402*H402</f>
        <v>0</v>
      </c>
      <c r="Q402" s="139">
        <v>0</v>
      </c>
      <c r="R402" s="139">
        <f>Q402*H402</f>
        <v>0</v>
      </c>
      <c r="S402" s="139">
        <v>0</v>
      </c>
      <c r="T402" s="139">
        <f>S402*H402</f>
        <v>0</v>
      </c>
      <c r="U402" s="140" t="s">
        <v>1</v>
      </c>
      <c r="AR402" s="141" t="s">
        <v>139</v>
      </c>
      <c r="AT402" s="141" t="s">
        <v>134</v>
      </c>
      <c r="AU402" s="141" t="s">
        <v>88</v>
      </c>
      <c r="AY402" s="16" t="s">
        <v>131</v>
      </c>
      <c r="BE402" s="142">
        <f>IF(N402="základní",J402,0)</f>
        <v>0</v>
      </c>
      <c r="BF402" s="142">
        <f>IF(N402="snížená",J402,0)</f>
        <v>0</v>
      </c>
      <c r="BG402" s="142">
        <f>IF(N402="zákl. přenesená",J402,0)</f>
        <v>0</v>
      </c>
      <c r="BH402" s="142">
        <f>IF(N402="sníž. přenesená",J402,0)</f>
        <v>0</v>
      </c>
      <c r="BI402" s="142">
        <f>IF(N402="nulová",J402,0)</f>
        <v>0</v>
      </c>
      <c r="BJ402" s="16" t="s">
        <v>86</v>
      </c>
      <c r="BK402" s="142">
        <f>ROUND(I402*H402,2)</f>
        <v>0</v>
      </c>
      <c r="BL402" s="16" t="s">
        <v>139</v>
      </c>
      <c r="BM402" s="141" t="s">
        <v>1021</v>
      </c>
    </row>
    <row r="403" spans="2:65" s="1" customFormat="1" ht="19.2">
      <c r="B403" s="31"/>
      <c r="D403" s="143" t="s">
        <v>141</v>
      </c>
      <c r="F403" s="144" t="s">
        <v>1022</v>
      </c>
      <c r="I403" s="145"/>
      <c r="L403" s="31"/>
      <c r="M403" s="146"/>
      <c r="U403" s="55"/>
      <c r="AT403" s="16" t="s">
        <v>141</v>
      </c>
      <c r="AU403" s="16" t="s">
        <v>88</v>
      </c>
    </row>
    <row r="404" spans="2:65" s="1" customFormat="1" ht="16.5" customHeight="1">
      <c r="B404" s="31"/>
      <c r="C404" s="171" t="s">
        <v>855</v>
      </c>
      <c r="D404" s="171" t="s">
        <v>294</v>
      </c>
      <c r="E404" s="172" t="s">
        <v>732</v>
      </c>
      <c r="F404" s="173" t="s">
        <v>733</v>
      </c>
      <c r="G404" s="174" t="s">
        <v>734</v>
      </c>
      <c r="H404" s="175">
        <v>756</v>
      </c>
      <c r="I404" s="176"/>
      <c r="J404" s="177">
        <f>ROUND(I404*H404,2)</f>
        <v>0</v>
      </c>
      <c r="K404" s="173" t="s">
        <v>1</v>
      </c>
      <c r="L404" s="178"/>
      <c r="M404" s="179" t="s">
        <v>1</v>
      </c>
      <c r="N404" s="180" t="s">
        <v>43</v>
      </c>
      <c r="P404" s="139">
        <f>O404*H404</f>
        <v>0</v>
      </c>
      <c r="Q404" s="139">
        <v>0</v>
      </c>
      <c r="R404" s="139">
        <f>Q404*H404</f>
        <v>0</v>
      </c>
      <c r="S404" s="139">
        <v>0</v>
      </c>
      <c r="T404" s="139">
        <f>S404*H404</f>
        <v>0</v>
      </c>
      <c r="U404" s="140" t="s">
        <v>1</v>
      </c>
      <c r="AR404" s="141" t="s">
        <v>188</v>
      </c>
      <c r="AT404" s="141" t="s">
        <v>294</v>
      </c>
      <c r="AU404" s="141" t="s">
        <v>88</v>
      </c>
      <c r="AY404" s="16" t="s">
        <v>131</v>
      </c>
      <c r="BE404" s="142">
        <f>IF(N404="základní",J404,0)</f>
        <v>0</v>
      </c>
      <c r="BF404" s="142">
        <f>IF(N404="snížená",J404,0)</f>
        <v>0</v>
      </c>
      <c r="BG404" s="142">
        <f>IF(N404="zákl. přenesená",J404,0)</f>
        <v>0</v>
      </c>
      <c r="BH404" s="142">
        <f>IF(N404="sníž. přenesená",J404,0)</f>
        <v>0</v>
      </c>
      <c r="BI404" s="142">
        <f>IF(N404="nulová",J404,0)</f>
        <v>0</v>
      </c>
      <c r="BJ404" s="16" t="s">
        <v>86</v>
      </c>
      <c r="BK404" s="142">
        <f>ROUND(I404*H404,2)</f>
        <v>0</v>
      </c>
      <c r="BL404" s="16" t="s">
        <v>139</v>
      </c>
      <c r="BM404" s="141" t="s">
        <v>1023</v>
      </c>
    </row>
    <row r="405" spans="2:65" s="1" customFormat="1">
      <c r="B405" s="31"/>
      <c r="D405" s="143" t="s">
        <v>141</v>
      </c>
      <c r="F405" s="144" t="s">
        <v>733</v>
      </c>
      <c r="I405" s="145"/>
      <c r="L405" s="31"/>
      <c r="M405" s="146"/>
      <c r="U405" s="55"/>
      <c r="AT405" s="16" t="s">
        <v>141</v>
      </c>
      <c r="AU405" s="16" t="s">
        <v>88</v>
      </c>
    </row>
    <row r="406" spans="2:65" s="1" customFormat="1" ht="19.2">
      <c r="B406" s="31"/>
      <c r="D406" s="143" t="s">
        <v>150</v>
      </c>
      <c r="F406" s="160" t="s">
        <v>798</v>
      </c>
      <c r="I406" s="145"/>
      <c r="L406" s="31"/>
      <c r="M406" s="146"/>
      <c r="U406" s="55"/>
      <c r="AT406" s="16" t="s">
        <v>150</v>
      </c>
      <c r="AU406" s="16" t="s">
        <v>88</v>
      </c>
    </row>
    <row r="407" spans="2:65" s="12" customFormat="1">
      <c r="B407" s="147"/>
      <c r="D407" s="143" t="s">
        <v>143</v>
      </c>
      <c r="E407" s="148" t="s">
        <v>1</v>
      </c>
      <c r="F407" s="149" t="s">
        <v>1024</v>
      </c>
      <c r="H407" s="148" t="s">
        <v>1</v>
      </c>
      <c r="I407" s="150"/>
      <c r="L407" s="147"/>
      <c r="M407" s="151"/>
      <c r="U407" s="152"/>
      <c r="AT407" s="148" t="s">
        <v>143</v>
      </c>
      <c r="AU407" s="148" t="s">
        <v>88</v>
      </c>
      <c r="AV407" s="12" t="s">
        <v>86</v>
      </c>
      <c r="AW407" s="12" t="s">
        <v>33</v>
      </c>
      <c r="AX407" s="12" t="s">
        <v>78</v>
      </c>
      <c r="AY407" s="148" t="s">
        <v>131</v>
      </c>
    </row>
    <row r="408" spans="2:65" s="13" customFormat="1">
      <c r="B408" s="153"/>
      <c r="D408" s="143" t="s">
        <v>143</v>
      </c>
      <c r="E408" s="154" t="s">
        <v>1</v>
      </c>
      <c r="F408" s="155" t="s">
        <v>1025</v>
      </c>
      <c r="H408" s="156">
        <v>756</v>
      </c>
      <c r="I408" s="157"/>
      <c r="L408" s="153"/>
      <c r="M408" s="158"/>
      <c r="U408" s="159"/>
      <c r="AT408" s="154" t="s">
        <v>143</v>
      </c>
      <c r="AU408" s="154" t="s">
        <v>88</v>
      </c>
      <c r="AV408" s="13" t="s">
        <v>88</v>
      </c>
      <c r="AW408" s="13" t="s">
        <v>33</v>
      </c>
      <c r="AX408" s="13" t="s">
        <v>86</v>
      </c>
      <c r="AY408" s="154" t="s">
        <v>131</v>
      </c>
    </row>
    <row r="409" spans="2:65" s="1" customFormat="1" ht="24.15" customHeight="1">
      <c r="B409" s="31"/>
      <c r="C409" s="130" t="s">
        <v>1026</v>
      </c>
      <c r="D409" s="130" t="s">
        <v>134</v>
      </c>
      <c r="E409" s="131" t="s">
        <v>908</v>
      </c>
      <c r="F409" s="132" t="s">
        <v>909</v>
      </c>
      <c r="G409" s="133" t="s">
        <v>137</v>
      </c>
      <c r="H409" s="134">
        <v>118.72</v>
      </c>
      <c r="I409" s="135"/>
      <c r="J409" s="136">
        <f>ROUND(I409*H409,2)</f>
        <v>0</v>
      </c>
      <c r="K409" s="132" t="s">
        <v>138</v>
      </c>
      <c r="L409" s="31"/>
      <c r="M409" s="137" t="s">
        <v>1</v>
      </c>
      <c r="N409" s="138" t="s">
        <v>43</v>
      </c>
      <c r="P409" s="139">
        <f>O409*H409</f>
        <v>0</v>
      </c>
      <c r="Q409" s="139">
        <v>0</v>
      </c>
      <c r="R409" s="139">
        <f>Q409*H409</f>
        <v>0</v>
      </c>
      <c r="S409" s="139">
        <v>0</v>
      </c>
      <c r="T409" s="139">
        <f>S409*H409</f>
        <v>0</v>
      </c>
      <c r="U409" s="140" t="s">
        <v>1</v>
      </c>
      <c r="AR409" s="141" t="s">
        <v>139</v>
      </c>
      <c r="AT409" s="141" t="s">
        <v>134</v>
      </c>
      <c r="AU409" s="141" t="s">
        <v>88</v>
      </c>
      <c r="AY409" s="16" t="s">
        <v>131</v>
      </c>
      <c r="BE409" s="142">
        <f>IF(N409="základní",J409,0)</f>
        <v>0</v>
      </c>
      <c r="BF409" s="142">
        <f>IF(N409="snížená",J409,0)</f>
        <v>0</v>
      </c>
      <c r="BG409" s="142">
        <f>IF(N409="zákl. přenesená",J409,0)</f>
        <v>0</v>
      </c>
      <c r="BH409" s="142">
        <f>IF(N409="sníž. přenesená",J409,0)</f>
        <v>0</v>
      </c>
      <c r="BI409" s="142">
        <f>IF(N409="nulová",J409,0)</f>
        <v>0</v>
      </c>
      <c r="BJ409" s="16" t="s">
        <v>86</v>
      </c>
      <c r="BK409" s="142">
        <f>ROUND(I409*H409,2)</f>
        <v>0</v>
      </c>
      <c r="BL409" s="16" t="s">
        <v>139</v>
      </c>
      <c r="BM409" s="141" t="s">
        <v>1027</v>
      </c>
    </row>
    <row r="410" spans="2:65" s="1" customFormat="1" ht="19.2">
      <c r="B410" s="31"/>
      <c r="D410" s="143" t="s">
        <v>141</v>
      </c>
      <c r="F410" s="144" t="s">
        <v>911</v>
      </c>
      <c r="I410" s="145"/>
      <c r="L410" s="31"/>
      <c r="M410" s="146"/>
      <c r="U410" s="55"/>
      <c r="AT410" s="16" t="s">
        <v>141</v>
      </c>
      <c r="AU410" s="16" t="s">
        <v>88</v>
      </c>
    </row>
    <row r="411" spans="2:65" s="1" customFormat="1" ht="16.5" customHeight="1">
      <c r="B411" s="31"/>
      <c r="C411" s="171" t="s">
        <v>860</v>
      </c>
      <c r="D411" s="171" t="s">
        <v>294</v>
      </c>
      <c r="E411" s="172" t="s">
        <v>761</v>
      </c>
      <c r="F411" s="173" t="s">
        <v>762</v>
      </c>
      <c r="G411" s="174" t="s">
        <v>182</v>
      </c>
      <c r="H411" s="175">
        <v>5.94</v>
      </c>
      <c r="I411" s="176"/>
      <c r="J411" s="177">
        <f>ROUND(I411*H411,2)</f>
        <v>0</v>
      </c>
      <c r="K411" s="173" t="s">
        <v>138</v>
      </c>
      <c r="L411" s="178"/>
      <c r="M411" s="179" t="s">
        <v>1</v>
      </c>
      <c r="N411" s="180" t="s">
        <v>43</v>
      </c>
      <c r="P411" s="139">
        <f>O411*H411</f>
        <v>0</v>
      </c>
      <c r="Q411" s="139">
        <v>0.2</v>
      </c>
      <c r="R411" s="139">
        <f>Q411*H411</f>
        <v>1.1880000000000002</v>
      </c>
      <c r="S411" s="139">
        <v>0</v>
      </c>
      <c r="T411" s="139">
        <f>S411*H411</f>
        <v>0</v>
      </c>
      <c r="U411" s="140" t="s">
        <v>1</v>
      </c>
      <c r="AR411" s="141" t="s">
        <v>188</v>
      </c>
      <c r="AT411" s="141" t="s">
        <v>294</v>
      </c>
      <c r="AU411" s="141" t="s">
        <v>88</v>
      </c>
      <c r="AY411" s="16" t="s">
        <v>131</v>
      </c>
      <c r="BE411" s="142">
        <f>IF(N411="základní",J411,0)</f>
        <v>0</v>
      </c>
      <c r="BF411" s="142">
        <f>IF(N411="snížená",J411,0)</f>
        <v>0</v>
      </c>
      <c r="BG411" s="142">
        <f>IF(N411="zákl. přenesená",J411,0)</f>
        <v>0</v>
      </c>
      <c r="BH411" s="142">
        <f>IF(N411="sníž. přenesená",J411,0)</f>
        <v>0</v>
      </c>
      <c r="BI411" s="142">
        <f>IF(N411="nulová",J411,0)</f>
        <v>0</v>
      </c>
      <c r="BJ411" s="16" t="s">
        <v>86</v>
      </c>
      <c r="BK411" s="142">
        <f>ROUND(I411*H411,2)</f>
        <v>0</v>
      </c>
      <c r="BL411" s="16" t="s">
        <v>139</v>
      </c>
      <c r="BM411" s="141" t="s">
        <v>1028</v>
      </c>
    </row>
    <row r="412" spans="2:65" s="1" customFormat="1">
      <c r="B412" s="31"/>
      <c r="D412" s="143" t="s">
        <v>141</v>
      </c>
      <c r="F412" s="144" t="s">
        <v>762</v>
      </c>
      <c r="I412" s="145"/>
      <c r="L412" s="31"/>
      <c r="M412" s="146"/>
      <c r="U412" s="55"/>
      <c r="AT412" s="16" t="s">
        <v>141</v>
      </c>
      <c r="AU412" s="16" t="s">
        <v>88</v>
      </c>
    </row>
    <row r="413" spans="2:65" s="1" customFormat="1" ht="19.2">
      <c r="B413" s="31"/>
      <c r="D413" s="143" t="s">
        <v>150</v>
      </c>
      <c r="F413" s="160" t="s">
        <v>763</v>
      </c>
      <c r="I413" s="145"/>
      <c r="L413" s="31"/>
      <c r="M413" s="146"/>
      <c r="U413" s="55"/>
      <c r="AT413" s="16" t="s">
        <v>150</v>
      </c>
      <c r="AU413" s="16" t="s">
        <v>88</v>
      </c>
    </row>
    <row r="414" spans="2:65" s="12" customFormat="1">
      <c r="B414" s="147"/>
      <c r="D414" s="143" t="s">
        <v>143</v>
      </c>
      <c r="E414" s="148" t="s">
        <v>1</v>
      </c>
      <c r="F414" s="149" t="s">
        <v>813</v>
      </c>
      <c r="H414" s="148" t="s">
        <v>1</v>
      </c>
      <c r="I414" s="150"/>
      <c r="L414" s="147"/>
      <c r="M414" s="151"/>
      <c r="U414" s="152"/>
      <c r="AT414" s="148" t="s">
        <v>143</v>
      </c>
      <c r="AU414" s="148" t="s">
        <v>88</v>
      </c>
      <c r="AV414" s="12" t="s">
        <v>86</v>
      </c>
      <c r="AW414" s="12" t="s">
        <v>33</v>
      </c>
      <c r="AX414" s="12" t="s">
        <v>78</v>
      </c>
      <c r="AY414" s="148" t="s">
        <v>131</v>
      </c>
    </row>
    <row r="415" spans="2:65" s="13" customFormat="1">
      <c r="B415" s="153"/>
      <c r="D415" s="143" t="s">
        <v>143</v>
      </c>
      <c r="E415" s="154" t="s">
        <v>1</v>
      </c>
      <c r="F415" s="155" t="s">
        <v>1029</v>
      </c>
      <c r="H415" s="156">
        <v>5.94</v>
      </c>
      <c r="I415" s="157"/>
      <c r="L415" s="153"/>
      <c r="M415" s="158"/>
      <c r="U415" s="159"/>
      <c r="AT415" s="154" t="s">
        <v>143</v>
      </c>
      <c r="AU415" s="154" t="s">
        <v>88</v>
      </c>
      <c r="AV415" s="13" t="s">
        <v>88</v>
      </c>
      <c r="AW415" s="13" t="s">
        <v>33</v>
      </c>
      <c r="AX415" s="13" t="s">
        <v>86</v>
      </c>
      <c r="AY415" s="154" t="s">
        <v>131</v>
      </c>
    </row>
    <row r="416" spans="2:65" s="1" customFormat="1" ht="16.5" customHeight="1">
      <c r="B416" s="31"/>
      <c r="C416" s="130" t="s">
        <v>1030</v>
      </c>
      <c r="D416" s="130" t="s">
        <v>134</v>
      </c>
      <c r="E416" s="131" t="s">
        <v>1031</v>
      </c>
      <c r="F416" s="132" t="s">
        <v>1032</v>
      </c>
      <c r="G416" s="133" t="s">
        <v>182</v>
      </c>
      <c r="H416" s="134">
        <v>4.7488000000000001</v>
      </c>
      <c r="I416" s="135"/>
      <c r="J416" s="136">
        <f>ROUND(I416*H416,2)</f>
        <v>0</v>
      </c>
      <c r="K416" s="132" t="s">
        <v>138</v>
      </c>
      <c r="L416" s="31"/>
      <c r="M416" s="137" t="s">
        <v>1</v>
      </c>
      <c r="N416" s="138" t="s">
        <v>43</v>
      </c>
      <c r="P416" s="139">
        <f>O416*H416</f>
        <v>0</v>
      </c>
      <c r="Q416" s="139">
        <v>0</v>
      </c>
      <c r="R416" s="139">
        <f>Q416*H416</f>
        <v>0</v>
      </c>
      <c r="S416" s="139">
        <v>0</v>
      </c>
      <c r="T416" s="139">
        <f>S416*H416</f>
        <v>0</v>
      </c>
      <c r="U416" s="140" t="s">
        <v>1</v>
      </c>
      <c r="AR416" s="141" t="s">
        <v>139</v>
      </c>
      <c r="AT416" s="141" t="s">
        <v>134</v>
      </c>
      <c r="AU416" s="141" t="s">
        <v>88</v>
      </c>
      <c r="AY416" s="16" t="s">
        <v>131</v>
      </c>
      <c r="BE416" s="142">
        <f>IF(N416="základní",J416,0)</f>
        <v>0</v>
      </c>
      <c r="BF416" s="142">
        <f>IF(N416="snížená",J416,0)</f>
        <v>0</v>
      </c>
      <c r="BG416" s="142">
        <f>IF(N416="zákl. přenesená",J416,0)</f>
        <v>0</v>
      </c>
      <c r="BH416" s="142">
        <f>IF(N416="sníž. přenesená",J416,0)</f>
        <v>0</v>
      </c>
      <c r="BI416" s="142">
        <f>IF(N416="nulová",J416,0)</f>
        <v>0</v>
      </c>
      <c r="BJ416" s="16" t="s">
        <v>86</v>
      </c>
      <c r="BK416" s="142">
        <f>ROUND(I416*H416,2)</f>
        <v>0</v>
      </c>
      <c r="BL416" s="16" t="s">
        <v>139</v>
      </c>
      <c r="BM416" s="141" t="s">
        <v>1033</v>
      </c>
    </row>
    <row r="417" spans="2:65" s="1" customFormat="1">
      <c r="B417" s="31"/>
      <c r="D417" s="143" t="s">
        <v>141</v>
      </c>
      <c r="F417" s="144" t="s">
        <v>1034</v>
      </c>
      <c r="I417" s="145"/>
      <c r="L417" s="31"/>
      <c r="M417" s="146"/>
      <c r="U417" s="55"/>
      <c r="AT417" s="16" t="s">
        <v>141</v>
      </c>
      <c r="AU417" s="16" t="s">
        <v>88</v>
      </c>
    </row>
    <row r="418" spans="2:65" s="1" customFormat="1" ht="24.15" customHeight="1">
      <c r="B418" s="31"/>
      <c r="C418" s="130" t="s">
        <v>864</v>
      </c>
      <c r="D418" s="130" t="s">
        <v>134</v>
      </c>
      <c r="E418" s="131" t="s">
        <v>1035</v>
      </c>
      <c r="F418" s="132" t="s">
        <v>1036</v>
      </c>
      <c r="G418" s="133" t="s">
        <v>137</v>
      </c>
      <c r="H418" s="134">
        <v>118.72</v>
      </c>
      <c r="I418" s="135"/>
      <c r="J418" s="136">
        <f>ROUND(I418*H418,2)</f>
        <v>0</v>
      </c>
      <c r="K418" s="132" t="s">
        <v>138</v>
      </c>
      <c r="L418" s="31"/>
      <c r="M418" s="137" t="s">
        <v>1</v>
      </c>
      <c r="N418" s="138" t="s">
        <v>43</v>
      </c>
      <c r="P418" s="139">
        <f>O418*H418</f>
        <v>0</v>
      </c>
      <c r="Q418" s="139">
        <v>0</v>
      </c>
      <c r="R418" s="139">
        <f>Q418*H418</f>
        <v>0</v>
      </c>
      <c r="S418" s="139">
        <v>0</v>
      </c>
      <c r="T418" s="139">
        <f>S418*H418</f>
        <v>0</v>
      </c>
      <c r="U418" s="140" t="s">
        <v>1</v>
      </c>
      <c r="AR418" s="141" t="s">
        <v>139</v>
      </c>
      <c r="AT418" s="141" t="s">
        <v>134</v>
      </c>
      <c r="AU418" s="141" t="s">
        <v>88</v>
      </c>
      <c r="AY418" s="16" t="s">
        <v>131</v>
      </c>
      <c r="BE418" s="142">
        <f>IF(N418="základní",J418,0)</f>
        <v>0</v>
      </c>
      <c r="BF418" s="142">
        <f>IF(N418="snížená",J418,0)</f>
        <v>0</v>
      </c>
      <c r="BG418" s="142">
        <f>IF(N418="zákl. přenesená",J418,0)</f>
        <v>0</v>
      </c>
      <c r="BH418" s="142">
        <f>IF(N418="sníž. přenesená",J418,0)</f>
        <v>0</v>
      </c>
      <c r="BI418" s="142">
        <f>IF(N418="nulová",J418,0)</f>
        <v>0</v>
      </c>
      <c r="BJ418" s="16" t="s">
        <v>86</v>
      </c>
      <c r="BK418" s="142">
        <f>ROUND(I418*H418,2)</f>
        <v>0</v>
      </c>
      <c r="BL418" s="16" t="s">
        <v>139</v>
      </c>
      <c r="BM418" s="141" t="s">
        <v>1037</v>
      </c>
    </row>
    <row r="419" spans="2:65" s="1" customFormat="1">
      <c r="B419" s="31"/>
      <c r="D419" s="143" t="s">
        <v>141</v>
      </c>
      <c r="F419" s="144" t="s">
        <v>1038</v>
      </c>
      <c r="I419" s="145"/>
      <c r="L419" s="31"/>
      <c r="M419" s="146"/>
      <c r="U419" s="55"/>
      <c r="AT419" s="16" t="s">
        <v>141</v>
      </c>
      <c r="AU419" s="16" t="s">
        <v>88</v>
      </c>
    </row>
    <row r="420" spans="2:65" s="1" customFormat="1" ht="24.15" customHeight="1">
      <c r="B420" s="31"/>
      <c r="C420" s="130" t="s">
        <v>1039</v>
      </c>
      <c r="D420" s="130" t="s">
        <v>134</v>
      </c>
      <c r="E420" s="131" t="s">
        <v>1040</v>
      </c>
      <c r="F420" s="132" t="s">
        <v>1041</v>
      </c>
      <c r="G420" s="133" t="s">
        <v>137</v>
      </c>
      <c r="H420" s="134">
        <v>118.72</v>
      </c>
      <c r="I420" s="135"/>
      <c r="J420" s="136">
        <f>ROUND(I420*H420,2)</f>
        <v>0</v>
      </c>
      <c r="K420" s="132" t="s">
        <v>138</v>
      </c>
      <c r="L420" s="31"/>
      <c r="M420" s="137" t="s">
        <v>1</v>
      </c>
      <c r="N420" s="138" t="s">
        <v>43</v>
      </c>
      <c r="P420" s="139">
        <f>O420*H420</f>
        <v>0</v>
      </c>
      <c r="Q420" s="139">
        <v>0</v>
      </c>
      <c r="R420" s="139">
        <f>Q420*H420</f>
        <v>0</v>
      </c>
      <c r="S420" s="139">
        <v>0</v>
      </c>
      <c r="T420" s="139">
        <f>S420*H420</f>
        <v>0</v>
      </c>
      <c r="U420" s="140" t="s">
        <v>1</v>
      </c>
      <c r="AR420" s="141" t="s">
        <v>139</v>
      </c>
      <c r="AT420" s="141" t="s">
        <v>134</v>
      </c>
      <c r="AU420" s="141" t="s">
        <v>88</v>
      </c>
      <c r="AY420" s="16" t="s">
        <v>131</v>
      </c>
      <c r="BE420" s="142">
        <f>IF(N420="základní",J420,0)</f>
        <v>0</v>
      </c>
      <c r="BF420" s="142">
        <f>IF(N420="snížená",J420,0)</f>
        <v>0</v>
      </c>
      <c r="BG420" s="142">
        <f>IF(N420="zákl. přenesená",J420,0)</f>
        <v>0</v>
      </c>
      <c r="BH420" s="142">
        <f>IF(N420="sníž. přenesená",J420,0)</f>
        <v>0</v>
      </c>
      <c r="BI420" s="142">
        <f>IF(N420="nulová",J420,0)</f>
        <v>0</v>
      </c>
      <c r="BJ420" s="16" t="s">
        <v>86</v>
      </c>
      <c r="BK420" s="142">
        <f>ROUND(I420*H420,2)</f>
        <v>0</v>
      </c>
      <c r="BL420" s="16" t="s">
        <v>139</v>
      </c>
      <c r="BM420" s="141" t="s">
        <v>1042</v>
      </c>
    </row>
    <row r="421" spans="2:65" s="1" customFormat="1" ht="19.2">
      <c r="B421" s="31"/>
      <c r="D421" s="143" t="s">
        <v>141</v>
      </c>
      <c r="F421" s="144" t="s">
        <v>1043</v>
      </c>
      <c r="I421" s="145"/>
      <c r="L421" s="31"/>
      <c r="M421" s="146"/>
      <c r="U421" s="55"/>
      <c r="AT421" s="16" t="s">
        <v>141</v>
      </c>
      <c r="AU421" s="16" t="s">
        <v>88</v>
      </c>
    </row>
    <row r="422" spans="2:65" s="11" customFormat="1" ht="22.8" customHeight="1">
      <c r="B422" s="118"/>
      <c r="D422" s="119" t="s">
        <v>77</v>
      </c>
      <c r="E422" s="128" t="s">
        <v>1044</v>
      </c>
      <c r="F422" s="128" t="s">
        <v>1045</v>
      </c>
      <c r="I422" s="121"/>
      <c r="J422" s="129">
        <f>BK422</f>
        <v>0</v>
      </c>
      <c r="L422" s="118"/>
      <c r="M422" s="123"/>
      <c r="P422" s="124">
        <f>SUM(P423:P443)</f>
        <v>0</v>
      </c>
      <c r="R422" s="124">
        <f>SUM(R423:R443)</f>
        <v>4.4207100000000004E-3</v>
      </c>
      <c r="T422" s="124">
        <f>SUM(T423:T443)</f>
        <v>0</v>
      </c>
      <c r="U422" s="125"/>
      <c r="AR422" s="119" t="s">
        <v>86</v>
      </c>
      <c r="AT422" s="126" t="s">
        <v>77</v>
      </c>
      <c r="AU422" s="126" t="s">
        <v>86</v>
      </c>
      <c r="AY422" s="119" t="s">
        <v>131</v>
      </c>
      <c r="BK422" s="127">
        <f>SUM(BK423:BK443)</f>
        <v>0</v>
      </c>
    </row>
    <row r="423" spans="2:65" s="1" customFormat="1" ht="33" customHeight="1">
      <c r="B423" s="31"/>
      <c r="C423" s="130" t="s">
        <v>869</v>
      </c>
      <c r="D423" s="130" t="s">
        <v>134</v>
      </c>
      <c r="E423" s="131" t="s">
        <v>1046</v>
      </c>
      <c r="F423" s="132" t="s">
        <v>1047</v>
      </c>
      <c r="G423" s="133" t="s">
        <v>137</v>
      </c>
      <c r="H423" s="134">
        <v>421.42200000000003</v>
      </c>
      <c r="I423" s="135"/>
      <c r="J423" s="136">
        <f>ROUND(I423*H423,2)</f>
        <v>0</v>
      </c>
      <c r="K423" s="132" t="s">
        <v>138</v>
      </c>
      <c r="L423" s="31"/>
      <c r="M423" s="137" t="s">
        <v>1</v>
      </c>
      <c r="N423" s="138" t="s">
        <v>43</v>
      </c>
      <c r="P423" s="139">
        <f>O423*H423</f>
        <v>0</v>
      </c>
      <c r="Q423" s="139">
        <v>0</v>
      </c>
      <c r="R423" s="139">
        <f>Q423*H423</f>
        <v>0</v>
      </c>
      <c r="S423" s="139">
        <v>0</v>
      </c>
      <c r="T423" s="139">
        <f>S423*H423</f>
        <v>0</v>
      </c>
      <c r="U423" s="140" t="s">
        <v>1</v>
      </c>
      <c r="AR423" s="141" t="s">
        <v>139</v>
      </c>
      <c r="AT423" s="141" t="s">
        <v>134</v>
      </c>
      <c r="AU423" s="141" t="s">
        <v>88</v>
      </c>
      <c r="AY423" s="16" t="s">
        <v>131</v>
      </c>
      <c r="BE423" s="142">
        <f>IF(N423="základní",J423,0)</f>
        <v>0</v>
      </c>
      <c r="BF423" s="142">
        <f>IF(N423="snížená",J423,0)</f>
        <v>0</v>
      </c>
      <c r="BG423" s="142">
        <f>IF(N423="zákl. přenesená",J423,0)</f>
        <v>0</v>
      </c>
      <c r="BH423" s="142">
        <f>IF(N423="sníž. přenesená",J423,0)</f>
        <v>0</v>
      </c>
      <c r="BI423" s="142">
        <f>IF(N423="nulová",J423,0)</f>
        <v>0</v>
      </c>
      <c r="BJ423" s="16" t="s">
        <v>86</v>
      </c>
      <c r="BK423" s="142">
        <f>ROUND(I423*H423,2)</f>
        <v>0</v>
      </c>
      <c r="BL423" s="16" t="s">
        <v>139</v>
      </c>
      <c r="BM423" s="141" t="s">
        <v>1048</v>
      </c>
    </row>
    <row r="424" spans="2:65" s="1" customFormat="1" ht="19.2">
      <c r="B424" s="31"/>
      <c r="D424" s="143" t="s">
        <v>141</v>
      </c>
      <c r="F424" s="144" t="s">
        <v>1049</v>
      </c>
      <c r="I424" s="145"/>
      <c r="L424" s="31"/>
      <c r="M424" s="146"/>
      <c r="U424" s="55"/>
      <c r="AT424" s="16" t="s">
        <v>141</v>
      </c>
      <c r="AU424" s="16" t="s">
        <v>88</v>
      </c>
    </row>
    <row r="425" spans="2:65" s="1" customFormat="1" ht="16.5" customHeight="1">
      <c r="B425" s="31"/>
      <c r="C425" s="171" t="s">
        <v>1050</v>
      </c>
      <c r="D425" s="171" t="s">
        <v>294</v>
      </c>
      <c r="E425" s="172" t="s">
        <v>852</v>
      </c>
      <c r="F425" s="173" t="s">
        <v>853</v>
      </c>
      <c r="G425" s="174" t="s">
        <v>854</v>
      </c>
      <c r="H425" s="175">
        <v>0.21071000000000001</v>
      </c>
      <c r="I425" s="176"/>
      <c r="J425" s="177">
        <f>ROUND(I425*H425,2)</f>
        <v>0</v>
      </c>
      <c r="K425" s="173" t="s">
        <v>313</v>
      </c>
      <c r="L425" s="178"/>
      <c r="M425" s="179" t="s">
        <v>1</v>
      </c>
      <c r="N425" s="180" t="s">
        <v>43</v>
      </c>
      <c r="P425" s="139">
        <f>O425*H425</f>
        <v>0</v>
      </c>
      <c r="Q425" s="139">
        <v>1E-3</v>
      </c>
      <c r="R425" s="139">
        <f>Q425*H425</f>
        <v>2.1071000000000002E-4</v>
      </c>
      <c r="S425" s="139">
        <v>0</v>
      </c>
      <c r="T425" s="139">
        <f>S425*H425</f>
        <v>0</v>
      </c>
      <c r="U425" s="140" t="s">
        <v>1</v>
      </c>
      <c r="AR425" s="141" t="s">
        <v>188</v>
      </c>
      <c r="AT425" s="141" t="s">
        <v>294</v>
      </c>
      <c r="AU425" s="141" t="s">
        <v>88</v>
      </c>
      <c r="AY425" s="16" t="s">
        <v>131</v>
      </c>
      <c r="BE425" s="142">
        <f>IF(N425="základní",J425,0)</f>
        <v>0</v>
      </c>
      <c r="BF425" s="142">
        <f>IF(N425="snížená",J425,0)</f>
        <v>0</v>
      </c>
      <c r="BG425" s="142">
        <f>IF(N425="zákl. přenesená",J425,0)</f>
        <v>0</v>
      </c>
      <c r="BH425" s="142">
        <f>IF(N425="sníž. přenesená",J425,0)</f>
        <v>0</v>
      </c>
      <c r="BI425" s="142">
        <f>IF(N425="nulová",J425,0)</f>
        <v>0</v>
      </c>
      <c r="BJ425" s="16" t="s">
        <v>86</v>
      </c>
      <c r="BK425" s="142">
        <f>ROUND(I425*H425,2)</f>
        <v>0</v>
      </c>
      <c r="BL425" s="16" t="s">
        <v>139</v>
      </c>
      <c r="BM425" s="141" t="s">
        <v>1051</v>
      </c>
    </row>
    <row r="426" spans="2:65" s="1" customFormat="1">
      <c r="B426" s="31"/>
      <c r="D426" s="143" t="s">
        <v>141</v>
      </c>
      <c r="F426" s="144" t="s">
        <v>853</v>
      </c>
      <c r="I426" s="145"/>
      <c r="L426" s="31"/>
      <c r="M426" s="146"/>
      <c r="U426" s="55"/>
      <c r="AT426" s="16" t="s">
        <v>141</v>
      </c>
      <c r="AU426" s="16" t="s">
        <v>88</v>
      </c>
    </row>
    <row r="427" spans="2:65" s="1" customFormat="1" ht="38.4">
      <c r="B427" s="31"/>
      <c r="D427" s="143" t="s">
        <v>150</v>
      </c>
      <c r="F427" s="160" t="s">
        <v>856</v>
      </c>
      <c r="I427" s="145"/>
      <c r="L427" s="31"/>
      <c r="M427" s="146"/>
      <c r="U427" s="55"/>
      <c r="AT427" s="16" t="s">
        <v>150</v>
      </c>
      <c r="AU427" s="16" t="s">
        <v>88</v>
      </c>
    </row>
    <row r="428" spans="2:65" s="1" customFormat="1" ht="21.75" customHeight="1">
      <c r="B428" s="31"/>
      <c r="C428" s="130" t="s">
        <v>1052</v>
      </c>
      <c r="D428" s="130" t="s">
        <v>134</v>
      </c>
      <c r="E428" s="131" t="s">
        <v>1053</v>
      </c>
      <c r="F428" s="132" t="s">
        <v>1054</v>
      </c>
      <c r="G428" s="133" t="s">
        <v>137</v>
      </c>
      <c r="H428" s="134">
        <v>210.71100000000001</v>
      </c>
      <c r="I428" s="135"/>
      <c r="J428" s="136">
        <f>ROUND(I428*H428,2)</f>
        <v>0</v>
      </c>
      <c r="K428" s="132" t="s">
        <v>138</v>
      </c>
      <c r="L428" s="31"/>
      <c r="M428" s="137" t="s">
        <v>1</v>
      </c>
      <c r="N428" s="138" t="s">
        <v>43</v>
      </c>
      <c r="P428" s="139">
        <f>O428*H428</f>
        <v>0</v>
      </c>
      <c r="Q428" s="139">
        <v>0</v>
      </c>
      <c r="R428" s="139">
        <f>Q428*H428</f>
        <v>0</v>
      </c>
      <c r="S428" s="139">
        <v>0</v>
      </c>
      <c r="T428" s="139">
        <f>S428*H428</f>
        <v>0</v>
      </c>
      <c r="U428" s="140" t="s">
        <v>1</v>
      </c>
      <c r="AR428" s="141" t="s">
        <v>139</v>
      </c>
      <c r="AT428" s="141" t="s">
        <v>134</v>
      </c>
      <c r="AU428" s="141" t="s">
        <v>88</v>
      </c>
      <c r="AY428" s="16" t="s">
        <v>131</v>
      </c>
      <c r="BE428" s="142">
        <f>IF(N428="základní",J428,0)</f>
        <v>0</v>
      </c>
      <c r="BF428" s="142">
        <f>IF(N428="snížená",J428,0)</f>
        <v>0</v>
      </c>
      <c r="BG428" s="142">
        <f>IF(N428="zákl. přenesená",J428,0)</f>
        <v>0</v>
      </c>
      <c r="BH428" s="142">
        <f>IF(N428="sníž. přenesená",J428,0)</f>
        <v>0</v>
      </c>
      <c r="BI428" s="142">
        <f>IF(N428="nulová",J428,0)</f>
        <v>0</v>
      </c>
      <c r="BJ428" s="16" t="s">
        <v>86</v>
      </c>
      <c r="BK428" s="142">
        <f>ROUND(I428*H428,2)</f>
        <v>0</v>
      </c>
      <c r="BL428" s="16" t="s">
        <v>139</v>
      </c>
      <c r="BM428" s="141" t="s">
        <v>1055</v>
      </c>
    </row>
    <row r="429" spans="2:65" s="1" customFormat="1">
      <c r="B429" s="31"/>
      <c r="D429" s="143" t="s">
        <v>141</v>
      </c>
      <c r="F429" s="144" t="s">
        <v>1056</v>
      </c>
      <c r="I429" s="145"/>
      <c r="L429" s="31"/>
      <c r="M429" s="146"/>
      <c r="U429" s="55"/>
      <c r="AT429" s="16" t="s">
        <v>141</v>
      </c>
      <c r="AU429" s="16" t="s">
        <v>88</v>
      </c>
    </row>
    <row r="430" spans="2:65" s="1" customFormat="1" ht="16.5" customHeight="1">
      <c r="B430" s="31"/>
      <c r="C430" s="130" t="s">
        <v>1057</v>
      </c>
      <c r="D430" s="130" t="s">
        <v>134</v>
      </c>
      <c r="E430" s="131" t="s">
        <v>1058</v>
      </c>
      <c r="F430" s="132" t="s">
        <v>1059</v>
      </c>
      <c r="G430" s="133" t="s">
        <v>137</v>
      </c>
      <c r="H430" s="134">
        <v>210.71100000000001</v>
      </c>
      <c r="I430" s="135"/>
      <c r="J430" s="136">
        <f>ROUND(I430*H430,2)</f>
        <v>0</v>
      </c>
      <c r="K430" s="132" t="s">
        <v>138</v>
      </c>
      <c r="L430" s="31"/>
      <c r="M430" s="137" t="s">
        <v>1</v>
      </c>
      <c r="N430" s="138" t="s">
        <v>43</v>
      </c>
      <c r="P430" s="139">
        <f>O430*H430</f>
        <v>0</v>
      </c>
      <c r="Q430" s="139">
        <v>0</v>
      </c>
      <c r="R430" s="139">
        <f>Q430*H430</f>
        <v>0</v>
      </c>
      <c r="S430" s="139">
        <v>0</v>
      </c>
      <c r="T430" s="139">
        <f>S430*H430</f>
        <v>0</v>
      </c>
      <c r="U430" s="140" t="s">
        <v>1</v>
      </c>
      <c r="AR430" s="141" t="s">
        <v>139</v>
      </c>
      <c r="AT430" s="141" t="s">
        <v>134</v>
      </c>
      <c r="AU430" s="141" t="s">
        <v>88</v>
      </c>
      <c r="AY430" s="16" t="s">
        <v>131</v>
      </c>
      <c r="BE430" s="142">
        <f>IF(N430="základní",J430,0)</f>
        <v>0</v>
      </c>
      <c r="BF430" s="142">
        <f>IF(N430="snížená",J430,0)</f>
        <v>0</v>
      </c>
      <c r="BG430" s="142">
        <f>IF(N430="zákl. přenesená",J430,0)</f>
        <v>0</v>
      </c>
      <c r="BH430" s="142">
        <f>IF(N430="sníž. přenesená",J430,0)</f>
        <v>0</v>
      </c>
      <c r="BI430" s="142">
        <f>IF(N430="nulová",J430,0)</f>
        <v>0</v>
      </c>
      <c r="BJ430" s="16" t="s">
        <v>86</v>
      </c>
      <c r="BK430" s="142">
        <f>ROUND(I430*H430,2)</f>
        <v>0</v>
      </c>
      <c r="BL430" s="16" t="s">
        <v>139</v>
      </c>
      <c r="BM430" s="141" t="s">
        <v>1060</v>
      </c>
    </row>
    <row r="431" spans="2:65" s="1" customFormat="1">
      <c r="B431" s="31"/>
      <c r="D431" s="143" t="s">
        <v>141</v>
      </c>
      <c r="F431" s="144" t="s">
        <v>1061</v>
      </c>
      <c r="I431" s="145"/>
      <c r="L431" s="31"/>
      <c r="M431" s="146"/>
      <c r="U431" s="55"/>
      <c r="AT431" s="16" t="s">
        <v>141</v>
      </c>
      <c r="AU431" s="16" t="s">
        <v>88</v>
      </c>
    </row>
    <row r="432" spans="2:65" s="1" customFormat="1" ht="21.75" customHeight="1">
      <c r="B432" s="31"/>
      <c r="C432" s="130" t="s">
        <v>875</v>
      </c>
      <c r="D432" s="130" t="s">
        <v>134</v>
      </c>
      <c r="E432" s="131" t="s">
        <v>1062</v>
      </c>
      <c r="F432" s="132" t="s">
        <v>1063</v>
      </c>
      <c r="G432" s="133" t="s">
        <v>137</v>
      </c>
      <c r="H432" s="134">
        <v>421.42200000000003</v>
      </c>
      <c r="I432" s="135"/>
      <c r="J432" s="136">
        <f>ROUND(I432*H432,2)</f>
        <v>0</v>
      </c>
      <c r="K432" s="132" t="s">
        <v>138</v>
      </c>
      <c r="L432" s="31"/>
      <c r="M432" s="137" t="s">
        <v>1</v>
      </c>
      <c r="N432" s="138" t="s">
        <v>43</v>
      </c>
      <c r="P432" s="139">
        <f>O432*H432</f>
        <v>0</v>
      </c>
      <c r="Q432" s="139">
        <v>0</v>
      </c>
      <c r="R432" s="139">
        <f>Q432*H432</f>
        <v>0</v>
      </c>
      <c r="S432" s="139">
        <v>0</v>
      </c>
      <c r="T432" s="139">
        <f>S432*H432</f>
        <v>0</v>
      </c>
      <c r="U432" s="140" t="s">
        <v>1</v>
      </c>
      <c r="AR432" s="141" t="s">
        <v>139</v>
      </c>
      <c r="AT432" s="141" t="s">
        <v>134</v>
      </c>
      <c r="AU432" s="141" t="s">
        <v>88</v>
      </c>
      <c r="AY432" s="16" t="s">
        <v>131</v>
      </c>
      <c r="BE432" s="142">
        <f>IF(N432="základní",J432,0)</f>
        <v>0</v>
      </c>
      <c r="BF432" s="142">
        <f>IF(N432="snížená",J432,0)</f>
        <v>0</v>
      </c>
      <c r="BG432" s="142">
        <f>IF(N432="zákl. přenesená",J432,0)</f>
        <v>0</v>
      </c>
      <c r="BH432" s="142">
        <f>IF(N432="sníž. přenesená",J432,0)</f>
        <v>0</v>
      </c>
      <c r="BI432" s="142">
        <f>IF(N432="nulová",J432,0)</f>
        <v>0</v>
      </c>
      <c r="BJ432" s="16" t="s">
        <v>86</v>
      </c>
      <c r="BK432" s="142">
        <f>ROUND(I432*H432,2)</f>
        <v>0</v>
      </c>
      <c r="BL432" s="16" t="s">
        <v>139</v>
      </c>
      <c r="BM432" s="141" t="s">
        <v>1064</v>
      </c>
    </row>
    <row r="433" spans="2:65" s="1" customFormat="1">
      <c r="B433" s="31"/>
      <c r="D433" s="143" t="s">
        <v>141</v>
      </c>
      <c r="F433" s="144" t="s">
        <v>1065</v>
      </c>
      <c r="I433" s="145"/>
      <c r="L433" s="31"/>
      <c r="M433" s="146"/>
      <c r="U433" s="55"/>
      <c r="AT433" s="16" t="s">
        <v>141</v>
      </c>
      <c r="AU433" s="16" t="s">
        <v>88</v>
      </c>
    </row>
    <row r="434" spans="2:65" s="1" customFormat="1" ht="24.15" customHeight="1">
      <c r="B434" s="31"/>
      <c r="C434" s="130" t="s">
        <v>1066</v>
      </c>
      <c r="D434" s="130" t="s">
        <v>134</v>
      </c>
      <c r="E434" s="131" t="s">
        <v>1067</v>
      </c>
      <c r="F434" s="132" t="s">
        <v>1068</v>
      </c>
      <c r="G434" s="133" t="s">
        <v>137</v>
      </c>
      <c r="H434" s="134">
        <v>210.71100000000001</v>
      </c>
      <c r="I434" s="135"/>
      <c r="J434" s="136">
        <f>ROUND(I434*H434,2)</f>
        <v>0</v>
      </c>
      <c r="K434" s="132" t="s">
        <v>138</v>
      </c>
      <c r="L434" s="31"/>
      <c r="M434" s="137" t="s">
        <v>1</v>
      </c>
      <c r="N434" s="138" t="s">
        <v>43</v>
      </c>
      <c r="P434" s="139">
        <f>O434*H434</f>
        <v>0</v>
      </c>
      <c r="Q434" s="139">
        <v>0</v>
      </c>
      <c r="R434" s="139">
        <f>Q434*H434</f>
        <v>0</v>
      </c>
      <c r="S434" s="139">
        <v>0</v>
      </c>
      <c r="T434" s="139">
        <f>S434*H434</f>
        <v>0</v>
      </c>
      <c r="U434" s="140" t="s">
        <v>1</v>
      </c>
      <c r="AR434" s="141" t="s">
        <v>139</v>
      </c>
      <c r="AT434" s="141" t="s">
        <v>134</v>
      </c>
      <c r="AU434" s="141" t="s">
        <v>88</v>
      </c>
      <c r="AY434" s="16" t="s">
        <v>131</v>
      </c>
      <c r="BE434" s="142">
        <f>IF(N434="základní",J434,0)</f>
        <v>0</v>
      </c>
      <c r="BF434" s="142">
        <f>IF(N434="snížená",J434,0)</f>
        <v>0</v>
      </c>
      <c r="BG434" s="142">
        <f>IF(N434="zákl. přenesená",J434,0)</f>
        <v>0</v>
      </c>
      <c r="BH434" s="142">
        <f>IF(N434="sníž. přenesená",J434,0)</f>
        <v>0</v>
      </c>
      <c r="BI434" s="142">
        <f>IF(N434="nulová",J434,0)</f>
        <v>0</v>
      </c>
      <c r="BJ434" s="16" t="s">
        <v>86</v>
      </c>
      <c r="BK434" s="142">
        <f>ROUND(I434*H434,2)</f>
        <v>0</v>
      </c>
      <c r="BL434" s="16" t="s">
        <v>139</v>
      </c>
      <c r="BM434" s="141" t="s">
        <v>1069</v>
      </c>
    </row>
    <row r="435" spans="2:65" s="1" customFormat="1" ht="28.8">
      <c r="B435" s="31"/>
      <c r="D435" s="143" t="s">
        <v>141</v>
      </c>
      <c r="F435" s="144" t="s">
        <v>1070</v>
      </c>
      <c r="I435" s="145"/>
      <c r="L435" s="31"/>
      <c r="M435" s="146"/>
      <c r="U435" s="55"/>
      <c r="AT435" s="16" t="s">
        <v>141</v>
      </c>
      <c r="AU435" s="16" t="s">
        <v>88</v>
      </c>
    </row>
    <row r="436" spans="2:65" s="1" customFormat="1" ht="16.5" customHeight="1">
      <c r="B436" s="31"/>
      <c r="C436" s="171" t="s">
        <v>879</v>
      </c>
      <c r="D436" s="171" t="s">
        <v>294</v>
      </c>
      <c r="E436" s="172" t="s">
        <v>1071</v>
      </c>
      <c r="F436" s="173" t="s">
        <v>1072</v>
      </c>
      <c r="G436" s="174" t="s">
        <v>960</v>
      </c>
      <c r="H436" s="175">
        <v>4.21</v>
      </c>
      <c r="I436" s="176"/>
      <c r="J436" s="177">
        <f>ROUND(I436*H436,2)</f>
        <v>0</v>
      </c>
      <c r="K436" s="173" t="s">
        <v>138</v>
      </c>
      <c r="L436" s="178"/>
      <c r="M436" s="179" t="s">
        <v>1</v>
      </c>
      <c r="N436" s="180" t="s">
        <v>43</v>
      </c>
      <c r="P436" s="139">
        <f>O436*H436</f>
        <v>0</v>
      </c>
      <c r="Q436" s="139">
        <v>1E-3</v>
      </c>
      <c r="R436" s="139">
        <f>Q436*H436</f>
        <v>4.2100000000000002E-3</v>
      </c>
      <c r="S436" s="139">
        <v>0</v>
      </c>
      <c r="T436" s="139">
        <f>S436*H436</f>
        <v>0</v>
      </c>
      <c r="U436" s="140" t="s">
        <v>1</v>
      </c>
      <c r="AR436" s="141" t="s">
        <v>188</v>
      </c>
      <c r="AT436" s="141" t="s">
        <v>294</v>
      </c>
      <c r="AU436" s="141" t="s">
        <v>88</v>
      </c>
      <c r="AY436" s="16" t="s">
        <v>131</v>
      </c>
      <c r="BE436" s="142">
        <f>IF(N436="základní",J436,0)</f>
        <v>0</v>
      </c>
      <c r="BF436" s="142">
        <f>IF(N436="snížená",J436,0)</f>
        <v>0</v>
      </c>
      <c r="BG436" s="142">
        <f>IF(N436="zákl. přenesená",J436,0)</f>
        <v>0</v>
      </c>
      <c r="BH436" s="142">
        <f>IF(N436="sníž. přenesená",J436,0)</f>
        <v>0</v>
      </c>
      <c r="BI436" s="142">
        <f>IF(N436="nulová",J436,0)</f>
        <v>0</v>
      </c>
      <c r="BJ436" s="16" t="s">
        <v>86</v>
      </c>
      <c r="BK436" s="142">
        <f>ROUND(I436*H436,2)</f>
        <v>0</v>
      </c>
      <c r="BL436" s="16" t="s">
        <v>139</v>
      </c>
      <c r="BM436" s="141" t="s">
        <v>1073</v>
      </c>
    </row>
    <row r="437" spans="2:65" s="1" customFormat="1">
      <c r="B437" s="31"/>
      <c r="D437" s="143" t="s">
        <v>141</v>
      </c>
      <c r="F437" s="144" t="s">
        <v>1072</v>
      </c>
      <c r="I437" s="145"/>
      <c r="L437" s="31"/>
      <c r="M437" s="146"/>
      <c r="U437" s="55"/>
      <c r="AT437" s="16" t="s">
        <v>141</v>
      </c>
      <c r="AU437" s="16" t="s">
        <v>88</v>
      </c>
    </row>
    <row r="438" spans="2:65" s="1" customFormat="1" ht="19.2">
      <c r="B438" s="31"/>
      <c r="D438" s="143" t="s">
        <v>150</v>
      </c>
      <c r="F438" s="160" t="s">
        <v>1074</v>
      </c>
      <c r="I438" s="145"/>
      <c r="L438" s="31"/>
      <c r="M438" s="146"/>
      <c r="U438" s="55"/>
      <c r="AT438" s="16" t="s">
        <v>150</v>
      </c>
      <c r="AU438" s="16" t="s">
        <v>88</v>
      </c>
    </row>
    <row r="439" spans="2:65" s="12" customFormat="1">
      <c r="B439" s="147"/>
      <c r="D439" s="143" t="s">
        <v>143</v>
      </c>
      <c r="E439" s="148" t="s">
        <v>1</v>
      </c>
      <c r="F439" s="149" t="s">
        <v>1075</v>
      </c>
      <c r="H439" s="148" t="s">
        <v>1</v>
      </c>
      <c r="I439" s="150"/>
      <c r="L439" s="147"/>
      <c r="M439" s="151"/>
      <c r="U439" s="152"/>
      <c r="AT439" s="148" t="s">
        <v>143</v>
      </c>
      <c r="AU439" s="148" t="s">
        <v>88</v>
      </c>
      <c r="AV439" s="12" t="s">
        <v>86</v>
      </c>
      <c r="AW439" s="12" t="s">
        <v>33</v>
      </c>
      <c r="AX439" s="12" t="s">
        <v>78</v>
      </c>
      <c r="AY439" s="148" t="s">
        <v>131</v>
      </c>
    </row>
    <row r="440" spans="2:65" s="12" customFormat="1">
      <c r="B440" s="147"/>
      <c r="D440" s="143" t="s">
        <v>143</v>
      </c>
      <c r="E440" s="148" t="s">
        <v>1</v>
      </c>
      <c r="F440" s="149" t="s">
        <v>783</v>
      </c>
      <c r="H440" s="148" t="s">
        <v>1</v>
      </c>
      <c r="I440" s="150"/>
      <c r="L440" s="147"/>
      <c r="M440" s="151"/>
      <c r="U440" s="152"/>
      <c r="AT440" s="148" t="s">
        <v>143</v>
      </c>
      <c r="AU440" s="148" t="s">
        <v>88</v>
      </c>
      <c r="AV440" s="12" t="s">
        <v>86</v>
      </c>
      <c r="AW440" s="12" t="s">
        <v>33</v>
      </c>
      <c r="AX440" s="12" t="s">
        <v>78</v>
      </c>
      <c r="AY440" s="148" t="s">
        <v>131</v>
      </c>
    </row>
    <row r="441" spans="2:65" s="13" customFormat="1">
      <c r="B441" s="153"/>
      <c r="D441" s="143" t="s">
        <v>143</v>
      </c>
      <c r="E441" s="154" t="s">
        <v>1</v>
      </c>
      <c r="F441" s="155" t="s">
        <v>1076</v>
      </c>
      <c r="H441" s="156">
        <v>4.21</v>
      </c>
      <c r="I441" s="157"/>
      <c r="L441" s="153"/>
      <c r="M441" s="158"/>
      <c r="U441" s="159"/>
      <c r="AT441" s="154" t="s">
        <v>143</v>
      </c>
      <c r="AU441" s="154" t="s">
        <v>88</v>
      </c>
      <c r="AV441" s="13" t="s">
        <v>88</v>
      </c>
      <c r="AW441" s="13" t="s">
        <v>33</v>
      </c>
      <c r="AX441" s="13" t="s">
        <v>86</v>
      </c>
      <c r="AY441" s="154" t="s">
        <v>131</v>
      </c>
    </row>
    <row r="442" spans="2:65" s="1" customFormat="1" ht="24.15" customHeight="1">
      <c r="B442" s="31"/>
      <c r="C442" s="130" t="s">
        <v>1077</v>
      </c>
      <c r="D442" s="130" t="s">
        <v>134</v>
      </c>
      <c r="E442" s="131" t="s">
        <v>1078</v>
      </c>
      <c r="F442" s="132" t="s">
        <v>1079</v>
      </c>
      <c r="G442" s="133" t="s">
        <v>137</v>
      </c>
      <c r="H442" s="134">
        <v>1053.5550000000001</v>
      </c>
      <c r="I442" s="135"/>
      <c r="J442" s="136">
        <f>ROUND(I442*H442,2)</f>
        <v>0</v>
      </c>
      <c r="K442" s="132" t="s">
        <v>138</v>
      </c>
      <c r="L442" s="31"/>
      <c r="M442" s="137" t="s">
        <v>1</v>
      </c>
      <c r="N442" s="138" t="s">
        <v>43</v>
      </c>
      <c r="P442" s="139">
        <f>O442*H442</f>
        <v>0</v>
      </c>
      <c r="Q442" s="139">
        <v>0</v>
      </c>
      <c r="R442" s="139">
        <f>Q442*H442</f>
        <v>0</v>
      </c>
      <c r="S442" s="139">
        <v>0</v>
      </c>
      <c r="T442" s="139">
        <f>S442*H442</f>
        <v>0</v>
      </c>
      <c r="U442" s="140" t="s">
        <v>1</v>
      </c>
      <c r="AR442" s="141" t="s">
        <v>139</v>
      </c>
      <c r="AT442" s="141" t="s">
        <v>134</v>
      </c>
      <c r="AU442" s="141" t="s">
        <v>88</v>
      </c>
      <c r="AY442" s="16" t="s">
        <v>131</v>
      </c>
      <c r="BE442" s="142">
        <f>IF(N442="základní",J442,0)</f>
        <v>0</v>
      </c>
      <c r="BF442" s="142">
        <f>IF(N442="snížená",J442,0)</f>
        <v>0</v>
      </c>
      <c r="BG442" s="142">
        <f>IF(N442="zákl. přenesená",J442,0)</f>
        <v>0</v>
      </c>
      <c r="BH442" s="142">
        <f>IF(N442="sníž. přenesená",J442,0)</f>
        <v>0</v>
      </c>
      <c r="BI442" s="142">
        <f>IF(N442="nulová",J442,0)</f>
        <v>0</v>
      </c>
      <c r="BJ442" s="16" t="s">
        <v>86</v>
      </c>
      <c r="BK442" s="142">
        <f>ROUND(I442*H442,2)</f>
        <v>0</v>
      </c>
      <c r="BL442" s="16" t="s">
        <v>139</v>
      </c>
      <c r="BM442" s="141" t="s">
        <v>1080</v>
      </c>
    </row>
    <row r="443" spans="2:65" s="1" customFormat="1" ht="19.2">
      <c r="B443" s="31"/>
      <c r="D443" s="143" t="s">
        <v>141</v>
      </c>
      <c r="F443" s="144" t="s">
        <v>1081</v>
      </c>
      <c r="I443" s="145"/>
      <c r="L443" s="31"/>
      <c r="M443" s="146"/>
      <c r="U443" s="55"/>
      <c r="AT443" s="16" t="s">
        <v>141</v>
      </c>
      <c r="AU443" s="16" t="s">
        <v>88</v>
      </c>
    </row>
    <row r="444" spans="2:65" s="11" customFormat="1" ht="22.8" customHeight="1">
      <c r="B444" s="118"/>
      <c r="D444" s="119" t="s">
        <v>77</v>
      </c>
      <c r="E444" s="128" t="s">
        <v>420</v>
      </c>
      <c r="F444" s="128" t="s">
        <v>421</v>
      </c>
      <c r="I444" s="121"/>
      <c r="J444" s="129">
        <f>BK444</f>
        <v>0</v>
      </c>
      <c r="L444" s="118"/>
      <c r="M444" s="123"/>
      <c r="P444" s="124">
        <f>SUM(P445:P446)</f>
        <v>0</v>
      </c>
      <c r="R444" s="124">
        <f>SUM(R445:R446)</f>
        <v>0</v>
      </c>
      <c r="T444" s="124">
        <f>SUM(T445:T446)</f>
        <v>0</v>
      </c>
      <c r="U444" s="125"/>
      <c r="AR444" s="119" t="s">
        <v>86</v>
      </c>
      <c r="AT444" s="126" t="s">
        <v>77</v>
      </c>
      <c r="AU444" s="126" t="s">
        <v>86</v>
      </c>
      <c r="AY444" s="119" t="s">
        <v>131</v>
      </c>
      <c r="BK444" s="127">
        <f>SUM(BK445:BK446)</f>
        <v>0</v>
      </c>
    </row>
    <row r="445" spans="2:65" s="1" customFormat="1" ht="24.15" customHeight="1">
      <c r="B445" s="31"/>
      <c r="C445" s="130" t="s">
        <v>883</v>
      </c>
      <c r="D445" s="130" t="s">
        <v>134</v>
      </c>
      <c r="E445" s="131" t="s">
        <v>1082</v>
      </c>
      <c r="F445" s="132" t="s">
        <v>1083</v>
      </c>
      <c r="G445" s="133" t="s">
        <v>225</v>
      </c>
      <c r="H445" s="134">
        <v>17.24222</v>
      </c>
      <c r="I445" s="135"/>
      <c r="J445" s="136">
        <f>ROUND(I445*H445,2)</f>
        <v>0</v>
      </c>
      <c r="K445" s="132" t="s">
        <v>138</v>
      </c>
      <c r="L445" s="31"/>
      <c r="M445" s="137" t="s">
        <v>1</v>
      </c>
      <c r="N445" s="138" t="s">
        <v>43</v>
      </c>
      <c r="P445" s="139">
        <f>O445*H445</f>
        <v>0</v>
      </c>
      <c r="Q445" s="139">
        <v>0</v>
      </c>
      <c r="R445" s="139">
        <f>Q445*H445</f>
        <v>0</v>
      </c>
      <c r="S445" s="139">
        <v>0</v>
      </c>
      <c r="T445" s="139">
        <f>S445*H445</f>
        <v>0</v>
      </c>
      <c r="U445" s="140" t="s">
        <v>1</v>
      </c>
      <c r="AR445" s="141" t="s">
        <v>139</v>
      </c>
      <c r="AT445" s="141" t="s">
        <v>134</v>
      </c>
      <c r="AU445" s="141" t="s">
        <v>88</v>
      </c>
      <c r="AY445" s="16" t="s">
        <v>131</v>
      </c>
      <c r="BE445" s="142">
        <f>IF(N445="základní",J445,0)</f>
        <v>0</v>
      </c>
      <c r="BF445" s="142">
        <f>IF(N445="snížená",J445,0)</f>
        <v>0</v>
      </c>
      <c r="BG445" s="142">
        <f>IF(N445="zákl. přenesená",J445,0)</f>
        <v>0</v>
      </c>
      <c r="BH445" s="142">
        <f>IF(N445="sníž. přenesená",J445,0)</f>
        <v>0</v>
      </c>
      <c r="BI445" s="142">
        <f>IF(N445="nulová",J445,0)</f>
        <v>0</v>
      </c>
      <c r="BJ445" s="16" t="s">
        <v>86</v>
      </c>
      <c r="BK445" s="142">
        <f>ROUND(I445*H445,2)</f>
        <v>0</v>
      </c>
      <c r="BL445" s="16" t="s">
        <v>139</v>
      </c>
      <c r="BM445" s="141" t="s">
        <v>1084</v>
      </c>
    </row>
    <row r="446" spans="2:65" s="1" customFormat="1" ht="19.2">
      <c r="B446" s="31"/>
      <c r="D446" s="143" t="s">
        <v>141</v>
      </c>
      <c r="F446" s="144" t="s">
        <v>1085</v>
      </c>
      <c r="I446" s="145"/>
      <c r="L446" s="31"/>
      <c r="M446" s="168"/>
      <c r="N446" s="169"/>
      <c r="O446" s="169"/>
      <c r="P446" s="169"/>
      <c r="Q446" s="169"/>
      <c r="R446" s="169"/>
      <c r="S446" s="169"/>
      <c r="T446" s="169"/>
      <c r="U446" s="170"/>
      <c r="AT446" s="16" t="s">
        <v>141</v>
      </c>
      <c r="AU446" s="16" t="s">
        <v>88</v>
      </c>
    </row>
    <row r="447" spans="2:65" s="1" customFormat="1" ht="6.9" customHeight="1">
      <c r="B447" s="43"/>
      <c r="C447" s="44"/>
      <c r="D447" s="44"/>
      <c r="E447" s="44"/>
      <c r="F447" s="44"/>
      <c r="G447" s="44"/>
      <c r="H447" s="44"/>
      <c r="I447" s="44"/>
      <c r="J447" s="44"/>
      <c r="K447" s="44"/>
      <c r="L447" s="31"/>
    </row>
  </sheetData>
  <sheetProtection algorithmName="SHA-512" hashValue="qHE04Z9ykKbYSwwptOfFnOjRic4HZl/Qn1SSIwvKybl0lSzxLKsoE4koB4rnDC6y4qwTx1j/9trc5v67ZGGEiA==" saltValue="X4GNHtROWyR0kJWGskFP2a/cGoniDNygd7bfsQOtxqTmmv2n2OwEZeDrjd5vUJzbiV9Z4PaYndV0G3uHUwb8fw==" spinCount="100000" sheet="1" objects="1" scenarios="1" formatColumns="0" formatRows="0" autoFilter="0"/>
  <autoFilter ref="C122:K446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103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104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Úprava centrálního veřejného prostoru městyse Kamenice</v>
      </c>
      <c r="F7" s="222"/>
      <c r="G7" s="222"/>
      <c r="H7" s="222"/>
      <c r="L7" s="19"/>
    </row>
    <row r="8" spans="2:46" s="1" customFormat="1" ht="12" customHeight="1">
      <c r="B8" s="31"/>
      <c r="D8" s="26" t="s">
        <v>105</v>
      </c>
      <c r="L8" s="31"/>
    </row>
    <row r="9" spans="2:46" s="1" customFormat="1" ht="16.5" customHeight="1">
      <c r="B9" s="31"/>
      <c r="E9" s="211" t="s">
        <v>1086</v>
      </c>
      <c r="F9" s="220"/>
      <c r="G9" s="220"/>
      <c r="H9" s="22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193"/>
      <c r="G18" s="193"/>
      <c r="H18" s="193"/>
      <c r="I18" s="26" t="s">
        <v>27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24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27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8"/>
      <c r="E27" s="197" t="s">
        <v>1</v>
      </c>
      <c r="F27" s="197"/>
      <c r="G27" s="197"/>
      <c r="H27" s="197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ROUND(J120,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" customHeight="1">
      <c r="B33" s="31"/>
      <c r="D33" s="54" t="s">
        <v>42</v>
      </c>
      <c r="E33" s="26" t="s">
        <v>43</v>
      </c>
      <c r="F33" s="90">
        <f>ROUND((SUM(BE120:BE156)),  2)</f>
        <v>0</v>
      </c>
      <c r="I33" s="91">
        <v>0.21</v>
      </c>
      <c r="J33" s="90">
        <f>ROUND(((SUM(BE120:BE156))*I33),  2)</f>
        <v>0</v>
      </c>
      <c r="L33" s="31"/>
    </row>
    <row r="34" spans="2:12" s="1" customFormat="1" ht="14.4" customHeight="1">
      <c r="B34" s="31"/>
      <c r="E34" s="26" t="s">
        <v>44</v>
      </c>
      <c r="F34" s="90">
        <f>ROUND((SUM(BF120:BF156)),  2)</f>
        <v>0</v>
      </c>
      <c r="I34" s="91">
        <v>0.15</v>
      </c>
      <c r="J34" s="90">
        <f>ROUND(((SUM(BF120:BF156))*I34),  2)</f>
        <v>0</v>
      </c>
      <c r="L34" s="31"/>
    </row>
    <row r="35" spans="2:12" s="1" customFormat="1" ht="14.4" hidden="1" customHeight="1">
      <c r="B35" s="31"/>
      <c r="E35" s="26" t="s">
        <v>45</v>
      </c>
      <c r="F35" s="90">
        <f>ROUND((SUM(BG120:BG156)),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46</v>
      </c>
      <c r="F36" s="90">
        <f>ROUND((SUM(BH120:BH156)),  2)</f>
        <v>0</v>
      </c>
      <c r="I36" s="91">
        <v>0.15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47</v>
      </c>
      <c r="F37" s="90">
        <f>ROUND((SUM(BI120:BI156)),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107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Úprava centrálního veřejného prostoru městyse Kamenice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105</v>
      </c>
      <c r="L86" s="31"/>
    </row>
    <row r="87" spans="2:47" s="1" customFormat="1" ht="16.5" customHeight="1">
      <c r="B87" s="31"/>
      <c r="E87" s="211" t="str">
        <f>E9</f>
        <v>VRN - Vedlejší rozpočtové náklady</v>
      </c>
      <c r="F87" s="220"/>
      <c r="G87" s="220"/>
      <c r="H87" s="220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Kamenice</v>
      </c>
      <c r="I89" s="26" t="s">
        <v>22</v>
      </c>
      <c r="J89" s="51" t="str">
        <f>IF(J12="","",J12)</f>
        <v>Vyplň údaj</v>
      </c>
      <c r="L89" s="31"/>
    </row>
    <row r="90" spans="2:47" s="1" customFormat="1" ht="6.9" customHeight="1">
      <c r="B90" s="31"/>
      <c r="L90" s="31"/>
    </row>
    <row r="91" spans="2:47" s="1" customFormat="1" ht="40.049999999999997" customHeight="1">
      <c r="B91" s="31"/>
      <c r="C91" s="26" t="s">
        <v>23</v>
      </c>
      <c r="F91" s="24" t="str">
        <f>E15</f>
        <v>Městys Kamenice, 58823 Kamenice 481</v>
      </c>
      <c r="I91" s="26" t="s">
        <v>30</v>
      </c>
      <c r="J91" s="29" t="str">
        <f>E21</f>
        <v>Ing. Vít Doležel, Tyršova 1564/10, Jihlava</v>
      </c>
      <c r="L91" s="31"/>
    </row>
    <row r="92" spans="2:47" s="1" customFormat="1" ht="40.049999999999997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>Jiří Večerník, Wolkerova 1747/27, Jihlava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108</v>
      </c>
      <c r="D94" s="92"/>
      <c r="E94" s="92"/>
      <c r="F94" s="92"/>
      <c r="G94" s="92"/>
      <c r="H94" s="92"/>
      <c r="I94" s="92"/>
      <c r="J94" s="101" t="s">
        <v>109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110</v>
      </c>
      <c r="J96" s="65">
        <f>J120</f>
        <v>0</v>
      </c>
      <c r="L96" s="31"/>
      <c r="AU96" s="16" t="s">
        <v>111</v>
      </c>
    </row>
    <row r="97" spans="2:12" s="8" customFormat="1" ht="24.9" customHeight="1">
      <c r="B97" s="103"/>
      <c r="D97" s="104" t="s">
        <v>1086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95" customHeight="1">
      <c r="B98" s="107"/>
      <c r="D98" s="108" t="s">
        <v>1087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95" customHeight="1">
      <c r="B99" s="107"/>
      <c r="D99" s="108" t="s">
        <v>1088</v>
      </c>
      <c r="E99" s="109"/>
      <c r="F99" s="109"/>
      <c r="G99" s="109"/>
      <c r="H99" s="109"/>
      <c r="I99" s="109"/>
      <c r="J99" s="110">
        <f>J134</f>
        <v>0</v>
      </c>
      <c r="L99" s="107"/>
    </row>
    <row r="100" spans="2:12" s="9" customFormat="1" ht="19.95" customHeight="1">
      <c r="B100" s="107"/>
      <c r="D100" s="108" t="s">
        <v>1089</v>
      </c>
      <c r="E100" s="109"/>
      <c r="F100" s="109"/>
      <c r="G100" s="109"/>
      <c r="H100" s="109"/>
      <c r="I100" s="109"/>
      <c r="J100" s="110">
        <f>J154</f>
        <v>0</v>
      </c>
      <c r="L100" s="107"/>
    </row>
    <row r="101" spans="2:12" s="1" customFormat="1" ht="21.75" customHeight="1">
      <c r="B101" s="31"/>
      <c r="L101" s="31"/>
    </row>
    <row r="102" spans="2:12" s="1" customFormat="1" ht="6.9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" customHeight="1">
      <c r="B107" s="31"/>
      <c r="C107" s="20" t="s">
        <v>115</v>
      </c>
      <c r="L107" s="31"/>
    </row>
    <row r="108" spans="2:12" s="1" customFormat="1" ht="6.9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1" t="str">
        <f>E7</f>
        <v>Úprava centrálního veřejného prostoru městyse Kamenice</v>
      </c>
      <c r="F110" s="222"/>
      <c r="G110" s="222"/>
      <c r="H110" s="222"/>
      <c r="L110" s="31"/>
    </row>
    <row r="111" spans="2:12" s="1" customFormat="1" ht="12" customHeight="1">
      <c r="B111" s="31"/>
      <c r="C111" s="26" t="s">
        <v>105</v>
      </c>
      <c r="L111" s="31"/>
    </row>
    <row r="112" spans="2:12" s="1" customFormat="1" ht="16.5" customHeight="1">
      <c r="B112" s="31"/>
      <c r="E112" s="211" t="str">
        <f>E9</f>
        <v>VRN - Vedlejší rozpočtové náklady</v>
      </c>
      <c r="F112" s="220"/>
      <c r="G112" s="220"/>
      <c r="H112" s="220"/>
      <c r="L112" s="31"/>
    </row>
    <row r="113" spans="2:65" s="1" customFormat="1" ht="6.9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>Kamenice</v>
      </c>
      <c r="I114" s="26" t="s">
        <v>22</v>
      </c>
      <c r="J114" s="51" t="str">
        <f>IF(J12="","",J12)</f>
        <v>Vyplň údaj</v>
      </c>
      <c r="L114" s="31"/>
    </row>
    <row r="115" spans="2:65" s="1" customFormat="1" ht="6.9" customHeight="1">
      <c r="B115" s="31"/>
      <c r="L115" s="31"/>
    </row>
    <row r="116" spans="2:65" s="1" customFormat="1" ht="40.049999999999997" customHeight="1">
      <c r="B116" s="31"/>
      <c r="C116" s="26" t="s">
        <v>23</v>
      </c>
      <c r="F116" s="24" t="str">
        <f>E15</f>
        <v>Městys Kamenice, 58823 Kamenice 481</v>
      </c>
      <c r="I116" s="26" t="s">
        <v>30</v>
      </c>
      <c r="J116" s="29" t="str">
        <f>E21</f>
        <v>Ing. Vít Doležel, Tyršova 1564/10, Jihlava</v>
      </c>
      <c r="L116" s="31"/>
    </row>
    <row r="117" spans="2:65" s="1" customFormat="1" ht="40.049999999999997" customHeight="1">
      <c r="B117" s="31"/>
      <c r="C117" s="26" t="s">
        <v>28</v>
      </c>
      <c r="F117" s="24" t="str">
        <f>IF(E18="","",E18)</f>
        <v>Vyplň údaj</v>
      </c>
      <c r="I117" s="26" t="s">
        <v>34</v>
      </c>
      <c r="J117" s="29" t="str">
        <f>E24</f>
        <v>Jiří Večerník, Wolkerova 1747/27, Jihlava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116</v>
      </c>
      <c r="D119" s="113" t="s">
        <v>63</v>
      </c>
      <c r="E119" s="113" t="s">
        <v>59</v>
      </c>
      <c r="F119" s="113" t="s">
        <v>60</v>
      </c>
      <c r="G119" s="113" t="s">
        <v>117</v>
      </c>
      <c r="H119" s="113" t="s">
        <v>118</v>
      </c>
      <c r="I119" s="113" t="s">
        <v>119</v>
      </c>
      <c r="J119" s="113" t="s">
        <v>109</v>
      </c>
      <c r="K119" s="114" t="s">
        <v>120</v>
      </c>
      <c r="L119" s="111"/>
      <c r="M119" s="58" t="s">
        <v>1</v>
      </c>
      <c r="N119" s="59" t="s">
        <v>42</v>
      </c>
      <c r="O119" s="59" t="s">
        <v>121</v>
      </c>
      <c r="P119" s="59" t="s">
        <v>122</v>
      </c>
      <c r="Q119" s="59" t="s">
        <v>123</v>
      </c>
      <c r="R119" s="59" t="s">
        <v>124</v>
      </c>
      <c r="S119" s="59" t="s">
        <v>125</v>
      </c>
      <c r="T119" s="59" t="s">
        <v>126</v>
      </c>
      <c r="U119" s="60" t="s">
        <v>127</v>
      </c>
    </row>
    <row r="120" spans="2:65" s="1" customFormat="1" ht="22.8" customHeight="1">
      <c r="B120" s="31"/>
      <c r="C120" s="63" t="s">
        <v>128</v>
      </c>
      <c r="J120" s="115">
        <f>BK120</f>
        <v>0</v>
      </c>
      <c r="L120" s="31"/>
      <c r="M120" s="61"/>
      <c r="N120" s="52"/>
      <c r="O120" s="52"/>
      <c r="P120" s="116">
        <f>P121</f>
        <v>0</v>
      </c>
      <c r="Q120" s="52"/>
      <c r="R120" s="116">
        <f>R121</f>
        <v>0</v>
      </c>
      <c r="S120" s="52"/>
      <c r="T120" s="116">
        <f>T121</f>
        <v>0</v>
      </c>
      <c r="U120" s="53"/>
      <c r="AT120" s="16" t="s">
        <v>77</v>
      </c>
      <c r="AU120" s="16" t="s">
        <v>111</v>
      </c>
      <c r="BK120" s="117">
        <f>BK121</f>
        <v>0</v>
      </c>
    </row>
    <row r="121" spans="2:65" s="11" customFormat="1" ht="25.95" customHeight="1">
      <c r="B121" s="118"/>
      <c r="D121" s="119" t="s">
        <v>77</v>
      </c>
      <c r="E121" s="120" t="s">
        <v>101</v>
      </c>
      <c r="F121" s="120" t="s">
        <v>102</v>
      </c>
      <c r="I121" s="121"/>
      <c r="J121" s="122">
        <f>BK121</f>
        <v>0</v>
      </c>
      <c r="L121" s="118"/>
      <c r="M121" s="123"/>
      <c r="P121" s="124">
        <f>P122+P134+P154</f>
        <v>0</v>
      </c>
      <c r="R121" s="124">
        <f>R122+R134+R154</f>
        <v>0</v>
      </c>
      <c r="T121" s="124">
        <f>T122+T134+T154</f>
        <v>0</v>
      </c>
      <c r="U121" s="125"/>
      <c r="AR121" s="119" t="s">
        <v>163</v>
      </c>
      <c r="AT121" s="126" t="s">
        <v>77</v>
      </c>
      <c r="AU121" s="126" t="s">
        <v>78</v>
      </c>
      <c r="AY121" s="119" t="s">
        <v>131</v>
      </c>
      <c r="BK121" s="127">
        <f>BK122+BK134+BK154</f>
        <v>0</v>
      </c>
    </row>
    <row r="122" spans="2:65" s="11" customFormat="1" ht="22.8" customHeight="1">
      <c r="B122" s="118"/>
      <c r="D122" s="119" t="s">
        <v>77</v>
      </c>
      <c r="E122" s="128" t="s">
        <v>1090</v>
      </c>
      <c r="F122" s="128" t="s">
        <v>1091</v>
      </c>
      <c r="I122" s="121"/>
      <c r="J122" s="129">
        <f>BK122</f>
        <v>0</v>
      </c>
      <c r="L122" s="118"/>
      <c r="M122" s="123"/>
      <c r="P122" s="124">
        <f>SUM(P123:P133)</f>
        <v>0</v>
      </c>
      <c r="R122" s="124">
        <f>SUM(R123:R133)</f>
        <v>0</v>
      </c>
      <c r="T122" s="124">
        <f>SUM(T123:T133)</f>
        <v>0</v>
      </c>
      <c r="U122" s="125"/>
      <c r="AR122" s="119" t="s">
        <v>163</v>
      </c>
      <c r="AT122" s="126" t="s">
        <v>77</v>
      </c>
      <c r="AU122" s="126" t="s">
        <v>86</v>
      </c>
      <c r="AY122" s="119" t="s">
        <v>131</v>
      </c>
      <c r="BK122" s="127">
        <f>SUM(BK123:BK133)</f>
        <v>0</v>
      </c>
    </row>
    <row r="123" spans="2:65" s="1" customFormat="1" ht="16.5" customHeight="1">
      <c r="B123" s="31"/>
      <c r="C123" s="130" t="s">
        <v>86</v>
      </c>
      <c r="D123" s="130" t="s">
        <v>134</v>
      </c>
      <c r="E123" s="131" t="s">
        <v>1092</v>
      </c>
      <c r="F123" s="132" t="s">
        <v>1093</v>
      </c>
      <c r="G123" s="133" t="s">
        <v>654</v>
      </c>
      <c r="H123" s="134">
        <v>1</v>
      </c>
      <c r="I123" s="135"/>
      <c r="J123" s="136">
        <f>ROUND(I123*H123,2)</f>
        <v>0</v>
      </c>
      <c r="K123" s="132" t="s">
        <v>1094</v>
      </c>
      <c r="L123" s="31"/>
      <c r="M123" s="137" t="s">
        <v>1</v>
      </c>
      <c r="N123" s="138" t="s">
        <v>43</v>
      </c>
      <c r="P123" s="139">
        <f>O123*H123</f>
        <v>0</v>
      </c>
      <c r="Q123" s="139">
        <v>0</v>
      </c>
      <c r="R123" s="139">
        <f>Q123*H123</f>
        <v>0</v>
      </c>
      <c r="S123" s="139">
        <v>0</v>
      </c>
      <c r="T123" s="139">
        <f>S123*H123</f>
        <v>0</v>
      </c>
      <c r="U123" s="140" t="s">
        <v>1095</v>
      </c>
      <c r="AR123" s="141" t="s">
        <v>1096</v>
      </c>
      <c r="AT123" s="141" t="s">
        <v>134</v>
      </c>
      <c r="AU123" s="141" t="s">
        <v>88</v>
      </c>
      <c r="AY123" s="16" t="s">
        <v>131</v>
      </c>
      <c r="BE123" s="142">
        <f>IF(N123="základní",J123,0)</f>
        <v>0</v>
      </c>
      <c r="BF123" s="142">
        <f>IF(N123="snížená",J123,0)</f>
        <v>0</v>
      </c>
      <c r="BG123" s="142">
        <f>IF(N123="zákl. přenesená",J123,0)</f>
        <v>0</v>
      </c>
      <c r="BH123" s="142">
        <f>IF(N123="sníž. přenesená",J123,0)</f>
        <v>0</v>
      </c>
      <c r="BI123" s="142">
        <f>IF(N123="nulová",J123,0)</f>
        <v>0</v>
      </c>
      <c r="BJ123" s="16" t="s">
        <v>86</v>
      </c>
      <c r="BK123" s="142">
        <f>ROUND(I123*H123,2)</f>
        <v>0</v>
      </c>
      <c r="BL123" s="16" t="s">
        <v>1096</v>
      </c>
      <c r="BM123" s="141" t="s">
        <v>1097</v>
      </c>
    </row>
    <row r="124" spans="2:65" s="1" customFormat="1">
      <c r="B124" s="31"/>
      <c r="D124" s="143" t="s">
        <v>141</v>
      </c>
      <c r="F124" s="144" t="s">
        <v>1093</v>
      </c>
      <c r="I124" s="145"/>
      <c r="L124" s="31"/>
      <c r="M124" s="146"/>
      <c r="U124" s="55"/>
      <c r="AT124" s="16" t="s">
        <v>141</v>
      </c>
      <c r="AU124" s="16" t="s">
        <v>88</v>
      </c>
    </row>
    <row r="125" spans="2:65" s="1" customFormat="1" ht="19.2">
      <c r="B125" s="31"/>
      <c r="D125" s="143" t="s">
        <v>150</v>
      </c>
      <c r="F125" s="160" t="s">
        <v>1098</v>
      </c>
      <c r="I125" s="145"/>
      <c r="L125" s="31"/>
      <c r="M125" s="146"/>
      <c r="U125" s="55"/>
      <c r="AT125" s="16" t="s">
        <v>150</v>
      </c>
      <c r="AU125" s="16" t="s">
        <v>88</v>
      </c>
    </row>
    <row r="126" spans="2:65" s="1" customFormat="1" ht="16.5" customHeight="1">
      <c r="B126" s="31"/>
      <c r="C126" s="130" t="s">
        <v>88</v>
      </c>
      <c r="D126" s="130" t="s">
        <v>134</v>
      </c>
      <c r="E126" s="131" t="s">
        <v>1099</v>
      </c>
      <c r="F126" s="132" t="s">
        <v>1100</v>
      </c>
      <c r="G126" s="133" t="s">
        <v>654</v>
      </c>
      <c r="H126" s="134">
        <v>1</v>
      </c>
      <c r="I126" s="135"/>
      <c r="J126" s="136">
        <f>ROUND(I126*H126,2)</f>
        <v>0</v>
      </c>
      <c r="K126" s="132" t="s">
        <v>1094</v>
      </c>
      <c r="L126" s="31"/>
      <c r="M126" s="137" t="s">
        <v>1</v>
      </c>
      <c r="N126" s="138" t="s">
        <v>43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39">
        <f>S126*H126</f>
        <v>0</v>
      </c>
      <c r="U126" s="140" t="s">
        <v>1095</v>
      </c>
      <c r="AR126" s="141" t="s">
        <v>1096</v>
      </c>
      <c r="AT126" s="141" t="s">
        <v>134</v>
      </c>
      <c r="AU126" s="141" t="s">
        <v>88</v>
      </c>
      <c r="AY126" s="16" t="s">
        <v>131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6" t="s">
        <v>86</v>
      </c>
      <c r="BK126" s="142">
        <f>ROUND(I126*H126,2)</f>
        <v>0</v>
      </c>
      <c r="BL126" s="16" t="s">
        <v>1096</v>
      </c>
      <c r="BM126" s="141" t="s">
        <v>1101</v>
      </c>
    </row>
    <row r="127" spans="2:65" s="1" customFormat="1">
      <c r="B127" s="31"/>
      <c r="D127" s="143" t="s">
        <v>141</v>
      </c>
      <c r="F127" s="144" t="s">
        <v>1100</v>
      </c>
      <c r="I127" s="145"/>
      <c r="L127" s="31"/>
      <c r="M127" s="146"/>
      <c r="U127" s="55"/>
      <c r="AT127" s="16" t="s">
        <v>141</v>
      </c>
      <c r="AU127" s="16" t="s">
        <v>88</v>
      </c>
    </row>
    <row r="128" spans="2:65" s="1" customFormat="1" ht="19.2">
      <c r="B128" s="31"/>
      <c r="D128" s="143" t="s">
        <v>150</v>
      </c>
      <c r="F128" s="160" t="s">
        <v>1102</v>
      </c>
      <c r="I128" s="145"/>
      <c r="L128" s="31"/>
      <c r="M128" s="146"/>
      <c r="U128" s="55"/>
      <c r="AT128" s="16" t="s">
        <v>150</v>
      </c>
      <c r="AU128" s="16" t="s">
        <v>88</v>
      </c>
    </row>
    <row r="129" spans="2:65" s="1" customFormat="1" ht="16.5" customHeight="1">
      <c r="B129" s="31"/>
      <c r="C129" s="130" t="s">
        <v>152</v>
      </c>
      <c r="D129" s="130" t="s">
        <v>134</v>
      </c>
      <c r="E129" s="131" t="s">
        <v>1103</v>
      </c>
      <c r="F129" s="132" t="s">
        <v>1104</v>
      </c>
      <c r="G129" s="133" t="s">
        <v>654</v>
      </c>
      <c r="H129" s="134">
        <v>1</v>
      </c>
      <c r="I129" s="135"/>
      <c r="J129" s="136">
        <f>ROUND(I129*H129,2)</f>
        <v>0</v>
      </c>
      <c r="K129" s="132" t="s">
        <v>1094</v>
      </c>
      <c r="L129" s="31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39">
        <f>S129*H129</f>
        <v>0</v>
      </c>
      <c r="U129" s="140" t="s">
        <v>1095</v>
      </c>
      <c r="AR129" s="141" t="s">
        <v>1096</v>
      </c>
      <c r="AT129" s="141" t="s">
        <v>134</v>
      </c>
      <c r="AU129" s="141" t="s">
        <v>88</v>
      </c>
      <c r="AY129" s="16" t="s">
        <v>131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6" t="s">
        <v>86</v>
      </c>
      <c r="BK129" s="142">
        <f>ROUND(I129*H129,2)</f>
        <v>0</v>
      </c>
      <c r="BL129" s="16" t="s">
        <v>1096</v>
      </c>
      <c r="BM129" s="141" t="s">
        <v>1105</v>
      </c>
    </row>
    <row r="130" spans="2:65" s="1" customFormat="1">
      <c r="B130" s="31"/>
      <c r="D130" s="143" t="s">
        <v>141</v>
      </c>
      <c r="F130" s="144" t="s">
        <v>1104</v>
      </c>
      <c r="I130" s="145"/>
      <c r="L130" s="31"/>
      <c r="M130" s="146"/>
      <c r="U130" s="55"/>
      <c r="AT130" s="16" t="s">
        <v>141</v>
      </c>
      <c r="AU130" s="16" t="s">
        <v>88</v>
      </c>
    </row>
    <row r="131" spans="2:65" s="1" customFormat="1" ht="19.2">
      <c r="B131" s="31"/>
      <c r="D131" s="143" t="s">
        <v>150</v>
      </c>
      <c r="F131" s="160" t="s">
        <v>1106</v>
      </c>
      <c r="I131" s="145"/>
      <c r="L131" s="31"/>
      <c r="M131" s="146"/>
      <c r="U131" s="55"/>
      <c r="AT131" s="16" t="s">
        <v>150</v>
      </c>
      <c r="AU131" s="16" t="s">
        <v>88</v>
      </c>
    </row>
    <row r="132" spans="2:65" s="1" customFormat="1" ht="16.5" customHeight="1">
      <c r="B132" s="31"/>
      <c r="C132" s="130" t="s">
        <v>139</v>
      </c>
      <c r="D132" s="130" t="s">
        <v>134</v>
      </c>
      <c r="E132" s="131" t="s">
        <v>1107</v>
      </c>
      <c r="F132" s="132" t="s">
        <v>1108</v>
      </c>
      <c r="G132" s="133" t="s">
        <v>654</v>
      </c>
      <c r="H132" s="134">
        <v>1</v>
      </c>
      <c r="I132" s="135"/>
      <c r="J132" s="136">
        <f>ROUND(I132*H132,2)</f>
        <v>0</v>
      </c>
      <c r="K132" s="132" t="s">
        <v>1094</v>
      </c>
      <c r="L132" s="31"/>
      <c r="M132" s="137" t="s">
        <v>1</v>
      </c>
      <c r="N132" s="138" t="s">
        <v>43</v>
      </c>
      <c r="P132" s="139">
        <f>O132*H132</f>
        <v>0</v>
      </c>
      <c r="Q132" s="139">
        <v>0</v>
      </c>
      <c r="R132" s="139">
        <f>Q132*H132</f>
        <v>0</v>
      </c>
      <c r="S132" s="139">
        <v>0</v>
      </c>
      <c r="T132" s="139">
        <f>S132*H132</f>
        <v>0</v>
      </c>
      <c r="U132" s="140" t="s">
        <v>1095</v>
      </c>
      <c r="AR132" s="141" t="s">
        <v>1096</v>
      </c>
      <c r="AT132" s="141" t="s">
        <v>134</v>
      </c>
      <c r="AU132" s="141" t="s">
        <v>88</v>
      </c>
      <c r="AY132" s="16" t="s">
        <v>131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6" t="s">
        <v>86</v>
      </c>
      <c r="BK132" s="142">
        <f>ROUND(I132*H132,2)</f>
        <v>0</v>
      </c>
      <c r="BL132" s="16" t="s">
        <v>1096</v>
      </c>
      <c r="BM132" s="141" t="s">
        <v>1109</v>
      </c>
    </row>
    <row r="133" spans="2:65" s="1" customFormat="1">
      <c r="B133" s="31"/>
      <c r="D133" s="143" t="s">
        <v>141</v>
      </c>
      <c r="F133" s="144" t="s">
        <v>1110</v>
      </c>
      <c r="I133" s="145"/>
      <c r="L133" s="31"/>
      <c r="M133" s="146"/>
      <c r="U133" s="55"/>
      <c r="AT133" s="16" t="s">
        <v>141</v>
      </c>
      <c r="AU133" s="16" t="s">
        <v>88</v>
      </c>
    </row>
    <row r="134" spans="2:65" s="11" customFormat="1" ht="22.8" customHeight="1">
      <c r="B134" s="118"/>
      <c r="D134" s="119" t="s">
        <v>77</v>
      </c>
      <c r="E134" s="128" t="s">
        <v>1111</v>
      </c>
      <c r="F134" s="128" t="s">
        <v>1112</v>
      </c>
      <c r="I134" s="121"/>
      <c r="J134" s="129">
        <f>BK134</f>
        <v>0</v>
      </c>
      <c r="L134" s="118"/>
      <c r="M134" s="123"/>
      <c r="P134" s="124">
        <f>SUM(P135:P153)</f>
        <v>0</v>
      </c>
      <c r="R134" s="124">
        <f>SUM(R135:R153)</f>
        <v>0</v>
      </c>
      <c r="T134" s="124">
        <f>SUM(T135:T153)</f>
        <v>0</v>
      </c>
      <c r="U134" s="125"/>
      <c r="AR134" s="119" t="s">
        <v>163</v>
      </c>
      <c r="AT134" s="126" t="s">
        <v>77</v>
      </c>
      <c r="AU134" s="126" t="s">
        <v>86</v>
      </c>
      <c r="AY134" s="119" t="s">
        <v>131</v>
      </c>
      <c r="BK134" s="127">
        <f>SUM(BK135:BK153)</f>
        <v>0</v>
      </c>
    </row>
    <row r="135" spans="2:65" s="1" customFormat="1" ht="16.5" customHeight="1">
      <c r="B135" s="31"/>
      <c r="C135" s="130" t="s">
        <v>163</v>
      </c>
      <c r="D135" s="130" t="s">
        <v>134</v>
      </c>
      <c r="E135" s="131" t="s">
        <v>1113</v>
      </c>
      <c r="F135" s="132" t="s">
        <v>1114</v>
      </c>
      <c r="G135" s="133" t="s">
        <v>654</v>
      </c>
      <c r="H135" s="134">
        <v>1</v>
      </c>
      <c r="I135" s="135"/>
      <c r="J135" s="136">
        <f>ROUND(I135*H135,2)</f>
        <v>0</v>
      </c>
      <c r="K135" s="132" t="s">
        <v>1094</v>
      </c>
      <c r="L135" s="31"/>
      <c r="M135" s="137" t="s">
        <v>1</v>
      </c>
      <c r="N135" s="138" t="s">
        <v>43</v>
      </c>
      <c r="P135" s="139">
        <f>O135*H135</f>
        <v>0</v>
      </c>
      <c r="Q135" s="139">
        <v>0</v>
      </c>
      <c r="R135" s="139">
        <f>Q135*H135</f>
        <v>0</v>
      </c>
      <c r="S135" s="139">
        <v>0</v>
      </c>
      <c r="T135" s="139">
        <f>S135*H135</f>
        <v>0</v>
      </c>
      <c r="U135" s="140" t="s">
        <v>1095</v>
      </c>
      <c r="AR135" s="141" t="s">
        <v>1096</v>
      </c>
      <c r="AT135" s="141" t="s">
        <v>134</v>
      </c>
      <c r="AU135" s="141" t="s">
        <v>88</v>
      </c>
      <c r="AY135" s="16" t="s">
        <v>131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6" t="s">
        <v>86</v>
      </c>
      <c r="BK135" s="142">
        <f>ROUND(I135*H135,2)</f>
        <v>0</v>
      </c>
      <c r="BL135" s="16" t="s">
        <v>1096</v>
      </c>
      <c r="BM135" s="141" t="s">
        <v>1115</v>
      </c>
    </row>
    <row r="136" spans="2:65" s="1" customFormat="1">
      <c r="B136" s="31"/>
      <c r="D136" s="143" t="s">
        <v>141</v>
      </c>
      <c r="F136" s="144" t="s">
        <v>1112</v>
      </c>
      <c r="I136" s="145"/>
      <c r="L136" s="31"/>
      <c r="M136" s="146"/>
      <c r="U136" s="55"/>
      <c r="AT136" s="16" t="s">
        <v>141</v>
      </c>
      <c r="AU136" s="16" t="s">
        <v>88</v>
      </c>
    </row>
    <row r="137" spans="2:65" s="1" customFormat="1" ht="37.799999999999997" customHeight="1">
      <c r="B137" s="31"/>
      <c r="C137" s="130" t="s">
        <v>174</v>
      </c>
      <c r="D137" s="130" t="s">
        <v>134</v>
      </c>
      <c r="E137" s="131" t="s">
        <v>1116</v>
      </c>
      <c r="F137" s="132" t="s">
        <v>1117</v>
      </c>
      <c r="G137" s="133" t="s">
        <v>654</v>
      </c>
      <c r="H137" s="134">
        <v>1</v>
      </c>
      <c r="I137" s="135"/>
      <c r="J137" s="136">
        <f>ROUND(I137*H137,2)</f>
        <v>0</v>
      </c>
      <c r="K137" s="132" t="s">
        <v>1</v>
      </c>
      <c r="L137" s="31"/>
      <c r="M137" s="137" t="s">
        <v>1</v>
      </c>
      <c r="N137" s="138" t="s">
        <v>43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39">
        <f>S137*H137</f>
        <v>0</v>
      </c>
      <c r="U137" s="140" t="s">
        <v>1095</v>
      </c>
      <c r="AR137" s="141" t="s">
        <v>1096</v>
      </c>
      <c r="AT137" s="141" t="s">
        <v>134</v>
      </c>
      <c r="AU137" s="141" t="s">
        <v>88</v>
      </c>
      <c r="AY137" s="16" t="s">
        <v>131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6" t="s">
        <v>86</v>
      </c>
      <c r="BK137" s="142">
        <f>ROUND(I137*H137,2)</f>
        <v>0</v>
      </c>
      <c r="BL137" s="16" t="s">
        <v>1096</v>
      </c>
      <c r="BM137" s="141" t="s">
        <v>1118</v>
      </c>
    </row>
    <row r="138" spans="2:65" s="1" customFormat="1" ht="28.8">
      <c r="B138" s="31"/>
      <c r="D138" s="143" t="s">
        <v>141</v>
      </c>
      <c r="F138" s="144" t="s">
        <v>1117</v>
      </c>
      <c r="I138" s="145"/>
      <c r="L138" s="31"/>
      <c r="M138" s="146"/>
      <c r="U138" s="55"/>
      <c r="AT138" s="16" t="s">
        <v>141</v>
      </c>
      <c r="AU138" s="16" t="s">
        <v>88</v>
      </c>
    </row>
    <row r="139" spans="2:65" s="1" customFormat="1" ht="16.5" customHeight="1">
      <c r="B139" s="31"/>
      <c r="C139" s="130" t="s">
        <v>179</v>
      </c>
      <c r="D139" s="130" t="s">
        <v>134</v>
      </c>
      <c r="E139" s="131" t="s">
        <v>1119</v>
      </c>
      <c r="F139" s="132" t="s">
        <v>1120</v>
      </c>
      <c r="G139" s="133" t="s">
        <v>166</v>
      </c>
      <c r="H139" s="134">
        <v>336</v>
      </c>
      <c r="I139" s="135"/>
      <c r="J139" s="136">
        <f>ROUND(I139*H139,2)</f>
        <v>0</v>
      </c>
      <c r="K139" s="132" t="s">
        <v>313</v>
      </c>
      <c r="L139" s="31"/>
      <c r="M139" s="137" t="s">
        <v>1</v>
      </c>
      <c r="N139" s="138" t="s">
        <v>43</v>
      </c>
      <c r="P139" s="139">
        <f>O139*H139</f>
        <v>0</v>
      </c>
      <c r="Q139" s="139">
        <v>0</v>
      </c>
      <c r="R139" s="139">
        <f>Q139*H139</f>
        <v>0</v>
      </c>
      <c r="S139" s="139">
        <v>0</v>
      </c>
      <c r="T139" s="139">
        <f>S139*H139</f>
        <v>0</v>
      </c>
      <c r="U139" s="140" t="s">
        <v>1</v>
      </c>
      <c r="AR139" s="141" t="s">
        <v>1096</v>
      </c>
      <c r="AT139" s="141" t="s">
        <v>134</v>
      </c>
      <c r="AU139" s="141" t="s">
        <v>88</v>
      </c>
      <c r="AY139" s="16" t="s">
        <v>131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6" t="s">
        <v>86</v>
      </c>
      <c r="BK139" s="142">
        <f>ROUND(I139*H139,2)</f>
        <v>0</v>
      </c>
      <c r="BL139" s="16" t="s">
        <v>1096</v>
      </c>
      <c r="BM139" s="141" t="s">
        <v>1121</v>
      </c>
    </row>
    <row r="140" spans="2:65" s="1" customFormat="1">
      <c r="B140" s="31"/>
      <c r="D140" s="143" t="s">
        <v>141</v>
      </c>
      <c r="F140" s="144" t="s">
        <v>1120</v>
      </c>
      <c r="I140" s="145"/>
      <c r="L140" s="31"/>
      <c r="M140" s="146"/>
      <c r="U140" s="55"/>
      <c r="AT140" s="16" t="s">
        <v>141</v>
      </c>
      <c r="AU140" s="16" t="s">
        <v>88</v>
      </c>
    </row>
    <row r="141" spans="2:65" s="1" customFormat="1" ht="38.4">
      <c r="B141" s="31"/>
      <c r="D141" s="143" t="s">
        <v>150</v>
      </c>
      <c r="F141" s="160" t="s">
        <v>1122</v>
      </c>
      <c r="I141" s="145"/>
      <c r="L141" s="31"/>
      <c r="M141" s="146"/>
      <c r="U141" s="55"/>
      <c r="AT141" s="16" t="s">
        <v>150</v>
      </c>
      <c r="AU141" s="16" t="s">
        <v>88</v>
      </c>
    </row>
    <row r="142" spans="2:65" s="1" customFormat="1" ht="44.25" customHeight="1">
      <c r="B142" s="31"/>
      <c r="C142" s="130" t="s">
        <v>188</v>
      </c>
      <c r="D142" s="130" t="s">
        <v>134</v>
      </c>
      <c r="E142" s="131" t="s">
        <v>1123</v>
      </c>
      <c r="F142" s="132" t="s">
        <v>1124</v>
      </c>
      <c r="G142" s="133" t="s">
        <v>654</v>
      </c>
      <c r="H142" s="134">
        <v>1</v>
      </c>
      <c r="I142" s="135"/>
      <c r="J142" s="136">
        <f>ROUND(I142*H142,2)</f>
        <v>0</v>
      </c>
      <c r="K142" s="132" t="s">
        <v>1094</v>
      </c>
      <c r="L142" s="31"/>
      <c r="M142" s="137" t="s">
        <v>1</v>
      </c>
      <c r="N142" s="138" t="s">
        <v>43</v>
      </c>
      <c r="P142" s="139">
        <f>O142*H142</f>
        <v>0</v>
      </c>
      <c r="Q142" s="139">
        <v>0</v>
      </c>
      <c r="R142" s="139">
        <f>Q142*H142</f>
        <v>0</v>
      </c>
      <c r="S142" s="139">
        <v>0</v>
      </c>
      <c r="T142" s="139">
        <f>S142*H142</f>
        <v>0</v>
      </c>
      <c r="U142" s="140" t="s">
        <v>1095</v>
      </c>
      <c r="AR142" s="141" t="s">
        <v>1096</v>
      </c>
      <c r="AT142" s="141" t="s">
        <v>134</v>
      </c>
      <c r="AU142" s="141" t="s">
        <v>88</v>
      </c>
      <c r="AY142" s="16" t="s">
        <v>131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6" t="s">
        <v>86</v>
      </c>
      <c r="BK142" s="142">
        <f>ROUND(I142*H142,2)</f>
        <v>0</v>
      </c>
      <c r="BL142" s="16" t="s">
        <v>1096</v>
      </c>
      <c r="BM142" s="141" t="s">
        <v>1125</v>
      </c>
    </row>
    <row r="143" spans="2:65" s="1" customFormat="1">
      <c r="B143" s="31"/>
      <c r="D143" s="143" t="s">
        <v>141</v>
      </c>
      <c r="F143" s="144" t="s">
        <v>1126</v>
      </c>
      <c r="I143" s="145"/>
      <c r="L143" s="31"/>
      <c r="M143" s="146"/>
      <c r="U143" s="55"/>
      <c r="AT143" s="16" t="s">
        <v>141</v>
      </c>
      <c r="AU143" s="16" t="s">
        <v>88</v>
      </c>
    </row>
    <row r="144" spans="2:65" s="1" customFormat="1" ht="16.5" customHeight="1">
      <c r="B144" s="31"/>
      <c r="C144" s="130" t="s">
        <v>194</v>
      </c>
      <c r="D144" s="130" t="s">
        <v>134</v>
      </c>
      <c r="E144" s="131" t="s">
        <v>1127</v>
      </c>
      <c r="F144" s="132" t="s">
        <v>1128</v>
      </c>
      <c r="G144" s="133" t="s">
        <v>205</v>
      </c>
      <c r="H144" s="134">
        <v>1</v>
      </c>
      <c r="I144" s="135"/>
      <c r="J144" s="136">
        <f>ROUND(I144*H144,2)</f>
        <v>0</v>
      </c>
      <c r="K144" s="132" t="s">
        <v>1094</v>
      </c>
      <c r="L144" s="31"/>
      <c r="M144" s="137" t="s">
        <v>1</v>
      </c>
      <c r="N144" s="138" t="s">
        <v>43</v>
      </c>
      <c r="P144" s="139">
        <f>O144*H144</f>
        <v>0</v>
      </c>
      <c r="Q144" s="139">
        <v>0</v>
      </c>
      <c r="R144" s="139">
        <f>Q144*H144</f>
        <v>0</v>
      </c>
      <c r="S144" s="139">
        <v>0</v>
      </c>
      <c r="T144" s="139">
        <f>S144*H144</f>
        <v>0</v>
      </c>
      <c r="U144" s="140" t="s">
        <v>1095</v>
      </c>
      <c r="AR144" s="141" t="s">
        <v>1096</v>
      </c>
      <c r="AT144" s="141" t="s">
        <v>134</v>
      </c>
      <c r="AU144" s="141" t="s">
        <v>88</v>
      </c>
      <c r="AY144" s="16" t="s">
        <v>131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6" t="s">
        <v>86</v>
      </c>
      <c r="BK144" s="142">
        <f>ROUND(I144*H144,2)</f>
        <v>0</v>
      </c>
      <c r="BL144" s="16" t="s">
        <v>1096</v>
      </c>
      <c r="BM144" s="141" t="s">
        <v>1129</v>
      </c>
    </row>
    <row r="145" spans="2:65" s="1" customFormat="1">
      <c r="B145" s="31"/>
      <c r="D145" s="143" t="s">
        <v>141</v>
      </c>
      <c r="F145" s="144" t="s">
        <v>1128</v>
      </c>
      <c r="I145" s="145"/>
      <c r="L145" s="31"/>
      <c r="M145" s="146"/>
      <c r="U145" s="55"/>
      <c r="AT145" s="16" t="s">
        <v>141</v>
      </c>
      <c r="AU145" s="16" t="s">
        <v>88</v>
      </c>
    </row>
    <row r="146" spans="2:65" s="1" customFormat="1" ht="24.15" customHeight="1">
      <c r="B146" s="31"/>
      <c r="C146" s="130" t="s">
        <v>202</v>
      </c>
      <c r="D146" s="130" t="s">
        <v>134</v>
      </c>
      <c r="E146" s="131" t="s">
        <v>1130</v>
      </c>
      <c r="F146" s="132" t="s">
        <v>1131</v>
      </c>
      <c r="G146" s="133" t="s">
        <v>205</v>
      </c>
      <c r="H146" s="134">
        <v>4</v>
      </c>
      <c r="I146" s="135"/>
      <c r="J146" s="136">
        <f>ROUND(I146*H146,2)</f>
        <v>0</v>
      </c>
      <c r="K146" s="132" t="s">
        <v>313</v>
      </c>
      <c r="L146" s="31"/>
      <c r="M146" s="137" t="s">
        <v>1</v>
      </c>
      <c r="N146" s="138" t="s">
        <v>43</v>
      </c>
      <c r="P146" s="139">
        <f>O146*H146</f>
        <v>0</v>
      </c>
      <c r="Q146" s="139">
        <v>0</v>
      </c>
      <c r="R146" s="139">
        <f>Q146*H146</f>
        <v>0</v>
      </c>
      <c r="S146" s="139">
        <v>0</v>
      </c>
      <c r="T146" s="139">
        <f>S146*H146</f>
        <v>0</v>
      </c>
      <c r="U146" s="140" t="s">
        <v>1</v>
      </c>
      <c r="AR146" s="141" t="s">
        <v>1096</v>
      </c>
      <c r="AT146" s="141" t="s">
        <v>134</v>
      </c>
      <c r="AU146" s="141" t="s">
        <v>88</v>
      </c>
      <c r="AY146" s="16" t="s">
        <v>131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6" t="s">
        <v>86</v>
      </c>
      <c r="BK146" s="142">
        <f>ROUND(I146*H146,2)</f>
        <v>0</v>
      </c>
      <c r="BL146" s="16" t="s">
        <v>1096</v>
      </c>
      <c r="BM146" s="141" t="s">
        <v>1132</v>
      </c>
    </row>
    <row r="147" spans="2:65" s="1" customFormat="1" ht="19.2">
      <c r="B147" s="31"/>
      <c r="D147" s="143" t="s">
        <v>141</v>
      </c>
      <c r="F147" s="144" t="s">
        <v>1133</v>
      </c>
      <c r="I147" s="145"/>
      <c r="L147" s="31"/>
      <c r="M147" s="146"/>
      <c r="U147" s="55"/>
      <c r="AT147" s="16" t="s">
        <v>141</v>
      </c>
      <c r="AU147" s="16" t="s">
        <v>88</v>
      </c>
    </row>
    <row r="148" spans="2:65" s="1" customFormat="1" ht="24.15" customHeight="1">
      <c r="B148" s="31"/>
      <c r="C148" s="130" t="s">
        <v>132</v>
      </c>
      <c r="D148" s="130" t="s">
        <v>134</v>
      </c>
      <c r="E148" s="131" t="s">
        <v>1134</v>
      </c>
      <c r="F148" s="132" t="s">
        <v>1135</v>
      </c>
      <c r="G148" s="133" t="s">
        <v>205</v>
      </c>
      <c r="H148" s="134">
        <v>480</v>
      </c>
      <c r="I148" s="135"/>
      <c r="J148" s="136">
        <f>ROUND(I148*H148,2)</f>
        <v>0</v>
      </c>
      <c r="K148" s="132" t="s">
        <v>313</v>
      </c>
      <c r="L148" s="31"/>
      <c r="M148" s="137" t="s">
        <v>1</v>
      </c>
      <c r="N148" s="138" t="s">
        <v>43</v>
      </c>
      <c r="P148" s="139">
        <f>O148*H148</f>
        <v>0</v>
      </c>
      <c r="Q148" s="139">
        <v>0</v>
      </c>
      <c r="R148" s="139">
        <f>Q148*H148</f>
        <v>0</v>
      </c>
      <c r="S148" s="139">
        <v>0</v>
      </c>
      <c r="T148" s="139">
        <f>S148*H148</f>
        <v>0</v>
      </c>
      <c r="U148" s="140" t="s">
        <v>1</v>
      </c>
      <c r="AR148" s="141" t="s">
        <v>1096</v>
      </c>
      <c r="AT148" s="141" t="s">
        <v>134</v>
      </c>
      <c r="AU148" s="141" t="s">
        <v>88</v>
      </c>
      <c r="AY148" s="16" t="s">
        <v>131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6" t="s">
        <v>86</v>
      </c>
      <c r="BK148" s="142">
        <f>ROUND(I148*H148,2)</f>
        <v>0</v>
      </c>
      <c r="BL148" s="16" t="s">
        <v>1096</v>
      </c>
      <c r="BM148" s="141" t="s">
        <v>1136</v>
      </c>
    </row>
    <row r="149" spans="2:65" s="1" customFormat="1" ht="28.8">
      <c r="B149" s="31"/>
      <c r="D149" s="143" t="s">
        <v>141</v>
      </c>
      <c r="F149" s="144" t="s">
        <v>1137</v>
      </c>
      <c r="I149" s="145"/>
      <c r="L149" s="31"/>
      <c r="M149" s="146"/>
      <c r="U149" s="55"/>
      <c r="AT149" s="16" t="s">
        <v>141</v>
      </c>
      <c r="AU149" s="16" t="s">
        <v>88</v>
      </c>
    </row>
    <row r="150" spans="2:65" s="12" customFormat="1">
      <c r="B150" s="147"/>
      <c r="D150" s="143" t="s">
        <v>143</v>
      </c>
      <c r="E150" s="148" t="s">
        <v>1</v>
      </c>
      <c r="F150" s="149" t="s">
        <v>1138</v>
      </c>
      <c r="H150" s="148" t="s">
        <v>1</v>
      </c>
      <c r="I150" s="150"/>
      <c r="L150" s="147"/>
      <c r="M150" s="151"/>
      <c r="U150" s="152"/>
      <c r="AT150" s="148" t="s">
        <v>143</v>
      </c>
      <c r="AU150" s="148" t="s">
        <v>88</v>
      </c>
      <c r="AV150" s="12" t="s">
        <v>86</v>
      </c>
      <c r="AW150" s="12" t="s">
        <v>33</v>
      </c>
      <c r="AX150" s="12" t="s">
        <v>78</v>
      </c>
      <c r="AY150" s="148" t="s">
        <v>131</v>
      </c>
    </row>
    <row r="151" spans="2:65" s="13" customFormat="1">
      <c r="B151" s="153"/>
      <c r="D151" s="143" t="s">
        <v>143</v>
      </c>
      <c r="E151" s="154" t="s">
        <v>1</v>
      </c>
      <c r="F151" s="155" t="s">
        <v>1139</v>
      </c>
      <c r="H151" s="156">
        <v>480</v>
      </c>
      <c r="I151" s="157"/>
      <c r="L151" s="153"/>
      <c r="M151" s="158"/>
      <c r="U151" s="159"/>
      <c r="AT151" s="154" t="s">
        <v>143</v>
      </c>
      <c r="AU151" s="154" t="s">
        <v>88</v>
      </c>
      <c r="AV151" s="13" t="s">
        <v>88</v>
      </c>
      <c r="AW151" s="13" t="s">
        <v>33</v>
      </c>
      <c r="AX151" s="13" t="s">
        <v>86</v>
      </c>
      <c r="AY151" s="154" t="s">
        <v>131</v>
      </c>
    </row>
    <row r="152" spans="2:65" s="1" customFormat="1" ht="24.15" customHeight="1">
      <c r="B152" s="31"/>
      <c r="C152" s="130" t="s">
        <v>214</v>
      </c>
      <c r="D152" s="130" t="s">
        <v>134</v>
      </c>
      <c r="E152" s="131" t="s">
        <v>1140</v>
      </c>
      <c r="F152" s="132" t="s">
        <v>1141</v>
      </c>
      <c r="G152" s="133" t="s">
        <v>205</v>
      </c>
      <c r="H152" s="134">
        <v>15</v>
      </c>
      <c r="I152" s="135"/>
      <c r="J152" s="136">
        <f>ROUND(I152*H152,2)</f>
        <v>0</v>
      </c>
      <c r="K152" s="132" t="s">
        <v>313</v>
      </c>
      <c r="L152" s="31"/>
      <c r="M152" s="137" t="s">
        <v>1</v>
      </c>
      <c r="N152" s="138" t="s">
        <v>43</v>
      </c>
      <c r="P152" s="139">
        <f>O152*H152</f>
        <v>0</v>
      </c>
      <c r="Q152" s="139">
        <v>0</v>
      </c>
      <c r="R152" s="139">
        <f>Q152*H152</f>
        <v>0</v>
      </c>
      <c r="S152" s="139">
        <v>0</v>
      </c>
      <c r="T152" s="139">
        <f>S152*H152</f>
        <v>0</v>
      </c>
      <c r="U152" s="140" t="s">
        <v>1</v>
      </c>
      <c r="AR152" s="141" t="s">
        <v>1096</v>
      </c>
      <c r="AT152" s="141" t="s">
        <v>134</v>
      </c>
      <c r="AU152" s="141" t="s">
        <v>88</v>
      </c>
      <c r="AY152" s="16" t="s">
        <v>131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6" t="s">
        <v>86</v>
      </c>
      <c r="BK152" s="142">
        <f>ROUND(I152*H152,2)</f>
        <v>0</v>
      </c>
      <c r="BL152" s="16" t="s">
        <v>1096</v>
      </c>
      <c r="BM152" s="141" t="s">
        <v>1142</v>
      </c>
    </row>
    <row r="153" spans="2:65" s="1" customFormat="1" ht="19.2">
      <c r="B153" s="31"/>
      <c r="D153" s="143" t="s">
        <v>141</v>
      </c>
      <c r="F153" s="144" t="s">
        <v>1143</v>
      </c>
      <c r="I153" s="145"/>
      <c r="L153" s="31"/>
      <c r="M153" s="146"/>
      <c r="U153" s="55"/>
      <c r="AT153" s="16" t="s">
        <v>141</v>
      </c>
      <c r="AU153" s="16" t="s">
        <v>88</v>
      </c>
    </row>
    <row r="154" spans="2:65" s="11" customFormat="1" ht="22.8" customHeight="1">
      <c r="B154" s="118"/>
      <c r="D154" s="119" t="s">
        <v>77</v>
      </c>
      <c r="E154" s="128" t="s">
        <v>1144</v>
      </c>
      <c r="F154" s="128" t="s">
        <v>1145</v>
      </c>
      <c r="I154" s="121"/>
      <c r="J154" s="129">
        <f>BK154</f>
        <v>0</v>
      </c>
      <c r="L154" s="118"/>
      <c r="M154" s="123"/>
      <c r="P154" s="124">
        <f>SUM(P155:P156)</f>
        <v>0</v>
      </c>
      <c r="R154" s="124">
        <f>SUM(R155:R156)</f>
        <v>0</v>
      </c>
      <c r="T154" s="124">
        <f>SUM(T155:T156)</f>
        <v>0</v>
      </c>
      <c r="U154" s="125"/>
      <c r="AR154" s="119" t="s">
        <v>163</v>
      </c>
      <c r="AT154" s="126" t="s">
        <v>77</v>
      </c>
      <c r="AU154" s="126" t="s">
        <v>86</v>
      </c>
      <c r="AY154" s="119" t="s">
        <v>131</v>
      </c>
      <c r="BK154" s="127">
        <f>SUM(BK155:BK156)</f>
        <v>0</v>
      </c>
    </row>
    <row r="155" spans="2:65" s="1" customFormat="1" ht="16.5" customHeight="1">
      <c r="B155" s="31"/>
      <c r="C155" s="130" t="s">
        <v>222</v>
      </c>
      <c r="D155" s="130" t="s">
        <v>134</v>
      </c>
      <c r="E155" s="131" t="s">
        <v>1146</v>
      </c>
      <c r="F155" s="132" t="s">
        <v>1147</v>
      </c>
      <c r="G155" s="133" t="s">
        <v>654</v>
      </c>
      <c r="H155" s="134">
        <v>1</v>
      </c>
      <c r="I155" s="135"/>
      <c r="J155" s="136">
        <f>ROUND(I155*H155,2)</f>
        <v>0</v>
      </c>
      <c r="K155" s="132" t="s">
        <v>1094</v>
      </c>
      <c r="L155" s="31"/>
      <c r="M155" s="137" t="s">
        <v>1</v>
      </c>
      <c r="N155" s="138" t="s">
        <v>43</v>
      </c>
      <c r="P155" s="139">
        <f>O155*H155</f>
        <v>0</v>
      </c>
      <c r="Q155" s="139">
        <v>0</v>
      </c>
      <c r="R155" s="139">
        <f>Q155*H155</f>
        <v>0</v>
      </c>
      <c r="S155" s="139">
        <v>0</v>
      </c>
      <c r="T155" s="139">
        <f>S155*H155</f>
        <v>0</v>
      </c>
      <c r="U155" s="140" t="s">
        <v>1095</v>
      </c>
      <c r="AR155" s="141" t="s">
        <v>1096</v>
      </c>
      <c r="AT155" s="141" t="s">
        <v>134</v>
      </c>
      <c r="AU155" s="141" t="s">
        <v>88</v>
      </c>
      <c r="AY155" s="16" t="s">
        <v>131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6" t="s">
        <v>86</v>
      </c>
      <c r="BK155" s="142">
        <f>ROUND(I155*H155,2)</f>
        <v>0</v>
      </c>
      <c r="BL155" s="16" t="s">
        <v>1096</v>
      </c>
      <c r="BM155" s="141" t="s">
        <v>1148</v>
      </c>
    </row>
    <row r="156" spans="2:65" s="1" customFormat="1">
      <c r="B156" s="31"/>
      <c r="D156" s="143" t="s">
        <v>141</v>
      </c>
      <c r="F156" s="144" t="s">
        <v>1147</v>
      </c>
      <c r="I156" s="145"/>
      <c r="L156" s="31"/>
      <c r="M156" s="168"/>
      <c r="N156" s="169"/>
      <c r="O156" s="169"/>
      <c r="P156" s="169"/>
      <c r="Q156" s="169"/>
      <c r="R156" s="169"/>
      <c r="S156" s="169"/>
      <c r="T156" s="169"/>
      <c r="U156" s="170"/>
      <c r="AT156" s="16" t="s">
        <v>141</v>
      </c>
      <c r="AU156" s="16" t="s">
        <v>88</v>
      </c>
    </row>
    <row r="157" spans="2:65" s="1" customFormat="1" ht="6.9" customHeight="1">
      <c r="B157" s="43"/>
      <c r="C157" s="44"/>
      <c r="D157" s="44"/>
      <c r="E157" s="44"/>
      <c r="F157" s="44"/>
      <c r="G157" s="44"/>
      <c r="H157" s="44"/>
      <c r="I157" s="44"/>
      <c r="J157" s="44"/>
      <c r="K157" s="44"/>
      <c r="L157" s="31"/>
    </row>
  </sheetData>
  <sheetProtection algorithmName="SHA-512" hashValue="PIhZ9XkZyS82XmYAyTyk3DBjMR5qmWEVfkTIGyeuXwQ28KT7LAKN0ijZNlc3YK5MO+hw4ud5oKUY5zLnWEEXpA==" saltValue="U7IwcUWhQEM+CUktJDu8W/PVNvV7xcxk7m9VVyCjvEkRqvuz3HernYY2n3WXibROmn+7OcxgDw/CXCYcRrAH4Q==" spinCount="100000" sheet="1" objects="1" scenarios="1" formatColumns="0" formatRows="0" autoFilter="0"/>
  <autoFilter ref="C119:K156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 01 - Přípravné práce a...</vt:lpstr>
      <vt:lpstr>SO 02 - Komunikace</vt:lpstr>
      <vt:lpstr>SO 03 - Stavební práce</vt:lpstr>
      <vt:lpstr>SO 04 - Městský mobiliář</vt:lpstr>
      <vt:lpstr>SO 05 - Vegetační úpravy</vt:lpstr>
      <vt:lpstr>VRN - Vedlejší rozpočtové...</vt:lpstr>
      <vt:lpstr>'Rekapitulace stavby'!Názvy_tisku</vt:lpstr>
      <vt:lpstr>'SO 01 - Přípravné práce a...'!Názvy_tisku</vt:lpstr>
      <vt:lpstr>'SO 02 - Komunikace'!Názvy_tisku</vt:lpstr>
      <vt:lpstr>'SO 03 - Stavební práce'!Názvy_tisku</vt:lpstr>
      <vt:lpstr>'SO 04 - Městský mobiliář'!Názvy_tisku</vt:lpstr>
      <vt:lpstr>'SO 05 - Vegetační úpravy'!Názvy_tisku</vt:lpstr>
      <vt:lpstr>'VRN - Vedlejší rozpočtové...'!Názvy_tisku</vt:lpstr>
      <vt:lpstr>'Rekapitulace stavby'!Oblast_tisku</vt:lpstr>
      <vt:lpstr>'SO 01 - Přípravné práce a...'!Oblast_tisku</vt:lpstr>
      <vt:lpstr>'SO 02 - Komunikace'!Oblast_tisku</vt:lpstr>
      <vt:lpstr>'SO 03 - Stavební práce'!Oblast_tisku</vt:lpstr>
      <vt:lpstr>'SO 04 - Městský mobiliář'!Oblast_tisku</vt:lpstr>
      <vt:lpstr>'SO 05 - Vegetační úpravy'!Oblast_tisku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VEČERNÍK Jiří</dc:creator>
  <cp:lastModifiedBy>Starosta Městys Kamenice</cp:lastModifiedBy>
  <dcterms:created xsi:type="dcterms:W3CDTF">2023-12-15T05:51:30Z</dcterms:created>
  <dcterms:modified xsi:type="dcterms:W3CDTF">2025-05-30T07:01:28Z</dcterms:modified>
</cp:coreProperties>
</file>