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42025 - Víceúčelové hři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'0042025 - Víceúčelové hři...'!$C$129:$K$239</definedName>
    <definedName name="_xlnm.Print_Area" localSheetId="1">'0042025 - Víceúčelové hři...'!$C$4:$J$76,'0042025 - Víceúčelové hři...'!$C$82:$J$113,'0042025 - Víceúčelové hři...'!$C$119:$J$239</definedName>
    <definedName name="_xlnm.Print_Titles" localSheetId="1">'0042025 - Víceúčelové hři...'!$129:$129</definedName>
  </definedNames>
  <calcPr/>
</workbook>
</file>

<file path=xl/calcChain.xml><?xml version="1.0" encoding="utf-8"?>
<calcChain xmlns="http://schemas.openxmlformats.org/spreadsheetml/2006/main">
  <c i="2" l="1" r="P217"/>
  <c r="R176"/>
  <c r="J35"/>
  <c r="J34"/>
  <c i="1" r="AY95"/>
  <c i="2" r="J33"/>
  <c i="1" r="AX95"/>
  <c i="2" r="BI239"/>
  <c r="BH239"/>
  <c r="BG239"/>
  <c r="BF239"/>
  <c r="T239"/>
  <c r="T238"/>
  <c r="R239"/>
  <c r="R238"/>
  <c r="P239"/>
  <c r="P238"/>
  <c r="BI237"/>
  <c r="BH237"/>
  <c r="BG237"/>
  <c r="BF237"/>
  <c r="T237"/>
  <c r="T236"/>
  <c r="R237"/>
  <c r="R236"/>
  <c r="P237"/>
  <c r="P236"/>
  <c r="BI235"/>
  <c r="BH235"/>
  <c r="BG235"/>
  <c r="BF235"/>
  <c r="T235"/>
  <c r="T234"/>
  <c r="R235"/>
  <c r="R234"/>
  <c r="P235"/>
  <c r="P234"/>
  <c r="BI233"/>
  <c r="BH233"/>
  <c r="BG233"/>
  <c r="BF233"/>
  <c r="T233"/>
  <c r="T232"/>
  <c r="R233"/>
  <c r="R232"/>
  <c r="P233"/>
  <c r="P232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T226"/>
  <c r="R227"/>
  <c r="R226"/>
  <c r="P227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4"/>
  <c r="E122"/>
  <c r="F87"/>
  <c r="E85"/>
  <c r="J22"/>
  <c r="E22"/>
  <c r="J127"/>
  <c r="J21"/>
  <c r="J19"/>
  <c r="E19"/>
  <c r="J126"/>
  <c r="J18"/>
  <c r="J16"/>
  <c r="E16"/>
  <c r="F127"/>
  <c r="J15"/>
  <c r="J13"/>
  <c r="E13"/>
  <c r="F89"/>
  <c r="J12"/>
  <c r="J10"/>
  <c r="J124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222"/>
  <c r="BK174"/>
  <c r="J146"/>
  <c r="J219"/>
  <c r="J185"/>
  <c r="BK237"/>
  <c r="BK223"/>
  <c r="BK195"/>
  <c r="J154"/>
  <c r="BK134"/>
  <c r="J204"/>
  <c r="BK190"/>
  <c r="BK225"/>
  <c r="BK194"/>
  <c r="BK154"/>
  <c r="BK205"/>
  <c r="J163"/>
  <c r="J184"/>
  <c r="BK147"/>
  <c r="J156"/>
  <c r="J142"/>
  <c r="J211"/>
  <c r="J162"/>
  <c r="J144"/>
  <c r="BK191"/>
  <c r="BK143"/>
  <c r="J225"/>
  <c r="BK178"/>
  <c r="BK163"/>
  <c r="J149"/>
  <c r="J223"/>
  <c r="J206"/>
  <c r="J191"/>
  <c r="J169"/>
  <c r="BK239"/>
  <c r="BK206"/>
  <c r="BK172"/>
  <c r="J134"/>
  <c r="J194"/>
  <c r="J173"/>
  <c r="J196"/>
  <c r="J168"/>
  <c r="BK142"/>
  <c r="J153"/>
  <c r="J239"/>
  <c r="J201"/>
  <c r="BK161"/>
  <c r="BK227"/>
  <c r="BK180"/>
  <c r="J133"/>
  <c r="J224"/>
  <c r="BK192"/>
  <c r="J161"/>
  <c r="BK224"/>
  <c r="BK208"/>
  <c r="J193"/>
  <c r="J179"/>
  <c r="J135"/>
  <c r="BK222"/>
  <c r="J180"/>
  <c r="BK139"/>
  <c r="BK214"/>
  <c r="J177"/>
  <c r="BK150"/>
  <c r="J195"/>
  <c r="BK152"/>
  <c r="J165"/>
  <c r="BK145"/>
  <c r="J213"/>
  <c r="BK156"/>
  <c r="J233"/>
  <c r="J188"/>
  <c r="BK136"/>
  <c r="J199"/>
  <c r="BK168"/>
  <c r="BK151"/>
  <c r="BK213"/>
  <c r="BK196"/>
  <c r="J187"/>
  <c r="J143"/>
  <c r="BK230"/>
  <c r="BK193"/>
  <c r="BK158"/>
  <c r="J208"/>
  <c r="BK181"/>
  <c r="J202"/>
  <c r="BK182"/>
  <c r="BK164"/>
  <c r="J214"/>
  <c r="BK184"/>
  <c r="J148"/>
  <c r="J230"/>
  <c r="BK198"/>
  <c r="BK179"/>
  <c r="J138"/>
  <c r="BK215"/>
  <c r="BK187"/>
  <c r="J164"/>
  <c r="J141"/>
  <c r="J203"/>
  <c r="J170"/>
  <c r="BK133"/>
  <c r="J220"/>
  <c r="J192"/>
  <c r="J157"/>
  <c r="J215"/>
  <c r="J183"/>
  <c r="BK165"/>
  <c r="BK189"/>
  <c r="BK160"/>
  <c r="J140"/>
  <c r="BK144"/>
  <c r="J237"/>
  <c r="BK171"/>
  <c r="BK155"/>
  <c r="BK231"/>
  <c r="J205"/>
  <c r="BK173"/>
  <c r="J235"/>
  <c r="BK197"/>
  <c r="J166"/>
  <c r="BK146"/>
  <c r="BK216"/>
  <c r="J200"/>
  <c r="BK188"/>
  <c r="BK162"/>
  <c r="BK233"/>
  <c r="BK199"/>
  <c r="BK177"/>
  <c r="J150"/>
  <c r="J197"/>
  <c r="J172"/>
  <c i="1" r="AS94"/>
  <c i="2" r="J171"/>
  <c r="J136"/>
  <c r="BK204"/>
  <c r="J181"/>
  <c r="BK140"/>
  <c r="BK218"/>
  <c r="BK153"/>
  <c r="J231"/>
  <c r="BK212"/>
  <c r="BK169"/>
  <c r="J158"/>
  <c r="J212"/>
  <c r="J198"/>
  <c r="J174"/>
  <c r="BK138"/>
  <c r="BK211"/>
  <c r="J189"/>
  <c r="J151"/>
  <c r="BK220"/>
  <c r="BK185"/>
  <c r="J147"/>
  <c r="BK157"/>
  <c r="BK135"/>
  <c r="BK149"/>
  <c r="J216"/>
  <c r="J190"/>
  <c r="J160"/>
  <c r="BK235"/>
  <c r="BK201"/>
  <c r="J182"/>
  <c r="J145"/>
  <c r="J227"/>
  <c r="BK203"/>
  <c r="BK170"/>
  <c r="J155"/>
  <c r="J137"/>
  <c r="J218"/>
  <c r="BK202"/>
  <c r="J178"/>
  <c r="BK141"/>
  <c r="BK219"/>
  <c r="BK175"/>
  <c r="BK137"/>
  <c r="BK200"/>
  <c r="J175"/>
  <c r="J139"/>
  <c r="BK183"/>
  <c r="BK148"/>
  <c r="BK166"/>
  <c r="J152"/>
  <c l="1" r="P132"/>
  <c r="P176"/>
  <c r="BK132"/>
  <c r="J132"/>
  <c r="J96"/>
  <c r="P159"/>
  <c r="BK186"/>
  <c r="J186"/>
  <c r="J100"/>
  <c r="BK210"/>
  <c r="J210"/>
  <c r="J103"/>
  <c r="T210"/>
  <c r="BK217"/>
  <c r="J217"/>
  <c r="J104"/>
  <c r="R217"/>
  <c r="T159"/>
  <c r="R167"/>
  <c r="R186"/>
  <c r="P229"/>
  <c r="P228"/>
  <c r="BK159"/>
  <c r="J159"/>
  <c r="J97"/>
  <c r="BK176"/>
  <c r="J176"/>
  <c r="J99"/>
  <c r="P186"/>
  <c r="BK221"/>
  <c r="J221"/>
  <c r="J105"/>
  <c r="T221"/>
  <c r="T229"/>
  <c r="T228"/>
  <c r="R132"/>
  <c r="R131"/>
  <c r="R159"/>
  <c r="P167"/>
  <c r="T186"/>
  <c r="R210"/>
  <c r="P221"/>
  <c r="R229"/>
  <c r="R228"/>
  <c r="T132"/>
  <c r="T131"/>
  <c r="BK167"/>
  <c r="J167"/>
  <c r="J98"/>
  <c r="T167"/>
  <c r="T176"/>
  <c r="P210"/>
  <c r="P209"/>
  <c r="T217"/>
  <c r="R221"/>
  <c r="BK229"/>
  <c r="J229"/>
  <c r="J108"/>
  <c r="BK232"/>
  <c r="J232"/>
  <c r="J109"/>
  <c r="BK236"/>
  <c r="J236"/>
  <c r="J111"/>
  <c r="BK207"/>
  <c r="J207"/>
  <c r="J101"/>
  <c r="BK226"/>
  <c r="J226"/>
  <c r="J106"/>
  <c r="BK234"/>
  <c r="J234"/>
  <c r="J110"/>
  <c r="BK238"/>
  <c r="J238"/>
  <c r="J112"/>
  <c r="J90"/>
  <c r="BE140"/>
  <c r="BE150"/>
  <c r="BE216"/>
  <c r="F90"/>
  <c r="F126"/>
  <c r="BE133"/>
  <c r="BE162"/>
  <c r="BE175"/>
  <c r="BE177"/>
  <c r="BE178"/>
  <c r="BE180"/>
  <c r="BE181"/>
  <c r="BE187"/>
  <c r="BE188"/>
  <c r="BE194"/>
  <c r="J87"/>
  <c r="BE184"/>
  <c r="BE199"/>
  <c r="BE206"/>
  <c r="BE218"/>
  <c r="BE141"/>
  <c r="BE142"/>
  <c r="BE147"/>
  <c r="BE155"/>
  <c r="BE165"/>
  <c r="BE166"/>
  <c r="BE174"/>
  <c r="BE185"/>
  <c r="BE197"/>
  <c r="BE223"/>
  <c r="BE224"/>
  <c r="BE231"/>
  <c r="J89"/>
  <c r="BE145"/>
  <c r="BE146"/>
  <c r="BE148"/>
  <c r="BE149"/>
  <c r="BE152"/>
  <c r="BE153"/>
  <c r="BE154"/>
  <c r="BE158"/>
  <c r="BE164"/>
  <c r="BE182"/>
  <c r="BE183"/>
  <c r="BE205"/>
  <c r="BE215"/>
  <c r="BE219"/>
  <c r="BE225"/>
  <c r="BE237"/>
  <c r="BE138"/>
  <c r="BE139"/>
  <c r="BE143"/>
  <c r="BE144"/>
  <c r="BE156"/>
  <c r="BE161"/>
  <c r="BE171"/>
  <c r="BE172"/>
  <c r="BE173"/>
  <c r="BE179"/>
  <c r="BE190"/>
  <c r="BE191"/>
  <c r="BE198"/>
  <c r="BE202"/>
  <c r="BE213"/>
  <c r="BE214"/>
  <c r="BE222"/>
  <c r="BE227"/>
  <c r="BE230"/>
  <c r="BE235"/>
  <c r="BE134"/>
  <c r="BE157"/>
  <c r="BE160"/>
  <c r="BE163"/>
  <c r="BE168"/>
  <c r="BE169"/>
  <c r="BE170"/>
  <c r="BE189"/>
  <c r="BE200"/>
  <c r="BE204"/>
  <c r="BE211"/>
  <c r="BE212"/>
  <c r="BE239"/>
  <c r="BE135"/>
  <c r="BE136"/>
  <c r="BE137"/>
  <c r="BE151"/>
  <c r="BE192"/>
  <c r="BE193"/>
  <c r="BE195"/>
  <c r="BE196"/>
  <c r="BE201"/>
  <c r="BE203"/>
  <c r="BE208"/>
  <c r="BE220"/>
  <c r="BE233"/>
  <c r="J32"/>
  <c i="1" r="AW95"/>
  <c i="2" r="F33"/>
  <c i="1" r="BB95"/>
  <c r="BB94"/>
  <c r="W34"/>
  <c i="2" r="F35"/>
  <c i="1" r="BD95"/>
  <c r="BD94"/>
  <c r="W36"/>
  <c i="2" r="F34"/>
  <c i="1" r="BC95"/>
  <c r="BC94"/>
  <c r="AY94"/>
  <c i="2" r="F32"/>
  <c i="1" r="BA95"/>
  <c r="BA94"/>
  <c r="W33"/>
  <c i="2" l="1" r="R209"/>
  <c r="T209"/>
  <c r="T130"/>
  <c r="R130"/>
  <c r="P131"/>
  <c r="P130"/>
  <c i="1" r="AU95"/>
  <c i="2" r="BK131"/>
  <c r="J131"/>
  <c r="J95"/>
  <c r="BK209"/>
  <c r="J209"/>
  <c r="J102"/>
  <c r="BK228"/>
  <c r="J228"/>
  <c r="J107"/>
  <c r="F31"/>
  <c i="1" r="AZ95"/>
  <c r="AZ94"/>
  <c r="AV94"/>
  <c r="AU94"/>
  <c r="AX94"/>
  <c r="AW94"/>
  <c r="AK33"/>
  <c i="2" r="J31"/>
  <c i="1" r="AV95"/>
  <c r="AT95"/>
  <c r="W35"/>
  <c i="2" l="1" r="BK130"/>
  <c r="J130"/>
  <c r="J94"/>
  <c i="1" r="AT94"/>
  <c i="2" l="1" r="J28"/>
  <c i="1" r="AG95"/>
  <c r="AG94"/>
  <c r="AG98"/>
  <c r="CD98"/>
  <c i="2" l="1" r="J37"/>
  <c i="1" r="AN95"/>
  <c r="AN94"/>
  <c r="AG99"/>
  <c r="CD99"/>
  <c r="AG101"/>
  <c r="AV101"/>
  <c r="BY101"/>
  <c r="AK26"/>
  <c r="AV98"/>
  <c r="BY98"/>
  <c r="AG100"/>
  <c r="AV100"/>
  <c r="BY100"/>
  <c l="1" r="CD100"/>
  <c r="CD101"/>
  <c r="AG97"/>
  <c r="AK27"/>
  <c r="AN98"/>
  <c r="AN101"/>
  <c r="AN100"/>
  <c r="AV99"/>
  <c r="BY99"/>
  <c r="AK32"/>
  <c l="1" r="AK29"/>
  <c r="AN99"/>
  <c r="AN97"/>
  <c r="AN103"/>
  <c r="AG103"/>
  <c r="W32"/>
  <c l="1" r="AK38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<sst xmlns="http://schemas.openxmlformats.org/spreadsheetml/2006/main">
  <si>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</si>
  <si>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</si>
  <si>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</si>
  <si>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</si>
  <si>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</si>
  <si>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{68131320-0a4b-4fb4-9d64-395f995c01d3}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</si>
  <si>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</si>
  <si>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</si>
  <si>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</si>
  <si>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</si>
  <si>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</si>
  <si>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</si>
  <si>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</si>
  <si>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</si>
  <si>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0042025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</si>
  <si>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</si>
  <si>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</si>
  <si>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Víceúčelové hřiště Braňany</t>
  </si>
  <si>
    <t>KSO:</t>
  </si>
  <si>
    <t>CC-CZ:</t>
  </si>
  <si>
    <t>Místo:</t>
  </si>
  <si>
    <t>Braňany</t>
  </si>
  <si>
    <t>Datum:</t>
  </si>
  <si>
    <t>10. 2. 2025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</si>
  <si>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</si>
  <si>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</si>
  <si>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</si>
  <si>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</si>
  <si>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</si>
  <si>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</si>
  <si>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</si>
  <si>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</si>
  <si>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</si>
  <si>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</si>
  <si>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</si>
  <si>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</si>
  <si>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</si>
  <si>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</si>
  <si>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</si>
  <si>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</si>
  <si>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</si>
  <si>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</si>
  <si>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</si>
  <si>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</si>
  <si>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</si>
  <si>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</si>
  <si>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</si>
  <si>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</si>
  <si>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</si>
  <si>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</si>
  <si>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</si>
  <si>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</si>
  <si>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</si>
  <si>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</si>
  <si>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</si>
  <si>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</si>
  <si>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</si>
  <si>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</si>
  <si>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</si>
  <si>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</si>
  <si>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</si>
  <si>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</si>
  <si>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</si>
  <si>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</si>
  <si>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</si>
  <si>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</si>
  <si>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</si>
  <si>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</si>
  <si>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</si>
  <si>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</si>
  <si>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</si>
  <si>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</si>
  <si>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</si>
  <si>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</si>
  <si>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</si>
  <si>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</si>
  <si>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</si>
  <si>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</si>
  <si>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</si>
  <si>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</si>
  <si>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</si>
  <si>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</si>
  <si>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</si>
  <si>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</si>
  <si>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</si>
  <si>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</si>
  <si>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</si>
  <si>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</si>
  <si>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</si>
  <si>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</si>
  <si>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</si>
  <si>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</si>
  <si>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</si>
  <si>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</si>
  <si>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</si>
  <si>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</si>
  <si>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</si>
  <si>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</si>
  <si>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</si>
  <si>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</si>
  <si>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</si>
  <si>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</si>
  <si>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</si>
  <si>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</si>
  <si>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</si>
  <si>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</si>
  <si>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</si>
  <si>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</si>
  <si>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</si>
  <si>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</si>
  <si>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</si>
  <si>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</si>
  <si>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</si>
  <si>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</si>
  <si>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</si>
  <si>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</si>
  <si>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</si>
  <si>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</si>
  <si>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</si>
  <si>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</si>
  <si>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</si>
  <si>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</si>
  <si>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</si>
  <si>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</si>
  <si>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</si>
  <si>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</si>
  <si>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</si>
  <si>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</si>
  <si>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</si>
  <si>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</si>
  <si>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</si>
  <si>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</si>
  <si>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</si>
  <si>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</si>
  <si>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</si>
  <si>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111103202</t>
  </si>
  <si>
    <t>Kosení ve vegetačním období travního porostu středně hustého</t>
  </si>
  <si>
    <t>ha</t>
  </si>
  <si>
    <t>4</t>
  </si>
  <si>
    <t>2083727254</t>
  </si>
  <si>
    <t>111151431</t>
  </si>
  <si>
    <t>Odstranění stařiny přes 500 m2 s naložením a odvozem do 20 km v rovině nebo svahu do 1:5</t>
  </si>
  <si>
    <t>m2</t>
  </si>
  <si>
    <t>1286745855</t>
  </si>
  <si>
    <t>3</t>
  </si>
  <si>
    <t>121101101</t>
  </si>
  <si>
    <t>Sejmutí ornice s přemístěním na vzdálenost do 50 m</t>
  </si>
  <si>
    <t>m3</t>
  </si>
  <si>
    <t>439271220</t>
  </si>
  <si>
    <t>122151104</t>
  </si>
  <si>
    <t>Odkopávky a prokopávky nezapažené v hornině třídy těžitelnosti I skupiny 1 a 2 objem do 500 m3 strojně</t>
  </si>
  <si>
    <t>-1442688852</t>
  </si>
  <si>
    <t>5</t>
  </si>
  <si>
    <t>132151103</t>
  </si>
  <si>
    <t>Hloubení rýh nezapažených š do 800 mm v hornině třídy těžitelnosti I skupiny 1 a 2 objem do 100 m3 strojně</t>
  </si>
  <si>
    <t>-958893886</t>
  </si>
  <si>
    <t>6</t>
  </si>
  <si>
    <t>133112821</t>
  </si>
  <si>
    <t>Hloubení zapažených šachet v hornině třídy těžitelnosti I skupiny 1 a 2 plocha výkopu do 4 m2 ručně</t>
  </si>
  <si>
    <t>306976936</t>
  </si>
  <si>
    <t>7</t>
  </si>
  <si>
    <t>162211311</t>
  </si>
  <si>
    <t>Vodorovné přemístění výkopku z horniny třídy těžitelnosti I skupiny 1 až 3 stavebním kolečkem do 10 m - ornice zpětně</t>
  </si>
  <si>
    <t>18131128</t>
  </si>
  <si>
    <t>8</t>
  </si>
  <si>
    <t>162211319</t>
  </si>
  <si>
    <t>Příplatek k vodorovnému přemístění výkopku z horniny třídy těžitelnosti I skupiny 1 až 3 stavebním kolečkem za každých dalších 10 m - ornice zpětně</t>
  </si>
  <si>
    <t>548817869</t>
  </si>
  <si>
    <t>9</t>
  </si>
  <si>
    <t>162751117</t>
  </si>
  <si>
    <t>Vodorovné přemístění přes 9 000 do 10000 m výkopku/sypaniny z horniny třídy těžitelnosti I skupiny 1 až 3</t>
  </si>
  <si>
    <t>-1596540873</t>
  </si>
  <si>
    <t>10</t>
  </si>
  <si>
    <t>167101101</t>
  </si>
  <si>
    <t>Nakládání výkopku z hornin tř. 1 až 4 do 100 m3</t>
  </si>
  <si>
    <t>-274016057</t>
  </si>
  <si>
    <t>11</t>
  </si>
  <si>
    <t>167101103</t>
  </si>
  <si>
    <t>Skládání nebo překládání výkopku z horniny tř. 1 až 4</t>
  </si>
  <si>
    <t>655275230</t>
  </si>
  <si>
    <t>167111101</t>
  </si>
  <si>
    <t>Nakládání výkopku z hornin třídy těžitelnosti I skupiny 1 až 3 ručně</t>
  </si>
  <si>
    <t>1659089696</t>
  </si>
  <si>
    <t>13</t>
  </si>
  <si>
    <t>167111121</t>
  </si>
  <si>
    <t>Skládání nebo překládání výkopku z horniny třídy těžitelnosti I skupiny 1 až 3 ručně</t>
  </si>
  <si>
    <t>-497485036</t>
  </si>
  <si>
    <t>14</t>
  </si>
  <si>
    <t>171201231</t>
  </si>
  <si>
    <t>Poplatek za uložení zeminy a kamení na recyklační skládce (skládkovné) kód odpadu 17 05 04</t>
  </si>
  <si>
    <t>t</t>
  </si>
  <si>
    <t>-1975312889</t>
  </si>
  <si>
    <t>15</t>
  </si>
  <si>
    <t>171211101</t>
  </si>
  <si>
    <t>Uložení sypaniny do násypů nezhutněných ručně</t>
  </si>
  <si>
    <t>831993399</t>
  </si>
  <si>
    <t>16</t>
  </si>
  <si>
    <t>171251201</t>
  </si>
  <si>
    <t>Uložení sypaniny na skládky nebo meziskládky</t>
  </si>
  <si>
    <t>-1424021158</t>
  </si>
  <si>
    <t>17</t>
  </si>
  <si>
    <t>181111111</t>
  </si>
  <si>
    <t>Plošná úprava terénu do 500 m2 zemina tř 1 až 4 nerovnosti do 100 mm v rovinně a svahu do 1:5</t>
  </si>
  <si>
    <t>1285640841</t>
  </si>
  <si>
    <t>18</t>
  </si>
  <si>
    <t>181305111</t>
  </si>
  <si>
    <t>Převrstvení ornice na skládce</t>
  </si>
  <si>
    <t>-1932525680</t>
  </si>
  <si>
    <t>19</t>
  </si>
  <si>
    <t>181311103</t>
  </si>
  <si>
    <t>Rozprostření ornice tl vrstvy do 200 mm v rovině nebo ve svahu do 1:5 ručně</t>
  </si>
  <si>
    <t>-1093798253</t>
  </si>
  <si>
    <t>20</t>
  </si>
  <si>
    <t>181951112</t>
  </si>
  <si>
    <t>Úprava pláně v hornině třídy těžitelnosti I skupiny 1 až 3 se zhutněním strojně</t>
  </si>
  <si>
    <t>-1669327060</t>
  </si>
  <si>
    <t>183405211</t>
  </si>
  <si>
    <t>Výsev trávníku hydroosevem na ornici</t>
  </si>
  <si>
    <t>-1826546881</t>
  </si>
  <si>
    <t>22</t>
  </si>
  <si>
    <t>M</t>
  </si>
  <si>
    <t>00572410</t>
  </si>
  <si>
    <t>osivo směs travní parková</t>
  </si>
  <si>
    <t>kg</t>
  </si>
  <si>
    <t>67871663</t>
  </si>
  <si>
    <t>23</t>
  </si>
  <si>
    <t>183405291</t>
  </si>
  <si>
    <t>Příplatek za mulčování současně s osevem</t>
  </si>
  <si>
    <t>-493779019</t>
  </si>
  <si>
    <t>24</t>
  </si>
  <si>
    <t>184853511</t>
  </si>
  <si>
    <t>Chemické odplevelení před založením kultury přes 20 m2 postřikem na široko v rovině a svahu do 1:5 strojně</t>
  </si>
  <si>
    <t>-1711095297</t>
  </si>
  <si>
    <t>25</t>
  </si>
  <si>
    <t>185803111</t>
  </si>
  <si>
    <t>Ošetření trávníku shrabáním v rovině a svahu do 1:5</t>
  </si>
  <si>
    <t>231824998</t>
  </si>
  <si>
    <t>26</t>
  </si>
  <si>
    <t>185851121</t>
  </si>
  <si>
    <t>Dovoz vody pro zálivku rostlin za vzdálenost do 1000 m</t>
  </si>
  <si>
    <t>1787608443</t>
  </si>
  <si>
    <t>Zakládání</t>
  </si>
  <si>
    <t>27</t>
  </si>
  <si>
    <t>211531111</t>
  </si>
  <si>
    <t>Výplň odvodňovacích žeber nebo trativodů kamenivem hrubým drceným frakce 16 až 63 mm</t>
  </si>
  <si>
    <t>106821667</t>
  </si>
  <si>
    <t>28</t>
  </si>
  <si>
    <t>211971110</t>
  </si>
  <si>
    <t>Zřízení opláštění žeber nebo trativodů geotextilií v rýze nebo zářezu sklonu do 1:2</t>
  </si>
  <si>
    <t>-228355814</t>
  </si>
  <si>
    <t>29</t>
  </si>
  <si>
    <t>69311178</t>
  </si>
  <si>
    <t>geotextilie PP s ÚV stabilizací 600g/m2</t>
  </si>
  <si>
    <t>468714019</t>
  </si>
  <si>
    <t>30</t>
  </si>
  <si>
    <t>212755214</t>
  </si>
  <si>
    <t>Trativody z drenážních trubek plastových flexibilních D 100 mm bez lože</t>
  </si>
  <si>
    <t>m</t>
  </si>
  <si>
    <t>1955809359</t>
  </si>
  <si>
    <t>31</t>
  </si>
  <si>
    <t>275313711</t>
  </si>
  <si>
    <t>Základové patky z betonu tř. C 20/25</t>
  </si>
  <si>
    <t>-815986409</t>
  </si>
  <si>
    <t>32</t>
  </si>
  <si>
    <t>275351121</t>
  </si>
  <si>
    <t>Zřízení bednění základových patek</t>
  </si>
  <si>
    <t>677931576</t>
  </si>
  <si>
    <t>33</t>
  </si>
  <si>
    <t>275351122</t>
  </si>
  <si>
    <t>Odstranění bednění základových patek</t>
  </si>
  <si>
    <t>1142047389</t>
  </si>
  <si>
    <t>Svislé a kompletní konstrukce</t>
  </si>
  <si>
    <t>34</t>
  </si>
  <si>
    <t>338171123r</t>
  </si>
  <si>
    <t>Osazování sloupků a vzpěr plotových ocelových se zabetonováním</t>
  </si>
  <si>
    <t>kus</t>
  </si>
  <si>
    <t>1033062769</t>
  </si>
  <si>
    <t>35</t>
  </si>
  <si>
    <t>14011054</t>
  </si>
  <si>
    <t>trubka ocelová bezešvá hladká jakost 11 353 82,5x3,6mm</t>
  </si>
  <si>
    <t>-1185684219</t>
  </si>
  <si>
    <t>36</t>
  </si>
  <si>
    <t>55283913</t>
  </si>
  <si>
    <t>trubka ocelová bezešvá hladká jakost 11 353 102x5,0mm</t>
  </si>
  <si>
    <t>1168150298</t>
  </si>
  <si>
    <t>37</t>
  </si>
  <si>
    <t>348101240</t>
  </si>
  <si>
    <t>Osazení vrat a vrátek k oplocení na ocelové sloupky do 8 m2</t>
  </si>
  <si>
    <t>-286042859</t>
  </si>
  <si>
    <t>38</t>
  </si>
  <si>
    <t>55342347r</t>
  </si>
  <si>
    <t>brána plotová dvoukřídlá Pz 2150x2500mm (Jäkl profil 45/3 mm s vevařenými svislými hladkými ocelovými pruty pr. 8 mm), dřěvěný sokl dle oplocení</t>
  </si>
  <si>
    <t>-113359735</t>
  </si>
  <si>
    <t>39</t>
  </si>
  <si>
    <t>59231515</t>
  </si>
  <si>
    <t>pant vratový Pz dl 350mm v 60mm</t>
  </si>
  <si>
    <t>1991075303</t>
  </si>
  <si>
    <t>40</t>
  </si>
  <si>
    <t>348401140</t>
  </si>
  <si>
    <t>Montáž oplocení ze strojového pletiva s napínacími dráty výšky do 4,0 m</t>
  </si>
  <si>
    <t>842379330</t>
  </si>
  <si>
    <t>41</t>
  </si>
  <si>
    <t>313249 R</t>
  </si>
  <si>
    <t>síť bezuzlová PP 3,0 mm, oko 45,0 mm, bílá</t>
  </si>
  <si>
    <t>1529176189</t>
  </si>
  <si>
    <t>Komunikace pozemní</t>
  </si>
  <si>
    <t>42</t>
  </si>
  <si>
    <t>564221111</t>
  </si>
  <si>
    <t>Podklad nebo podsyp ze štěrkopísku ŠP plochy přes 100 m2 tl 80 mm</t>
  </si>
  <si>
    <t>195775450</t>
  </si>
  <si>
    <t>43</t>
  </si>
  <si>
    <t>564710113</t>
  </si>
  <si>
    <t>Podklad z kameniva hrubého drceného vel. 16-32 mm plochy přes 100 m2 tl 70 mm</t>
  </si>
  <si>
    <t>540014857</t>
  </si>
  <si>
    <t>44</t>
  </si>
  <si>
    <t>564720101</t>
  </si>
  <si>
    <t>Podklad z kameniva hrubého drceného vel. 16-32 mm plochy do 100 m2 tl 80 mm</t>
  </si>
  <si>
    <t>-238158606</t>
  </si>
  <si>
    <t>45</t>
  </si>
  <si>
    <t>564751101</t>
  </si>
  <si>
    <t>Podklad z kameniva hrubého drceného vel. 32-63 mm plochy do 100 m2 tl 150 mm</t>
  </si>
  <si>
    <t>-1934100613</t>
  </si>
  <si>
    <t>46</t>
  </si>
  <si>
    <t>564751112</t>
  </si>
  <si>
    <t>Podklad z kameniva hrubého drceného vel. 32-63 mm plochy přes 100 m2 tl 160 mm</t>
  </si>
  <si>
    <t>-640461622</t>
  </si>
  <si>
    <t>47</t>
  </si>
  <si>
    <t>589141111</t>
  </si>
  <si>
    <t>Umělý trávník pro multisport z fibrilovaných vláken výška vlasu do 25 mm zásyp písek</t>
  </si>
  <si>
    <t>-247788731</t>
  </si>
  <si>
    <t>48</t>
  </si>
  <si>
    <t>589811111</t>
  </si>
  <si>
    <t>Vodorovné značení (lajnování) hřišť pro tenis a multisport š 5 cm</t>
  </si>
  <si>
    <t>-710884118</t>
  </si>
  <si>
    <t>49</t>
  </si>
  <si>
    <t>596811221</t>
  </si>
  <si>
    <t>Kladení betonové dlažby komunikací pro pěší do lože z kameniva velikosti přes 0,09 do 0,25 m2 pl přes 50 do 100 m2</t>
  </si>
  <si>
    <t>579021660</t>
  </si>
  <si>
    <t>50</t>
  </si>
  <si>
    <t>59245600</t>
  </si>
  <si>
    <t>dlažba desková betonová tl 40mm přírodní</t>
  </si>
  <si>
    <t>-1278759813</t>
  </si>
  <si>
    <t>Ostatní konstrukce a práce, bourání</t>
  </si>
  <si>
    <t>51</t>
  </si>
  <si>
    <t>916231213</t>
  </si>
  <si>
    <t>Osazení chodníkového obrubníku betonového stojatého s boční opěrou do lože z betonu prostého</t>
  </si>
  <si>
    <t>-450053833</t>
  </si>
  <si>
    <t>52</t>
  </si>
  <si>
    <t>59217001</t>
  </si>
  <si>
    <t>obrubník zahradní betonový 1000x50x250mm</t>
  </si>
  <si>
    <t>-801201308</t>
  </si>
  <si>
    <t>53</t>
  </si>
  <si>
    <t>916991121</t>
  </si>
  <si>
    <t>Lože pod obrubníky, krajníky nebo obruby z dlažebních kostek z betonu prostého - rezerva</t>
  </si>
  <si>
    <t>-1047424940</t>
  </si>
  <si>
    <t>54</t>
  </si>
  <si>
    <t>936001001</t>
  </si>
  <si>
    <t>Montáž prvků městské a zahradní architektury hmotnosti do 0,1 t</t>
  </si>
  <si>
    <t>-1151069996</t>
  </si>
  <si>
    <t>55</t>
  </si>
  <si>
    <t>749100.R1.1</t>
  </si>
  <si>
    <t>Branka na házenou 2x3m (Al) do pouzder</t>
  </si>
  <si>
    <t>461874025</t>
  </si>
  <si>
    <t>56</t>
  </si>
  <si>
    <t>749100.R1.2</t>
  </si>
  <si>
    <t>Síť házená STANDART 5 mm ruční (i na malou kopanou)</t>
  </si>
  <si>
    <t>-801286878</t>
  </si>
  <si>
    <t>57</t>
  </si>
  <si>
    <t>749100.R2.1</t>
  </si>
  <si>
    <t>Volejbalové sloupky (Zn(, prům. 102mm vč. objímek + pouzdra a víčka</t>
  </si>
  <si>
    <t>pár</t>
  </si>
  <si>
    <t>-2045915227</t>
  </si>
  <si>
    <t>58</t>
  </si>
  <si>
    <t>749100.R2.2</t>
  </si>
  <si>
    <t>Síť volejbal/nohejbal, PP 3mm, černá</t>
  </si>
  <si>
    <t>1096898201</t>
  </si>
  <si>
    <t>59</t>
  </si>
  <si>
    <t>936001002</t>
  </si>
  <si>
    <t>Montáž prvků městské a zahradní architektury hmotnosti do 1,5 t</t>
  </si>
  <si>
    <t>-1369765638</t>
  </si>
  <si>
    <t>60</t>
  </si>
  <si>
    <t>749100.R3.1</t>
  </si>
  <si>
    <t>Basketbalová konstrukce příhradová, pevná, vysazení do 2,5m (Zn)</t>
  </si>
  <si>
    <t>-1983866393</t>
  </si>
  <si>
    <t>61</t>
  </si>
  <si>
    <t>749100.R3.2</t>
  </si>
  <si>
    <t>Koš na basketbal - Antivandal se síťkou (Zn)</t>
  </si>
  <si>
    <t>-1778419363</t>
  </si>
  <si>
    <t>62</t>
  </si>
  <si>
    <t>749100.R3.3</t>
  </si>
  <si>
    <t>Basketbalová deska 105 (120)x180cm, překližka, exteriér</t>
  </si>
  <si>
    <t>-1016391515</t>
  </si>
  <si>
    <t>63</t>
  </si>
  <si>
    <t>936104211</t>
  </si>
  <si>
    <t>Montáž odpadkového koše do betonové patky</t>
  </si>
  <si>
    <t>-1315941146</t>
  </si>
  <si>
    <t>64</t>
  </si>
  <si>
    <t>7491013r</t>
  </si>
  <si>
    <t>koš odpadkový kovový kotvený, hranatý s pozinkovanou vložkou obloženou dřevem, max 0,5 x0,5 x1,0m</t>
  </si>
  <si>
    <t>-2127596987</t>
  </si>
  <si>
    <t>65</t>
  </si>
  <si>
    <t>936104211.1</t>
  </si>
  <si>
    <t>Montáž informační tabule do betonové patky</t>
  </si>
  <si>
    <t>-255774431</t>
  </si>
  <si>
    <t>66</t>
  </si>
  <si>
    <t>749101.R</t>
  </si>
  <si>
    <t>Informační tabule celokovová, max. 0,6 x1,7m</t>
  </si>
  <si>
    <t>-99189311</t>
  </si>
  <si>
    <t>67</t>
  </si>
  <si>
    <t>936124112</t>
  </si>
  <si>
    <t>Montáž lavičky stabilní parkové se zabetonováním noh</t>
  </si>
  <si>
    <t>431283347</t>
  </si>
  <si>
    <t>68</t>
  </si>
  <si>
    <t>74910107</t>
  </si>
  <si>
    <t xml:space="preserve">lavička s opěradlem pro zabetonování vč. kotev,  konstrukce-kov, sedák-dřevo</t>
  </si>
  <si>
    <t>-554156837</t>
  </si>
  <si>
    <t>69</t>
  </si>
  <si>
    <t>936174311</t>
  </si>
  <si>
    <t>Montáž stojanu na kola pro 5 kol kotevními šrouby na pevný podklad</t>
  </si>
  <si>
    <t>-1065640329</t>
  </si>
  <si>
    <t>70</t>
  </si>
  <si>
    <t>74910151</t>
  </si>
  <si>
    <t>stojan na kola na 5 kol jednostranný, kov 570x1750x500mm</t>
  </si>
  <si>
    <t>-686029624</t>
  </si>
  <si>
    <t>998</t>
  </si>
  <si>
    <t>Přesun hmot</t>
  </si>
  <si>
    <t>71</t>
  </si>
  <si>
    <t>998222012</t>
  </si>
  <si>
    <t>Přesun hmot pro tělovýchovné plochy</t>
  </si>
  <si>
    <t>1324774519</t>
  </si>
  <si>
    <t>PSV</t>
  </si>
  <si>
    <t>Práce a dodávky PSV</t>
  </si>
  <si>
    <t>762</t>
  </si>
  <si>
    <t>Konstrukce tesařské</t>
  </si>
  <si>
    <t>72</t>
  </si>
  <si>
    <t>762081150</t>
  </si>
  <si>
    <t>Hoblování hraněného řeziva ve staveništní dílně</t>
  </si>
  <si>
    <t>1955900278</t>
  </si>
  <si>
    <t>73</t>
  </si>
  <si>
    <t>762083122</t>
  </si>
  <si>
    <t>Impregnace řeziva proti dřevokaznému hmyzu, houbám a plísním máčením třída ohrožení 3 a 4</t>
  </si>
  <si>
    <t>-1191342651</t>
  </si>
  <si>
    <t>74</t>
  </si>
  <si>
    <t>762134122</t>
  </si>
  <si>
    <t>Montáž bednění stěn z hoblovaných fošen na sraz</t>
  </si>
  <si>
    <t>-559288105</t>
  </si>
  <si>
    <t>75</t>
  </si>
  <si>
    <t>60516101</t>
  </si>
  <si>
    <t>řezivo smrkové sušené tl 50mm</t>
  </si>
  <si>
    <t>1841351970</t>
  </si>
  <si>
    <t>76</t>
  </si>
  <si>
    <t>762195000</t>
  </si>
  <si>
    <t>Spojovací prostředky pro montáž stěn, příček, bednění stěn</t>
  </si>
  <si>
    <t>-990669200</t>
  </si>
  <si>
    <t>77</t>
  </si>
  <si>
    <t>998762101</t>
  </si>
  <si>
    <t>Přesun hmot tonážní pro kce tesařské v objektech v do 6 m</t>
  </si>
  <si>
    <t>1242669069</t>
  </si>
  <si>
    <t>767</t>
  </si>
  <si>
    <t>Konstrukce zámečnické</t>
  </si>
  <si>
    <t>78</t>
  </si>
  <si>
    <t>767991003</t>
  </si>
  <si>
    <t>Montáž pomocné nebo nosné konstrukce z kompozitních profilů o hmotnosti do 5 kg/m - ztužení oplocení</t>
  </si>
  <si>
    <t>1717797583</t>
  </si>
  <si>
    <t>79</t>
  </si>
  <si>
    <t>14031023</t>
  </si>
  <si>
    <t>trubka ocelová podélně svařovaná hladká jakost 11 343 42,4x3mm</t>
  </si>
  <si>
    <t>1461383214</t>
  </si>
  <si>
    <t>80</t>
  </si>
  <si>
    <t>998767101</t>
  </si>
  <si>
    <t>Přesun hmot tonážní pro zámečnické konstrukce v objektech v do 6 m</t>
  </si>
  <si>
    <t>-165541837</t>
  </si>
  <si>
    <t>783</t>
  </si>
  <si>
    <t>Dokončovací práce - nátěry</t>
  </si>
  <si>
    <t>81</t>
  </si>
  <si>
    <t>783201201</t>
  </si>
  <si>
    <t>Obroušení tesařských konstrukcí před provedením nátěru</t>
  </si>
  <si>
    <t>-765939126</t>
  </si>
  <si>
    <t>82</t>
  </si>
  <si>
    <t>783201403</t>
  </si>
  <si>
    <t>Oprášení tesařských konstrukcí před provedením nátěru</t>
  </si>
  <si>
    <t>37571938</t>
  </si>
  <si>
    <t>83</t>
  </si>
  <si>
    <t>783232111</t>
  </si>
  <si>
    <t>Lokální tmelení tesařských konstrukcí do 30% plochy epoxidovým tmelem</t>
  </si>
  <si>
    <t>-1946937329</t>
  </si>
  <si>
    <t>84</t>
  </si>
  <si>
    <t>783238223</t>
  </si>
  <si>
    <t>Lakovací dvojnásobný epoxidový nátěr s mezibroušením tesařských konstrukcí</t>
  </si>
  <si>
    <t>-351149175</t>
  </si>
  <si>
    <t>789</t>
  </si>
  <si>
    <t>Povrchové úpravy ocelových konstrukcí a technologických zařízení</t>
  </si>
  <si>
    <t>85</t>
  </si>
  <si>
    <t>789421212</t>
  </si>
  <si>
    <t>Provedení žárového stříkání ocelových konstrukcí třídy II Zn 50 um</t>
  </si>
  <si>
    <t>219712950</t>
  </si>
  <si>
    <t>VRN</t>
  </si>
  <si>
    <t>Vedlejší rozpočtové náklady</t>
  </si>
  <si>
    <t>VRN1</t>
  </si>
  <si>
    <t>Průzkumné, geodetické a projektové práce</t>
  </si>
  <si>
    <t>86</t>
  </si>
  <si>
    <t>012344000</t>
  </si>
  <si>
    <t>Vytyčovací práce</t>
  </si>
  <si>
    <t>Kč</t>
  </si>
  <si>
    <t>1024</t>
  </si>
  <si>
    <t>1200211969</t>
  </si>
  <si>
    <t>87</t>
  </si>
  <si>
    <t>012444000</t>
  </si>
  <si>
    <t>Geodetické měření skutečného provedení stavby</t>
  </si>
  <si>
    <t>Kč…</t>
  </si>
  <si>
    <t>-1819462420</t>
  </si>
  <si>
    <t>VRN3</t>
  </si>
  <si>
    <t>Zařízení staveniště</t>
  </si>
  <si>
    <t>88</t>
  </si>
  <si>
    <t>030001000</t>
  </si>
  <si>
    <t>-1673090074</t>
  </si>
  <si>
    <t>VRN4</t>
  </si>
  <si>
    <t>Inženýrská činnost</t>
  </si>
  <si>
    <t>89</t>
  </si>
  <si>
    <t>042002000</t>
  </si>
  <si>
    <t>Posudky</t>
  </si>
  <si>
    <t>-370622280</t>
  </si>
  <si>
    <t>VRN6</t>
  </si>
  <si>
    <t>Územní vlivy</t>
  </si>
  <si>
    <t>90</t>
  </si>
  <si>
    <t>065002000</t>
  </si>
  <si>
    <t>Mimostaveništní doprava materiálů</t>
  </si>
  <si>
    <t>-383340243</t>
  </si>
  <si>
    <t>VRN7</t>
  </si>
  <si>
    <t>Provozní vlivy</t>
  </si>
  <si>
    <t>91</t>
  </si>
  <si>
    <t>072203000</t>
  </si>
  <si>
    <t>Silniční provoz - zajištění DIO (dopravní značení)</t>
  </si>
  <si>
    <t>1512499901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</si>
</sst>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ROUND(AG97,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36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37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38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39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40</v>
      </c>
      <c r="E32" s="46"/>
      <c r="F32" s="29" t="s">
        <v>41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SUM(CD97:CD101),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SUM(BY97:BY101),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42</v>
      </c>
      <c r="G33" s="46"/>
      <c r="H33" s="46"/>
      <c r="I33" s="46"/>
      <c r="J33" s="46"/>
      <c r="K33" s="46"/>
      <c r="L33" s="47">
        <v>0.12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SUM(CE97:CE101),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SUM(BZ97:BZ101),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43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SUM(CF97:CF101),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44</v>
      </c>
      <c r="G35" s="46"/>
      <c r="H35" s="46"/>
      <c r="I35" s="46"/>
      <c r="J35" s="46"/>
      <c r="K35" s="46"/>
      <c r="L35" s="47">
        <v>0.12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SUM(CG97:CG101),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45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SUM(CH97:CH101),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46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47</v>
      </c>
      <c r="U38" s="53"/>
      <c r="V38" s="53"/>
      <c r="W38" s="53"/>
      <c r="X38" s="55" t="s">
        <v>48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51</v>
      </c>
      <c r="AI60" s="42"/>
      <c r="AJ60" s="42"/>
      <c r="AK60" s="42"/>
      <c r="AL60" s="42"/>
      <c r="AM60" s="63" t="s">
        <v>52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51</v>
      </c>
      <c r="AI75" s="42"/>
      <c r="AJ75" s="42"/>
      <c r="AK75" s="42"/>
      <c r="AL75" s="42"/>
      <c r="AM75" s="63" t="s">
        <v>52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0042025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Víceúčelové hřiště Braňany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Braňany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10. 2. 2025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0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29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0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'0042025 - Víceúčelové hři...'!J28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'0042025 - Víceúčelové hři...'!P130</f>
        <v>0</v>
      </c>
      <c r="AV95" s="126">
        <f>'0042025 - Víceúčelové hři...'!J31</f>
        <v>0</v>
      </c>
      <c r="AW95" s="126">
        <f>'0042025 - Víceúčelové hři...'!J32</f>
        <v>0</v>
      </c>
      <c r="AX95" s="126">
        <f>'0042025 - Víceúčelové hři...'!J33</f>
        <v>0</v>
      </c>
      <c r="AY95" s="126">
        <f>'0042025 - Víceúčelové hři...'!J34</f>
        <v>0</v>
      </c>
      <c r="AZ95" s="126">
        <f>'0042025 - Víceúčelové hři...'!F31</f>
        <v>0</v>
      </c>
      <c r="BA95" s="126">
        <f>'0042025 - Víceúčelové hři...'!F32</f>
        <v>0</v>
      </c>
      <c r="BB95" s="126">
        <f>'0042025 - Víceúčelové hři...'!F33</f>
        <v>0</v>
      </c>
      <c r="BC95" s="126">
        <f>'0042025 - Víceúčelové hři...'!F34</f>
        <v>0</v>
      </c>
      <c r="BD95" s="128">
        <f>'0042025 - Víceúčelové hři...'!F35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="2" customFormat="1" ht="30" customHeight="1">
      <c r="A97" s="37"/>
      <c r="B97" s="38"/>
      <c r="C97" s="106" t="s">
        <v>83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109">
        <f>ROUND(SUM(AG98:AG101), 2)</f>
        <v>0</v>
      </c>
      <c r="AH97" s="109"/>
      <c r="AI97" s="109"/>
      <c r="AJ97" s="109"/>
      <c r="AK97" s="109"/>
      <c r="AL97" s="109"/>
      <c r="AM97" s="109"/>
      <c r="AN97" s="109">
        <f>ROUND(SUM(AN98:AN101), 2)</f>
        <v>0</v>
      </c>
      <c r="AO97" s="109"/>
      <c r="AP97" s="109"/>
      <c r="AQ97" s="130"/>
      <c r="AR97" s="40"/>
      <c r="AS97" s="99" t="s">
        <v>84</v>
      </c>
      <c r="AT97" s="100" t="s">
        <v>85</v>
      </c>
      <c r="AU97" s="100" t="s">
        <v>40</v>
      </c>
      <c r="AV97" s="101" t="s">
        <v>63</v>
      </c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19.92" customHeight="1">
      <c r="A98" s="37"/>
      <c r="B98" s="38"/>
      <c r="C98" s="39"/>
      <c r="D98" s="131" t="s">
        <v>86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39"/>
      <c r="AD98" s="39"/>
      <c r="AE98" s="39"/>
      <c r="AF98" s="39"/>
      <c r="AG98" s="132">
        <f>ROUND(AG94 * AS98, 2)</f>
        <v>0</v>
      </c>
      <c r="AH98" s="133"/>
      <c r="AI98" s="133"/>
      <c r="AJ98" s="133"/>
      <c r="AK98" s="133"/>
      <c r="AL98" s="133"/>
      <c r="AM98" s="133"/>
      <c r="AN98" s="133">
        <f>ROUND(AG98 + AV98, 2)</f>
        <v>0</v>
      </c>
      <c r="AO98" s="133"/>
      <c r="AP98" s="133"/>
      <c r="AQ98" s="39"/>
      <c r="AR98" s="40"/>
      <c r="AS98" s="134">
        <v>0</v>
      </c>
      <c r="AT98" s="135" t="s">
        <v>87</v>
      </c>
      <c r="AU98" s="135" t="s">
        <v>41</v>
      </c>
      <c r="AV98" s="136">
        <f>ROUND(IF(AU98="základní",AG98*L32,IF(AU98="snížená",AG98*L33,0)), 2)</f>
        <v>0</v>
      </c>
      <c r="AW98" s="37"/>
      <c r="AX98" s="37"/>
      <c r="AY98" s="37"/>
      <c r="AZ98" s="37"/>
      <c r="BA98" s="37"/>
      <c r="BB98" s="37"/>
      <c r="BC98" s="37"/>
      <c r="BD98" s="37"/>
      <c r="BE98" s="37"/>
      <c r="BV98" s="14" t="s">
        <v>88</v>
      </c>
      <c r="BY98" s="137">
        <f>IF(AU98="základní",AV98,0)</f>
        <v>0</v>
      </c>
      <c r="BZ98" s="137">
        <f>IF(AU98="snížená",AV98,0)</f>
        <v>0</v>
      </c>
      <c r="CA98" s="137">
        <v>0</v>
      </c>
      <c r="CB98" s="137">
        <v>0</v>
      </c>
      <c r="CC98" s="137">
        <v>0</v>
      </c>
      <c r="CD98" s="137">
        <f>IF(AU98="základní",AG98,0)</f>
        <v>0</v>
      </c>
      <c r="CE98" s="137">
        <f>IF(AU98="snížená",AG98,0)</f>
        <v>0</v>
      </c>
      <c r="CF98" s="137">
        <f>IF(AU98="zákl. přenesená",AG98,0)</f>
        <v>0</v>
      </c>
      <c r="CG98" s="137">
        <f>IF(AU98="sníž. přenesená",AG98,0)</f>
        <v>0</v>
      </c>
      <c r="CH98" s="137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="2" customFormat="1" ht="19.92" customHeight="1">
      <c r="A99" s="37"/>
      <c r="B99" s="38"/>
      <c r="C99" s="39"/>
      <c r="D99" s="138" t="s">
        <v>89</v>
      </c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39"/>
      <c r="AD99" s="39"/>
      <c r="AE99" s="39"/>
      <c r="AF99" s="39"/>
      <c r="AG99" s="132">
        <f>ROUND(AG94 * AS99, 2)</f>
        <v>0</v>
      </c>
      <c r="AH99" s="133"/>
      <c r="AI99" s="133"/>
      <c r="AJ99" s="133"/>
      <c r="AK99" s="133"/>
      <c r="AL99" s="133"/>
      <c r="AM99" s="133"/>
      <c r="AN99" s="133">
        <f>ROUND(AG99 + AV99, 2)</f>
        <v>0</v>
      </c>
      <c r="AO99" s="133"/>
      <c r="AP99" s="133"/>
      <c r="AQ99" s="39"/>
      <c r="AR99" s="40"/>
      <c r="AS99" s="134">
        <v>0</v>
      </c>
      <c r="AT99" s="135" t="s">
        <v>87</v>
      </c>
      <c r="AU99" s="135" t="s">
        <v>41</v>
      </c>
      <c r="AV99" s="136">
        <f>ROUND(IF(AU99="základní",AG99*L32,IF(AU99="snížená",AG99*L33,0)), 2)</f>
        <v>0</v>
      </c>
      <c r="AW99" s="37"/>
      <c r="AX99" s="37"/>
      <c r="AY99" s="37"/>
      <c r="AZ99" s="37"/>
      <c r="BA99" s="37"/>
      <c r="BB99" s="37"/>
      <c r="BC99" s="37"/>
      <c r="BD99" s="37"/>
      <c r="BE99" s="37"/>
      <c r="BV99" s="14" t="s">
        <v>90</v>
      </c>
      <c r="BY99" s="137">
        <f>IF(AU99="základní",AV99,0)</f>
        <v>0</v>
      </c>
      <c r="BZ99" s="137">
        <f>IF(AU99="snížená",AV99,0)</f>
        <v>0</v>
      </c>
      <c r="CA99" s="137">
        <v>0</v>
      </c>
      <c r="CB99" s="137">
        <v>0</v>
      </c>
      <c r="CC99" s="137">
        <v>0</v>
      </c>
      <c r="CD99" s="137">
        <f>IF(AU99="základní",AG99,0)</f>
        <v>0</v>
      </c>
      <c r="CE99" s="137">
        <f>IF(AU99="snížená",AG99,0)</f>
        <v>0</v>
      </c>
      <c r="CF99" s="137">
        <f>IF(AU99="zákl. přenesená",AG99,0)</f>
        <v>0</v>
      </c>
      <c r="CG99" s="137">
        <f>IF(AU99="sníž. přenesená",AG99,0)</f>
        <v>0</v>
      </c>
      <c r="CH99" s="137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="2" customFormat="1" ht="19.92" customHeight="1">
      <c r="A100" s="37"/>
      <c r="B100" s="38"/>
      <c r="C100" s="39"/>
      <c r="D100" s="138" t="s">
        <v>89</v>
      </c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39"/>
      <c r="AD100" s="39"/>
      <c r="AE100" s="39"/>
      <c r="AF100" s="39"/>
      <c r="AG100" s="132">
        <f>ROUND(AG94 * AS100, 2)</f>
        <v>0</v>
      </c>
      <c r="AH100" s="133"/>
      <c r="AI100" s="133"/>
      <c r="AJ100" s="133"/>
      <c r="AK100" s="133"/>
      <c r="AL100" s="133"/>
      <c r="AM100" s="133"/>
      <c r="AN100" s="133">
        <f>ROUND(AG100 + AV100, 2)</f>
        <v>0</v>
      </c>
      <c r="AO100" s="133"/>
      <c r="AP100" s="133"/>
      <c r="AQ100" s="39"/>
      <c r="AR100" s="40"/>
      <c r="AS100" s="134">
        <v>0</v>
      </c>
      <c r="AT100" s="135" t="s">
        <v>87</v>
      </c>
      <c r="AU100" s="135" t="s">
        <v>41</v>
      </c>
      <c r="AV100" s="136">
        <f>ROUND(IF(AU100="základní",AG100*L32,IF(AU100="snížená",AG100*L33,0)),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4" t="s">
        <v>90</v>
      </c>
      <c r="BY100" s="137">
        <f>IF(AU100="základní",AV100,0)</f>
        <v>0</v>
      </c>
      <c r="BZ100" s="137">
        <f>IF(AU100="snížená",AV100,0)</f>
        <v>0</v>
      </c>
      <c r="CA100" s="137">
        <v>0</v>
      </c>
      <c r="CB100" s="137">
        <v>0</v>
      </c>
      <c r="CC100" s="137">
        <v>0</v>
      </c>
      <c r="CD100" s="137">
        <f>IF(AU100="základní",AG100,0)</f>
        <v>0</v>
      </c>
      <c r="CE100" s="137">
        <f>IF(AU100="snížená",AG100,0)</f>
        <v>0</v>
      </c>
      <c r="CF100" s="137">
        <f>IF(AU100="zákl. přenesená",AG100,0)</f>
        <v>0</v>
      </c>
      <c r="CG100" s="137">
        <f>IF(AU100="sníž. přenesená",AG100,0)</f>
        <v>0</v>
      </c>
      <c r="CH100" s="137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="2" customFormat="1" ht="19.92" customHeight="1">
      <c r="A101" s="37"/>
      <c r="B101" s="38"/>
      <c r="C101" s="39"/>
      <c r="D101" s="138" t="s">
        <v>89</v>
      </c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39"/>
      <c r="AD101" s="39"/>
      <c r="AE101" s="39"/>
      <c r="AF101" s="39"/>
      <c r="AG101" s="132">
        <f>ROUND(AG94 * AS101, 2)</f>
        <v>0</v>
      </c>
      <c r="AH101" s="133"/>
      <c r="AI101" s="133"/>
      <c r="AJ101" s="133"/>
      <c r="AK101" s="133"/>
      <c r="AL101" s="133"/>
      <c r="AM101" s="133"/>
      <c r="AN101" s="133">
        <f>ROUND(AG101 + AV101, 2)</f>
        <v>0</v>
      </c>
      <c r="AO101" s="133"/>
      <c r="AP101" s="133"/>
      <c r="AQ101" s="39"/>
      <c r="AR101" s="40"/>
      <c r="AS101" s="139">
        <v>0</v>
      </c>
      <c r="AT101" s="140" t="s">
        <v>87</v>
      </c>
      <c r="AU101" s="140" t="s">
        <v>41</v>
      </c>
      <c r="AV101" s="141">
        <f>ROUND(IF(AU101="základní",AG101*L32,IF(AU101="snížená",AG101*L33,0)),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90</v>
      </c>
      <c r="BY101" s="137">
        <f>IF(AU101="základní",AV101,0)</f>
        <v>0</v>
      </c>
      <c r="BZ101" s="137">
        <f>IF(AU101="snížená",AV101,0)</f>
        <v>0</v>
      </c>
      <c r="CA101" s="137">
        <v>0</v>
      </c>
      <c r="CB101" s="137">
        <v>0</v>
      </c>
      <c r="CC101" s="137">
        <v>0</v>
      </c>
      <c r="CD101" s="137">
        <f>IF(AU101="základní",AG101,0)</f>
        <v>0</v>
      </c>
      <c r="CE101" s="137">
        <f>IF(AU101="snížená",AG101,0)</f>
        <v>0</v>
      </c>
      <c r="CF101" s="137">
        <f>IF(AU101="zákl. přenesená",AG101,0)</f>
        <v>0</v>
      </c>
      <c r="CG101" s="137">
        <f>IF(AU101="sníž. přenesená",AG101,0)</f>
        <v>0</v>
      </c>
      <c r="CH101" s="137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="2" customFormat="1" ht="10.8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0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30" customHeight="1">
      <c r="A103" s="37"/>
      <c r="B103" s="38"/>
      <c r="C103" s="142" t="s">
        <v>91</v>
      </c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4">
        <f>ROUND(AG94 + AG97, 2)</f>
        <v>0</v>
      </c>
      <c r="AH103" s="144"/>
      <c r="AI103" s="144"/>
      <c r="AJ103" s="144"/>
      <c r="AK103" s="144"/>
      <c r="AL103" s="144"/>
      <c r="AM103" s="144"/>
      <c r="AN103" s="144">
        <f>ROUND(AN94 + AN97, 2)</f>
        <v>0</v>
      </c>
      <c r="AO103" s="144"/>
      <c r="AP103" s="144"/>
      <c r="AQ103" s="143"/>
      <c r="AR103" s="40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40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</sheetData>
  <sheetProtection sheet="1" formatColumns="0" formatRows="0" objects="1" scenarios="1" spinCount="100000" saltValue="91zOMdpRjDhG58a+qylQllSPJdB4Np8upcglPE2aduwpBMmorqRH1HFdN/aH7rGYkFIDw/LHWzzHn4M3Os/3lg==" hashValue="l38lJRoHfo9cIcfNe7eerKAUtqzkSX/DoMlFt7vfBvv4bbbGipt/MaYHFtgjJ7QOZDv0UF6OJLqZCyx8gGXy4Q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0042025 - Víceúčelové hř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7"/>
      <c r="AT3" s="14" t="s">
        <v>92</v>
      </c>
    </row>
    <row r="4" s="1" customFormat="1" ht="24.96" customHeight="1">
      <c r="B4" s="17"/>
      <c r="D4" s="147" t="s">
        <v>93</v>
      </c>
      <c r="L4" s="17"/>
      <c r="M4" s="148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7"/>
      <c r="B6" s="40"/>
      <c r="C6" s="37"/>
      <c r="D6" s="149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0"/>
      <c r="C7" s="37"/>
      <c r="D7" s="37"/>
      <c r="E7" s="150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0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0"/>
      <c r="C9" s="37"/>
      <c r="D9" s="149" t="s">
        <v>18</v>
      </c>
      <c r="E9" s="37"/>
      <c r="F9" s="151" t="s">
        <v>1</v>
      </c>
      <c r="G9" s="37"/>
      <c r="H9" s="37"/>
      <c r="I9" s="149" t="s">
        <v>19</v>
      </c>
      <c r="J9" s="151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0"/>
      <c r="C10" s="37"/>
      <c r="D10" s="149" t="s">
        <v>20</v>
      </c>
      <c r="E10" s="37"/>
      <c r="F10" s="151" t="s">
        <v>21</v>
      </c>
      <c r="G10" s="37"/>
      <c r="H10" s="37"/>
      <c r="I10" s="149" t="s">
        <v>22</v>
      </c>
      <c r="J10" s="152" t="str">
        <f>'Rekapitulace stavby'!AN8</f>
        <v>10. 2. 2025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0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49" t="s">
        <v>24</v>
      </c>
      <c r="E12" s="37"/>
      <c r="F12" s="37"/>
      <c r="G12" s="37"/>
      <c r="H12" s="37"/>
      <c r="I12" s="149" t="s">
        <v>25</v>
      </c>
      <c r="J12" s="151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0"/>
      <c r="C13" s="37"/>
      <c r="D13" s="37"/>
      <c r="E13" s="151" t="str">
        <f>IF('Rekapitulace stavby'!E11="","",'Rekapitulace stavby'!E11)</f>
        <v xml:space="preserve"> </v>
      </c>
      <c r="F13" s="37"/>
      <c r="G13" s="37"/>
      <c r="H13" s="37"/>
      <c r="I13" s="149" t="s">
        <v>27</v>
      </c>
      <c r="J13" s="151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0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0"/>
      <c r="C15" s="37"/>
      <c r="D15" s="149" t="s">
        <v>28</v>
      </c>
      <c r="E15" s="37"/>
      <c r="F15" s="37"/>
      <c r="G15" s="37"/>
      <c r="H15" s="37"/>
      <c r="I15" s="149" t="s">
        <v>25</v>
      </c>
      <c r="J15" s="30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0"/>
      <c r="C16" s="37"/>
      <c r="D16" s="37"/>
      <c r="E16" s="30" t="str">
        <f>'Rekapitulace stavby'!E14</f>
        <v>Vyplň údaj</v>
      </c>
      <c r="F16" s="151"/>
      <c r="G16" s="151"/>
      <c r="H16" s="151"/>
      <c r="I16" s="149" t="s">
        <v>27</v>
      </c>
      <c r="J16" s="30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0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0"/>
      <c r="C18" s="37"/>
      <c r="D18" s="149" t="s">
        <v>30</v>
      </c>
      <c r="E18" s="37"/>
      <c r="F18" s="37"/>
      <c r="G18" s="37"/>
      <c r="H18" s="37"/>
      <c r="I18" s="149" t="s">
        <v>25</v>
      </c>
      <c r="J18" s="151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0"/>
      <c r="C19" s="37"/>
      <c r="D19" s="37"/>
      <c r="E19" s="151" t="str">
        <f>IF('Rekapitulace stavby'!E17="","",'Rekapitulace stavby'!E17)</f>
        <v xml:space="preserve"> </v>
      </c>
      <c r="F19" s="37"/>
      <c r="G19" s="37"/>
      <c r="H19" s="37"/>
      <c r="I19" s="149" t="s">
        <v>27</v>
      </c>
      <c r="J19" s="151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0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0"/>
      <c r="C21" s="37"/>
      <c r="D21" s="149" t="s">
        <v>32</v>
      </c>
      <c r="E21" s="37"/>
      <c r="F21" s="37"/>
      <c r="G21" s="37"/>
      <c r="H21" s="37"/>
      <c r="I21" s="149" t="s">
        <v>25</v>
      </c>
      <c r="J21" s="151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0"/>
      <c r="C22" s="37"/>
      <c r="D22" s="37"/>
      <c r="E22" s="151" t="str">
        <f>IF('Rekapitulace stavby'!E20="","",'Rekapitulace stavby'!E20)</f>
        <v xml:space="preserve"> </v>
      </c>
      <c r="F22" s="37"/>
      <c r="G22" s="37"/>
      <c r="H22" s="37"/>
      <c r="I22" s="149" t="s">
        <v>27</v>
      </c>
      <c r="J22" s="151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0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0"/>
      <c r="C24" s="37"/>
      <c r="D24" s="149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53"/>
      <c r="B25" s="154"/>
      <c r="C25" s="153"/>
      <c r="D25" s="153"/>
      <c r="E25" s="155" t="s">
        <v>1</v>
      </c>
      <c r="F25" s="155"/>
      <c r="G25" s="155"/>
      <c r="H25" s="155"/>
      <c r="I25" s="153"/>
      <c r="J25" s="153"/>
      <c r="K25" s="153"/>
      <c r="L25" s="156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</row>
    <row r="26" s="2" customFormat="1" ht="6.96" customHeight="1">
      <c r="A26" s="37"/>
      <c r="B26" s="40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0"/>
      <c r="C27" s="37"/>
      <c r="D27" s="157"/>
      <c r="E27" s="157"/>
      <c r="F27" s="157"/>
      <c r="G27" s="157"/>
      <c r="H27" s="157"/>
      <c r="I27" s="157"/>
      <c r="J27" s="157"/>
      <c r="K27" s="15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0"/>
      <c r="C28" s="37"/>
      <c r="D28" s="158" t="s">
        <v>36</v>
      </c>
      <c r="E28" s="37"/>
      <c r="F28" s="37"/>
      <c r="G28" s="37"/>
      <c r="H28" s="37"/>
      <c r="I28" s="37"/>
      <c r="J28" s="159">
        <f>ROUND(J130,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37"/>
      <c r="E30" s="37"/>
      <c r="F30" s="160" t="s">
        <v>38</v>
      </c>
      <c r="G30" s="37"/>
      <c r="H30" s="37"/>
      <c r="I30" s="160" t="s">
        <v>37</v>
      </c>
      <c r="J30" s="160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1" t="s">
        <v>40</v>
      </c>
      <c r="E31" s="149" t="s">
        <v>41</v>
      </c>
      <c r="F31" s="162">
        <f>ROUND((SUM(BE130:BE239)),  2)</f>
        <v>0</v>
      </c>
      <c r="G31" s="37"/>
      <c r="H31" s="37"/>
      <c r="I31" s="163">
        <v>0.20999999999999999</v>
      </c>
      <c r="J31" s="162">
        <f>ROUND(((SUM(BE130:BE239))*I31),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0"/>
      <c r="C32" s="37"/>
      <c r="D32" s="37"/>
      <c r="E32" s="149" t="s">
        <v>42</v>
      </c>
      <c r="F32" s="162">
        <f>ROUND((SUM(BF130:BF239)),  2)</f>
        <v>0</v>
      </c>
      <c r="G32" s="37"/>
      <c r="H32" s="37"/>
      <c r="I32" s="163">
        <v>0.12</v>
      </c>
      <c r="J32" s="162">
        <f>ROUND(((SUM(BF130:BF239))*I32),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0"/>
      <c r="C33" s="37"/>
      <c r="D33" s="37"/>
      <c r="E33" s="149" t="s">
        <v>43</v>
      </c>
      <c r="F33" s="162">
        <f>ROUND((SUM(BG130:BG239)),  2)</f>
        <v>0</v>
      </c>
      <c r="G33" s="37"/>
      <c r="H33" s="37"/>
      <c r="I33" s="163">
        <v>0.20999999999999999</v>
      </c>
      <c r="J33" s="162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0"/>
      <c r="C34" s="37"/>
      <c r="D34" s="37"/>
      <c r="E34" s="149" t="s">
        <v>44</v>
      </c>
      <c r="F34" s="162">
        <f>ROUND((SUM(BH130:BH239)),  2)</f>
        <v>0</v>
      </c>
      <c r="G34" s="37"/>
      <c r="H34" s="37"/>
      <c r="I34" s="163">
        <v>0.12</v>
      </c>
      <c r="J34" s="162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0"/>
      <c r="C35" s="37"/>
      <c r="D35" s="37"/>
      <c r="E35" s="149" t="s">
        <v>45</v>
      </c>
      <c r="F35" s="162">
        <f>ROUND((SUM(BI130:BI239)),  2)</f>
        <v>0</v>
      </c>
      <c r="G35" s="37"/>
      <c r="H35" s="37"/>
      <c r="I35" s="163">
        <v>0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0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0"/>
      <c r="C37" s="164"/>
      <c r="D37" s="165" t="s">
        <v>46</v>
      </c>
      <c r="E37" s="166"/>
      <c r="F37" s="166"/>
      <c r="G37" s="167" t="s">
        <v>47</v>
      </c>
      <c r="H37" s="168" t="s">
        <v>48</v>
      </c>
      <c r="I37" s="166"/>
      <c r="J37" s="169">
        <f>SUM(J28:J35)</f>
        <v>0</v>
      </c>
      <c r="K37" s="170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0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1" t="s">
        <v>49</v>
      </c>
      <c r="E50" s="172"/>
      <c r="F50" s="172"/>
      <c r="G50" s="171" t="s">
        <v>50</v>
      </c>
      <c r="H50" s="172"/>
      <c r="I50" s="172"/>
      <c r="J50" s="172"/>
      <c r="K50" s="172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3" t="s">
        <v>51</v>
      </c>
      <c r="E61" s="174"/>
      <c r="F61" s="175" t="s">
        <v>52</v>
      </c>
      <c r="G61" s="173" t="s">
        <v>51</v>
      </c>
      <c r="H61" s="174"/>
      <c r="I61" s="174"/>
      <c r="J61" s="176" t="s">
        <v>52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1" t="s">
        <v>53</v>
      </c>
      <c r="E65" s="177"/>
      <c r="F65" s="177"/>
      <c r="G65" s="171" t="s">
        <v>54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3" t="s">
        <v>51</v>
      </c>
      <c r="E76" s="174"/>
      <c r="F76" s="175" t="s">
        <v>52</v>
      </c>
      <c r="G76" s="173" t="s">
        <v>51</v>
      </c>
      <c r="H76" s="174"/>
      <c r="I76" s="174"/>
      <c r="J76" s="176" t="s">
        <v>52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Víceúčelové hřiště Braňany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29" t="s">
        <v>20</v>
      </c>
      <c r="D87" s="39"/>
      <c r="E87" s="39"/>
      <c r="F87" s="24" t="str">
        <f>F10</f>
        <v>Braňany</v>
      </c>
      <c r="G87" s="39"/>
      <c r="H87" s="39"/>
      <c r="I87" s="29" t="s">
        <v>22</v>
      </c>
      <c r="J87" s="78" t="str">
        <f>IF(J10="","",J10)</f>
        <v>10. 2. 2025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29" t="s">
        <v>24</v>
      </c>
      <c r="D89" s="39"/>
      <c r="E89" s="39"/>
      <c r="F89" s="24" t="str">
        <f>E13</f>
        <v xml:space="preserve"> </v>
      </c>
      <c r="G89" s="39"/>
      <c r="H89" s="39"/>
      <c r="I89" s="29" t="s">
        <v>30</v>
      </c>
      <c r="J89" s="33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29" t="s">
        <v>28</v>
      </c>
      <c r="D90" s="39"/>
      <c r="E90" s="39"/>
      <c r="F90" s="24" t="str">
        <f>IF(E16="","",E16)</f>
        <v>Vyplň údaj</v>
      </c>
      <c r="G90" s="39"/>
      <c r="H90" s="39"/>
      <c r="I90" s="29" t="s">
        <v>32</v>
      </c>
      <c r="J90" s="33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82" t="s">
        <v>95</v>
      </c>
      <c r="D92" s="143"/>
      <c r="E92" s="143"/>
      <c r="F92" s="143"/>
      <c r="G92" s="143"/>
      <c r="H92" s="143"/>
      <c r="I92" s="143"/>
      <c r="J92" s="183" t="s">
        <v>96</v>
      </c>
      <c r="K92" s="143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84" t="s">
        <v>97</v>
      </c>
      <c r="D94" s="39"/>
      <c r="E94" s="39"/>
      <c r="F94" s="39"/>
      <c r="G94" s="39"/>
      <c r="H94" s="39"/>
      <c r="I94" s="39"/>
      <c r="J94" s="109">
        <f>J130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4" t="s">
        <v>98</v>
      </c>
    </row>
    <row r="95" s="9" customFormat="1" ht="24.96" customHeight="1">
      <c r="A95" s="9"/>
      <c r="B95" s="185"/>
      <c r="C95" s="186"/>
      <c r="D95" s="187" t="s">
        <v>99</v>
      </c>
      <c r="E95" s="188"/>
      <c r="F95" s="188"/>
      <c r="G95" s="188"/>
      <c r="H95" s="188"/>
      <c r="I95" s="188"/>
      <c r="J95" s="189">
        <f>J131</f>
        <v>0</v>
      </c>
      <c r="K95" s="186"/>
      <c r="L95" s="19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1"/>
      <c r="C96" s="192"/>
      <c r="D96" s="193" t="s">
        <v>100</v>
      </c>
      <c r="E96" s="194"/>
      <c r="F96" s="194"/>
      <c r="G96" s="194"/>
      <c r="H96" s="194"/>
      <c r="I96" s="194"/>
      <c r="J96" s="195">
        <f>J132</f>
        <v>0</v>
      </c>
      <c r="K96" s="192"/>
      <c r="L96" s="19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1"/>
      <c r="C97" s="192"/>
      <c r="D97" s="193" t="s">
        <v>101</v>
      </c>
      <c r="E97" s="194"/>
      <c r="F97" s="194"/>
      <c r="G97" s="194"/>
      <c r="H97" s="194"/>
      <c r="I97" s="194"/>
      <c r="J97" s="195">
        <f>J159</f>
        <v>0</v>
      </c>
      <c r="K97" s="192"/>
      <c r="L97" s="19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1"/>
      <c r="C98" s="192"/>
      <c r="D98" s="193" t="s">
        <v>102</v>
      </c>
      <c r="E98" s="194"/>
      <c r="F98" s="194"/>
      <c r="G98" s="194"/>
      <c r="H98" s="194"/>
      <c r="I98" s="194"/>
      <c r="J98" s="195">
        <f>J167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103</v>
      </c>
      <c r="E99" s="194"/>
      <c r="F99" s="194"/>
      <c r="G99" s="194"/>
      <c r="H99" s="194"/>
      <c r="I99" s="194"/>
      <c r="J99" s="195">
        <f>J176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104</v>
      </c>
      <c r="E100" s="194"/>
      <c r="F100" s="194"/>
      <c r="G100" s="194"/>
      <c r="H100" s="194"/>
      <c r="I100" s="194"/>
      <c r="J100" s="195">
        <f>J186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105</v>
      </c>
      <c r="E101" s="194"/>
      <c r="F101" s="194"/>
      <c r="G101" s="194"/>
      <c r="H101" s="194"/>
      <c r="I101" s="194"/>
      <c r="J101" s="195">
        <f>J207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J209</f>
        <v>0</v>
      </c>
      <c r="K102" s="186"/>
      <c r="L102" s="19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1"/>
      <c r="C103" s="192"/>
      <c r="D103" s="193" t="s">
        <v>107</v>
      </c>
      <c r="E103" s="194"/>
      <c r="F103" s="194"/>
      <c r="G103" s="194"/>
      <c r="H103" s="194"/>
      <c r="I103" s="194"/>
      <c r="J103" s="195">
        <f>J210</f>
        <v>0</v>
      </c>
      <c r="K103" s="192"/>
      <c r="L103" s="19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1"/>
      <c r="C104" s="192"/>
      <c r="D104" s="193" t="s">
        <v>108</v>
      </c>
      <c r="E104" s="194"/>
      <c r="F104" s="194"/>
      <c r="G104" s="194"/>
      <c r="H104" s="194"/>
      <c r="I104" s="194"/>
      <c r="J104" s="195">
        <f>J217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109</v>
      </c>
      <c r="E105" s="194"/>
      <c r="F105" s="194"/>
      <c r="G105" s="194"/>
      <c r="H105" s="194"/>
      <c r="I105" s="194"/>
      <c r="J105" s="195">
        <f>J221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110</v>
      </c>
      <c r="E106" s="194"/>
      <c r="F106" s="194"/>
      <c r="G106" s="194"/>
      <c r="H106" s="194"/>
      <c r="I106" s="194"/>
      <c r="J106" s="195">
        <f>J226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5"/>
      <c r="C107" s="186"/>
      <c r="D107" s="187" t="s">
        <v>111</v>
      </c>
      <c r="E107" s="188"/>
      <c r="F107" s="188"/>
      <c r="G107" s="188"/>
      <c r="H107" s="188"/>
      <c r="I107" s="188"/>
      <c r="J107" s="189">
        <f>J228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1"/>
      <c r="C108" s="192"/>
      <c r="D108" s="193" t="s">
        <v>112</v>
      </c>
      <c r="E108" s="194"/>
      <c r="F108" s="194"/>
      <c r="G108" s="194"/>
      <c r="H108" s="194"/>
      <c r="I108" s="194"/>
      <c r="J108" s="195">
        <f>J229</f>
        <v>0</v>
      </c>
      <c r="K108" s="192"/>
      <c r="L108" s="19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1"/>
      <c r="C109" s="192"/>
      <c r="D109" s="193" t="s">
        <v>113</v>
      </c>
      <c r="E109" s="194"/>
      <c r="F109" s="194"/>
      <c r="G109" s="194"/>
      <c r="H109" s="194"/>
      <c r="I109" s="194"/>
      <c r="J109" s="195">
        <f>J232</f>
        <v>0</v>
      </c>
      <c r="K109" s="192"/>
      <c r="L109" s="19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1"/>
      <c r="C110" s="192"/>
      <c r="D110" s="193" t="s">
        <v>114</v>
      </c>
      <c r="E110" s="194"/>
      <c r="F110" s="194"/>
      <c r="G110" s="194"/>
      <c r="H110" s="194"/>
      <c r="I110" s="194"/>
      <c r="J110" s="195">
        <f>J234</f>
        <v>0</v>
      </c>
      <c r="K110" s="192"/>
      <c r="L110" s="19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1"/>
      <c r="C111" s="192"/>
      <c r="D111" s="193" t="s">
        <v>115</v>
      </c>
      <c r="E111" s="194"/>
      <c r="F111" s="194"/>
      <c r="G111" s="194"/>
      <c r="H111" s="194"/>
      <c r="I111" s="194"/>
      <c r="J111" s="195">
        <f>J236</f>
        <v>0</v>
      </c>
      <c r="K111" s="192"/>
      <c r="L111" s="19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1"/>
      <c r="C112" s="192"/>
      <c r="D112" s="193" t="s">
        <v>116</v>
      </c>
      <c r="E112" s="194"/>
      <c r="F112" s="194"/>
      <c r="G112" s="194"/>
      <c r="H112" s="194"/>
      <c r="I112" s="194"/>
      <c r="J112" s="195">
        <f>J238</f>
        <v>0</v>
      </c>
      <c r="K112" s="192"/>
      <c r="L112" s="19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0" t="s">
        <v>117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E7</f>
        <v>Víceúčelové hřiště Braňany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20</v>
      </c>
      <c r="D124" s="39"/>
      <c r="E124" s="39"/>
      <c r="F124" s="24" t="str">
        <f>F10</f>
        <v>Braňany</v>
      </c>
      <c r="G124" s="39"/>
      <c r="H124" s="39"/>
      <c r="I124" s="29" t="s">
        <v>22</v>
      </c>
      <c r="J124" s="78" t="str">
        <f>IF(J10="","",J10)</f>
        <v>10. 2. 2025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29" t="s">
        <v>24</v>
      </c>
      <c r="D126" s="39"/>
      <c r="E126" s="39"/>
      <c r="F126" s="24" t="str">
        <f>E13</f>
        <v xml:space="preserve"> </v>
      </c>
      <c r="G126" s="39"/>
      <c r="H126" s="39"/>
      <c r="I126" s="29" t="s">
        <v>30</v>
      </c>
      <c r="J126" s="33" t="str">
        <f>E19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29" t="s">
        <v>28</v>
      </c>
      <c r="D127" s="39"/>
      <c r="E127" s="39"/>
      <c r="F127" s="24" t="str">
        <f>IF(E16="","",E16)</f>
        <v>Vyplň údaj</v>
      </c>
      <c r="G127" s="39"/>
      <c r="H127" s="39"/>
      <c r="I127" s="29" t="s">
        <v>32</v>
      </c>
      <c r="J127" s="33" t="str">
        <f>E22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7"/>
      <c r="B129" s="198"/>
      <c r="C129" s="199" t="s">
        <v>118</v>
      </c>
      <c r="D129" s="200" t="s">
        <v>61</v>
      </c>
      <c r="E129" s="200" t="s">
        <v>57</v>
      </c>
      <c r="F129" s="200" t="s">
        <v>58</v>
      </c>
      <c r="G129" s="200" t="s">
        <v>119</v>
      </c>
      <c r="H129" s="200" t="s">
        <v>120</v>
      </c>
      <c r="I129" s="200" t="s">
        <v>121</v>
      </c>
      <c r="J129" s="201" t="s">
        <v>96</v>
      </c>
      <c r="K129" s="202" t="s">
        <v>122</v>
      </c>
      <c r="L129" s="203"/>
      <c r="M129" s="99" t="s">
        <v>1</v>
      </c>
      <c r="N129" s="100" t="s">
        <v>40</v>
      </c>
      <c r="O129" s="100" t="s">
        <v>123</v>
      </c>
      <c r="P129" s="100" t="s">
        <v>124</v>
      </c>
      <c r="Q129" s="100" t="s">
        <v>125</v>
      </c>
      <c r="R129" s="100" t="s">
        <v>126</v>
      </c>
      <c r="S129" s="100" t="s">
        <v>127</v>
      </c>
      <c r="T129" s="101" t="s">
        <v>128</v>
      </c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</row>
    <row r="130" s="2" customFormat="1" ht="22.8" customHeight="1">
      <c r="A130" s="37"/>
      <c r="B130" s="38"/>
      <c r="C130" s="106" t="s">
        <v>129</v>
      </c>
      <c r="D130" s="39"/>
      <c r="E130" s="39"/>
      <c r="F130" s="39"/>
      <c r="G130" s="39"/>
      <c r="H130" s="39"/>
      <c r="I130" s="39"/>
      <c r="J130" s="204">
        <f>BK130</f>
        <v>0</v>
      </c>
      <c r="K130" s="39"/>
      <c r="L130" s="40"/>
      <c r="M130" s="102"/>
      <c r="N130" s="205"/>
      <c r="O130" s="103"/>
      <c r="P130" s="206">
        <f>P131+P209+P228</f>
        <v>0</v>
      </c>
      <c r="Q130" s="103"/>
      <c r="R130" s="206">
        <f>R131+R209+R228</f>
        <v>136.14764400999999</v>
      </c>
      <c r="S130" s="103"/>
      <c r="T130" s="207">
        <f>T131+T209+T228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4" t="s">
        <v>75</v>
      </c>
      <c r="AU130" s="14" t="s">
        <v>98</v>
      </c>
      <c r="BK130" s="208">
        <f>BK131+BK209+BK228</f>
        <v>0</v>
      </c>
    </row>
    <row r="131" s="12" customFormat="1" ht="25.92" customHeight="1">
      <c r="A131" s="12"/>
      <c r="B131" s="209"/>
      <c r="C131" s="210"/>
      <c r="D131" s="211" t="s">
        <v>75</v>
      </c>
      <c r="E131" s="212" t="s">
        <v>130</v>
      </c>
      <c r="F131" s="212" t="s">
        <v>131</v>
      </c>
      <c r="G131" s="210"/>
      <c r="H131" s="210"/>
      <c r="I131" s="213"/>
      <c r="J131" s="214">
        <f>BK131</f>
        <v>0</v>
      </c>
      <c r="K131" s="210"/>
      <c r="L131" s="215"/>
      <c r="M131" s="216"/>
      <c r="N131" s="217"/>
      <c r="O131" s="217"/>
      <c r="P131" s="218">
        <f>P132+P159+P167+P176+P186+P207</f>
        <v>0</v>
      </c>
      <c r="Q131" s="217"/>
      <c r="R131" s="218">
        <f>R132+R159+R167+R176+R186+R207</f>
        <v>133.222825</v>
      </c>
      <c r="S131" s="217"/>
      <c r="T131" s="219">
        <f>T132+T159+T167+T176+T186+T207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81</v>
      </c>
      <c r="AT131" s="221" t="s">
        <v>75</v>
      </c>
      <c r="AU131" s="221" t="s">
        <v>76</v>
      </c>
      <c r="AY131" s="220" t="s">
        <v>132</v>
      </c>
      <c r="BK131" s="222">
        <f>BK132+BK159+BK167+BK176+BK186+BK207</f>
        <v>0</v>
      </c>
    </row>
    <row r="132" s="12" customFormat="1" ht="22.8" customHeight="1">
      <c r="A132" s="12"/>
      <c r="B132" s="209"/>
      <c r="C132" s="210"/>
      <c r="D132" s="211" t="s">
        <v>75</v>
      </c>
      <c r="E132" s="223" t="s">
        <v>81</v>
      </c>
      <c r="F132" s="223" t="s">
        <v>133</v>
      </c>
      <c r="G132" s="210"/>
      <c r="H132" s="210"/>
      <c r="I132" s="213"/>
      <c r="J132" s="224">
        <f>BK132</f>
        <v>0</v>
      </c>
      <c r="K132" s="210"/>
      <c r="L132" s="215"/>
      <c r="M132" s="216"/>
      <c r="N132" s="217"/>
      <c r="O132" s="217"/>
      <c r="P132" s="218">
        <f>SUM(P133:P158)</f>
        <v>0</v>
      </c>
      <c r="Q132" s="217"/>
      <c r="R132" s="218">
        <f>SUM(R133:R158)</f>
        <v>0.23594999999999999</v>
      </c>
      <c r="S132" s="217"/>
      <c r="T132" s="219">
        <f>SUM(T133:T158)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81</v>
      </c>
      <c r="AT132" s="221" t="s">
        <v>75</v>
      </c>
      <c r="AU132" s="221" t="s">
        <v>81</v>
      </c>
      <c r="AY132" s="220" t="s">
        <v>132</v>
      </c>
      <c r="BK132" s="222">
        <f>SUM(BK133:BK158)</f>
        <v>0</v>
      </c>
    </row>
    <row r="133" s="2" customFormat="1" ht="24.15" customHeight="1">
      <c r="A133" s="37"/>
      <c r="B133" s="38"/>
      <c r="C133" s="225" t="s">
        <v>81</v>
      </c>
      <c r="D133" s="225" t="s">
        <v>134</v>
      </c>
      <c r="E133" s="226" t="s">
        <v>135</v>
      </c>
      <c r="F133" s="227" t="s">
        <v>136</v>
      </c>
      <c r="G133" s="228" t="s">
        <v>137</v>
      </c>
      <c r="H133" s="229">
        <v>0.085000000000000006</v>
      </c>
      <c r="I133" s="230"/>
      <c r="J133" s="231">
        <f>ROUND(I133*H133,2)</f>
        <v>0</v>
      </c>
      <c r="K133" s="232"/>
      <c r="L133" s="40"/>
      <c r="M133" s="233" t="s">
        <v>1</v>
      </c>
      <c r="N133" s="234" t="s">
        <v>41</v>
      </c>
      <c r="O133" s="90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7" t="s">
        <v>138</v>
      </c>
      <c r="AT133" s="237" t="s">
        <v>134</v>
      </c>
      <c r="AU133" s="237" t="s">
        <v>92</v>
      </c>
      <c r="AY133" s="14" t="s">
        <v>132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4" t="s">
        <v>81</v>
      </c>
      <c r="BK133" s="137">
        <f>ROUND(I133*H133,2)</f>
        <v>0</v>
      </c>
      <c r="BL133" s="14" t="s">
        <v>138</v>
      </c>
      <c r="BM133" s="237" t="s">
        <v>139</v>
      </c>
    </row>
    <row r="134" s="2" customFormat="1" ht="33" customHeight="1">
      <c r="A134" s="37"/>
      <c r="B134" s="38"/>
      <c r="C134" s="225" t="s">
        <v>92</v>
      </c>
      <c r="D134" s="225" t="s">
        <v>134</v>
      </c>
      <c r="E134" s="226" t="s">
        <v>140</v>
      </c>
      <c r="F134" s="227" t="s">
        <v>141</v>
      </c>
      <c r="G134" s="228" t="s">
        <v>142</v>
      </c>
      <c r="H134" s="229">
        <v>850</v>
      </c>
      <c r="I134" s="230"/>
      <c r="J134" s="231">
        <f>ROUND(I134*H134,2)</f>
        <v>0</v>
      </c>
      <c r="K134" s="232"/>
      <c r="L134" s="40"/>
      <c r="M134" s="233" t="s">
        <v>1</v>
      </c>
      <c r="N134" s="234" t="s">
        <v>41</v>
      </c>
      <c r="O134" s="90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7" t="s">
        <v>138</v>
      </c>
      <c r="AT134" s="237" t="s">
        <v>134</v>
      </c>
      <c r="AU134" s="237" t="s">
        <v>92</v>
      </c>
      <c r="AY134" s="14" t="s">
        <v>132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4" t="s">
        <v>81</v>
      </c>
      <c r="BK134" s="137">
        <f>ROUND(I134*H134,2)</f>
        <v>0</v>
      </c>
      <c r="BL134" s="14" t="s">
        <v>138</v>
      </c>
      <c r="BM134" s="237" t="s">
        <v>143</v>
      </c>
    </row>
    <row r="135" s="2" customFormat="1" ht="21.75" customHeight="1">
      <c r="A135" s="37"/>
      <c r="B135" s="38"/>
      <c r="C135" s="225" t="s">
        <v>144</v>
      </c>
      <c r="D135" s="225" t="s">
        <v>134</v>
      </c>
      <c r="E135" s="226" t="s">
        <v>145</v>
      </c>
      <c r="F135" s="227" t="s">
        <v>146</v>
      </c>
      <c r="G135" s="228" t="s">
        <v>147</v>
      </c>
      <c r="H135" s="229">
        <v>127.5</v>
      </c>
      <c r="I135" s="230"/>
      <c r="J135" s="231">
        <f>ROUND(I135*H135,2)</f>
        <v>0</v>
      </c>
      <c r="K135" s="232"/>
      <c r="L135" s="40"/>
      <c r="M135" s="233" t="s">
        <v>1</v>
      </c>
      <c r="N135" s="234" t="s">
        <v>41</v>
      </c>
      <c r="O135" s="90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7" t="s">
        <v>138</v>
      </c>
      <c r="AT135" s="237" t="s">
        <v>134</v>
      </c>
      <c r="AU135" s="237" t="s">
        <v>92</v>
      </c>
      <c r="AY135" s="14" t="s">
        <v>132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4" t="s">
        <v>81</v>
      </c>
      <c r="BK135" s="137">
        <f>ROUND(I135*H135,2)</f>
        <v>0</v>
      </c>
      <c r="BL135" s="14" t="s">
        <v>138</v>
      </c>
      <c r="BM135" s="237" t="s">
        <v>148</v>
      </c>
    </row>
    <row r="136" s="2" customFormat="1" ht="33" customHeight="1">
      <c r="A136" s="37"/>
      <c r="B136" s="38"/>
      <c r="C136" s="225" t="s">
        <v>138</v>
      </c>
      <c r="D136" s="225" t="s">
        <v>134</v>
      </c>
      <c r="E136" s="226" t="s">
        <v>149</v>
      </c>
      <c r="F136" s="227" t="s">
        <v>150</v>
      </c>
      <c r="G136" s="228" t="s">
        <v>147</v>
      </c>
      <c r="H136" s="229">
        <v>170</v>
      </c>
      <c r="I136" s="230"/>
      <c r="J136" s="231">
        <f>ROUND(I136*H136,2)</f>
        <v>0</v>
      </c>
      <c r="K136" s="232"/>
      <c r="L136" s="40"/>
      <c r="M136" s="233" t="s">
        <v>1</v>
      </c>
      <c r="N136" s="234" t="s">
        <v>41</v>
      </c>
      <c r="O136" s="90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7" t="s">
        <v>138</v>
      </c>
      <c r="AT136" s="237" t="s">
        <v>134</v>
      </c>
      <c r="AU136" s="237" t="s">
        <v>92</v>
      </c>
      <c r="AY136" s="14" t="s">
        <v>132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4" t="s">
        <v>81</v>
      </c>
      <c r="BK136" s="137">
        <f>ROUND(I136*H136,2)</f>
        <v>0</v>
      </c>
      <c r="BL136" s="14" t="s">
        <v>138</v>
      </c>
      <c r="BM136" s="237" t="s">
        <v>151</v>
      </c>
    </row>
    <row r="137" s="2" customFormat="1" ht="37.8" customHeight="1">
      <c r="A137" s="37"/>
      <c r="B137" s="38"/>
      <c r="C137" s="225" t="s">
        <v>152</v>
      </c>
      <c r="D137" s="225" t="s">
        <v>134</v>
      </c>
      <c r="E137" s="226" t="s">
        <v>153</v>
      </c>
      <c r="F137" s="227" t="s">
        <v>154</v>
      </c>
      <c r="G137" s="228" t="s">
        <v>147</v>
      </c>
      <c r="H137" s="229">
        <v>66</v>
      </c>
      <c r="I137" s="230"/>
      <c r="J137" s="231">
        <f>ROUND(I137*H137,2)</f>
        <v>0</v>
      </c>
      <c r="K137" s="232"/>
      <c r="L137" s="40"/>
      <c r="M137" s="233" t="s">
        <v>1</v>
      </c>
      <c r="N137" s="234" t="s">
        <v>41</v>
      </c>
      <c r="O137" s="90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7" t="s">
        <v>138</v>
      </c>
      <c r="AT137" s="237" t="s">
        <v>134</v>
      </c>
      <c r="AU137" s="237" t="s">
        <v>92</v>
      </c>
      <c r="AY137" s="14" t="s">
        <v>132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4" t="s">
        <v>81</v>
      </c>
      <c r="BK137" s="137">
        <f>ROUND(I137*H137,2)</f>
        <v>0</v>
      </c>
      <c r="BL137" s="14" t="s">
        <v>138</v>
      </c>
      <c r="BM137" s="237" t="s">
        <v>155</v>
      </c>
    </row>
    <row r="138" s="2" customFormat="1" ht="33" customHeight="1">
      <c r="A138" s="37"/>
      <c r="B138" s="38"/>
      <c r="C138" s="225" t="s">
        <v>156</v>
      </c>
      <c r="D138" s="225" t="s">
        <v>134</v>
      </c>
      <c r="E138" s="226" t="s">
        <v>157</v>
      </c>
      <c r="F138" s="227" t="s">
        <v>158</v>
      </c>
      <c r="G138" s="228" t="s">
        <v>147</v>
      </c>
      <c r="H138" s="229">
        <v>27</v>
      </c>
      <c r="I138" s="230"/>
      <c r="J138" s="231">
        <f>ROUND(I138*H138,2)</f>
        <v>0</v>
      </c>
      <c r="K138" s="232"/>
      <c r="L138" s="40"/>
      <c r="M138" s="233" t="s">
        <v>1</v>
      </c>
      <c r="N138" s="234" t="s">
        <v>41</v>
      </c>
      <c r="O138" s="90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7" t="s">
        <v>138</v>
      </c>
      <c r="AT138" s="237" t="s">
        <v>134</v>
      </c>
      <c r="AU138" s="237" t="s">
        <v>92</v>
      </c>
      <c r="AY138" s="14" t="s">
        <v>132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4" t="s">
        <v>81</v>
      </c>
      <c r="BK138" s="137">
        <f>ROUND(I138*H138,2)</f>
        <v>0</v>
      </c>
      <c r="BL138" s="14" t="s">
        <v>138</v>
      </c>
      <c r="BM138" s="237" t="s">
        <v>159</v>
      </c>
    </row>
    <row r="139" s="2" customFormat="1" ht="37.8" customHeight="1">
      <c r="A139" s="37"/>
      <c r="B139" s="38"/>
      <c r="C139" s="225" t="s">
        <v>160</v>
      </c>
      <c r="D139" s="225" t="s">
        <v>134</v>
      </c>
      <c r="E139" s="226" t="s">
        <v>161</v>
      </c>
      <c r="F139" s="227" t="s">
        <v>162</v>
      </c>
      <c r="G139" s="228" t="s">
        <v>147</v>
      </c>
      <c r="H139" s="229">
        <v>20</v>
      </c>
      <c r="I139" s="230"/>
      <c r="J139" s="231">
        <f>ROUND(I139*H139,2)</f>
        <v>0</v>
      </c>
      <c r="K139" s="232"/>
      <c r="L139" s="40"/>
      <c r="M139" s="233" t="s">
        <v>1</v>
      </c>
      <c r="N139" s="234" t="s">
        <v>41</v>
      </c>
      <c r="O139" s="90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7" t="s">
        <v>138</v>
      </c>
      <c r="AT139" s="237" t="s">
        <v>134</v>
      </c>
      <c r="AU139" s="237" t="s">
        <v>92</v>
      </c>
      <c r="AY139" s="14" t="s">
        <v>132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4" t="s">
        <v>81</v>
      </c>
      <c r="BK139" s="137">
        <f>ROUND(I139*H139,2)</f>
        <v>0</v>
      </c>
      <c r="BL139" s="14" t="s">
        <v>138</v>
      </c>
      <c r="BM139" s="237" t="s">
        <v>163</v>
      </c>
    </row>
    <row r="140" s="2" customFormat="1" ht="44.25" customHeight="1">
      <c r="A140" s="37"/>
      <c r="B140" s="38"/>
      <c r="C140" s="225" t="s">
        <v>164</v>
      </c>
      <c r="D140" s="225" t="s">
        <v>134</v>
      </c>
      <c r="E140" s="226" t="s">
        <v>165</v>
      </c>
      <c r="F140" s="227" t="s">
        <v>166</v>
      </c>
      <c r="G140" s="228" t="s">
        <v>147</v>
      </c>
      <c r="H140" s="229">
        <v>60</v>
      </c>
      <c r="I140" s="230"/>
      <c r="J140" s="231">
        <f>ROUND(I140*H140,2)</f>
        <v>0</v>
      </c>
      <c r="K140" s="232"/>
      <c r="L140" s="40"/>
      <c r="M140" s="233" t="s">
        <v>1</v>
      </c>
      <c r="N140" s="234" t="s">
        <v>41</v>
      </c>
      <c r="O140" s="90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7" t="s">
        <v>138</v>
      </c>
      <c r="AT140" s="237" t="s">
        <v>134</v>
      </c>
      <c r="AU140" s="237" t="s">
        <v>92</v>
      </c>
      <c r="AY140" s="14" t="s">
        <v>132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4" t="s">
        <v>81</v>
      </c>
      <c r="BK140" s="137">
        <f>ROUND(I140*H140,2)</f>
        <v>0</v>
      </c>
      <c r="BL140" s="14" t="s">
        <v>138</v>
      </c>
      <c r="BM140" s="237" t="s">
        <v>167</v>
      </c>
    </row>
    <row r="141" s="2" customFormat="1" ht="37.8" customHeight="1">
      <c r="A141" s="37"/>
      <c r="B141" s="38"/>
      <c r="C141" s="225" t="s">
        <v>168</v>
      </c>
      <c r="D141" s="225" t="s">
        <v>134</v>
      </c>
      <c r="E141" s="226" t="s">
        <v>169</v>
      </c>
      <c r="F141" s="227" t="s">
        <v>170</v>
      </c>
      <c r="G141" s="228" t="s">
        <v>147</v>
      </c>
      <c r="H141" s="229">
        <v>370</v>
      </c>
      <c r="I141" s="230"/>
      <c r="J141" s="231">
        <f>ROUND(I141*H141,2)</f>
        <v>0</v>
      </c>
      <c r="K141" s="232"/>
      <c r="L141" s="40"/>
      <c r="M141" s="233" t="s">
        <v>1</v>
      </c>
      <c r="N141" s="234" t="s">
        <v>41</v>
      </c>
      <c r="O141" s="90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7" t="s">
        <v>138</v>
      </c>
      <c r="AT141" s="237" t="s">
        <v>134</v>
      </c>
      <c r="AU141" s="237" t="s">
        <v>92</v>
      </c>
      <c r="AY141" s="14" t="s">
        <v>132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4" t="s">
        <v>81</v>
      </c>
      <c r="BK141" s="137">
        <f>ROUND(I141*H141,2)</f>
        <v>0</v>
      </c>
      <c r="BL141" s="14" t="s">
        <v>138</v>
      </c>
      <c r="BM141" s="237" t="s">
        <v>171</v>
      </c>
    </row>
    <row r="142" s="2" customFormat="1" ht="21.75" customHeight="1">
      <c r="A142" s="37"/>
      <c r="B142" s="38"/>
      <c r="C142" s="225" t="s">
        <v>172</v>
      </c>
      <c r="D142" s="225" t="s">
        <v>134</v>
      </c>
      <c r="E142" s="226" t="s">
        <v>173</v>
      </c>
      <c r="F142" s="227" t="s">
        <v>174</v>
      </c>
      <c r="G142" s="228" t="s">
        <v>147</v>
      </c>
      <c r="H142" s="229">
        <v>58</v>
      </c>
      <c r="I142" s="230"/>
      <c r="J142" s="231">
        <f>ROUND(I142*H142,2)</f>
        <v>0</v>
      </c>
      <c r="K142" s="232"/>
      <c r="L142" s="40"/>
      <c r="M142" s="233" t="s">
        <v>1</v>
      </c>
      <c r="N142" s="234" t="s">
        <v>41</v>
      </c>
      <c r="O142" s="90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7" t="s">
        <v>138</v>
      </c>
      <c r="AT142" s="237" t="s">
        <v>134</v>
      </c>
      <c r="AU142" s="237" t="s">
        <v>92</v>
      </c>
      <c r="AY142" s="14" t="s">
        <v>132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4" t="s">
        <v>81</v>
      </c>
      <c r="BK142" s="137">
        <f>ROUND(I142*H142,2)</f>
        <v>0</v>
      </c>
      <c r="BL142" s="14" t="s">
        <v>138</v>
      </c>
      <c r="BM142" s="237" t="s">
        <v>175</v>
      </c>
    </row>
    <row r="143" s="2" customFormat="1" ht="21.75" customHeight="1">
      <c r="A143" s="37"/>
      <c r="B143" s="38"/>
      <c r="C143" s="225" t="s">
        <v>176</v>
      </c>
      <c r="D143" s="225" t="s">
        <v>134</v>
      </c>
      <c r="E143" s="226" t="s">
        <v>177</v>
      </c>
      <c r="F143" s="227" t="s">
        <v>178</v>
      </c>
      <c r="G143" s="228" t="s">
        <v>147</v>
      </c>
      <c r="H143" s="229">
        <v>219.5</v>
      </c>
      <c r="I143" s="230"/>
      <c r="J143" s="231">
        <f>ROUND(I143*H143,2)</f>
        <v>0</v>
      </c>
      <c r="K143" s="232"/>
      <c r="L143" s="40"/>
      <c r="M143" s="233" t="s">
        <v>1</v>
      </c>
      <c r="N143" s="234" t="s">
        <v>41</v>
      </c>
      <c r="O143" s="90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7" t="s">
        <v>138</v>
      </c>
      <c r="AT143" s="237" t="s">
        <v>134</v>
      </c>
      <c r="AU143" s="237" t="s">
        <v>92</v>
      </c>
      <c r="AY143" s="14" t="s">
        <v>132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4" t="s">
        <v>81</v>
      </c>
      <c r="BK143" s="137">
        <f>ROUND(I143*H143,2)</f>
        <v>0</v>
      </c>
      <c r="BL143" s="14" t="s">
        <v>138</v>
      </c>
      <c r="BM143" s="237" t="s">
        <v>179</v>
      </c>
    </row>
    <row r="144" s="2" customFormat="1" ht="24.15" customHeight="1">
      <c r="A144" s="37"/>
      <c r="B144" s="38"/>
      <c r="C144" s="225" t="s">
        <v>8</v>
      </c>
      <c r="D144" s="225" t="s">
        <v>134</v>
      </c>
      <c r="E144" s="226" t="s">
        <v>180</v>
      </c>
      <c r="F144" s="227" t="s">
        <v>181</v>
      </c>
      <c r="G144" s="228" t="s">
        <v>147</v>
      </c>
      <c r="H144" s="229">
        <v>20</v>
      </c>
      <c r="I144" s="230"/>
      <c r="J144" s="231">
        <f>ROUND(I144*H144,2)</f>
        <v>0</v>
      </c>
      <c r="K144" s="232"/>
      <c r="L144" s="40"/>
      <c r="M144" s="233" t="s">
        <v>1</v>
      </c>
      <c r="N144" s="234" t="s">
        <v>41</v>
      </c>
      <c r="O144" s="90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7" t="s">
        <v>138</v>
      </c>
      <c r="AT144" s="237" t="s">
        <v>134</v>
      </c>
      <c r="AU144" s="237" t="s">
        <v>92</v>
      </c>
      <c r="AY144" s="14" t="s">
        <v>132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4" t="s">
        <v>81</v>
      </c>
      <c r="BK144" s="137">
        <f>ROUND(I144*H144,2)</f>
        <v>0</v>
      </c>
      <c r="BL144" s="14" t="s">
        <v>138</v>
      </c>
      <c r="BM144" s="237" t="s">
        <v>182</v>
      </c>
    </row>
    <row r="145" s="2" customFormat="1" ht="24.15" customHeight="1">
      <c r="A145" s="37"/>
      <c r="B145" s="38"/>
      <c r="C145" s="225" t="s">
        <v>183</v>
      </c>
      <c r="D145" s="225" t="s">
        <v>134</v>
      </c>
      <c r="E145" s="226" t="s">
        <v>184</v>
      </c>
      <c r="F145" s="227" t="s">
        <v>185</v>
      </c>
      <c r="G145" s="228" t="s">
        <v>147</v>
      </c>
      <c r="H145" s="229">
        <v>20</v>
      </c>
      <c r="I145" s="230"/>
      <c r="J145" s="231">
        <f>ROUND(I145*H145,2)</f>
        <v>0</v>
      </c>
      <c r="K145" s="232"/>
      <c r="L145" s="40"/>
      <c r="M145" s="233" t="s">
        <v>1</v>
      </c>
      <c r="N145" s="234" t="s">
        <v>41</v>
      </c>
      <c r="O145" s="90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7" t="s">
        <v>138</v>
      </c>
      <c r="AT145" s="237" t="s">
        <v>134</v>
      </c>
      <c r="AU145" s="237" t="s">
        <v>92</v>
      </c>
      <c r="AY145" s="14" t="s">
        <v>132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4" t="s">
        <v>81</v>
      </c>
      <c r="BK145" s="137">
        <f>ROUND(I145*H145,2)</f>
        <v>0</v>
      </c>
      <c r="BL145" s="14" t="s">
        <v>138</v>
      </c>
      <c r="BM145" s="237" t="s">
        <v>186</v>
      </c>
    </row>
    <row r="146" s="2" customFormat="1" ht="33" customHeight="1">
      <c r="A146" s="37"/>
      <c r="B146" s="38"/>
      <c r="C146" s="225" t="s">
        <v>187</v>
      </c>
      <c r="D146" s="225" t="s">
        <v>134</v>
      </c>
      <c r="E146" s="226" t="s">
        <v>188</v>
      </c>
      <c r="F146" s="227" t="s">
        <v>189</v>
      </c>
      <c r="G146" s="228" t="s">
        <v>190</v>
      </c>
      <c r="H146" s="229">
        <v>450</v>
      </c>
      <c r="I146" s="230"/>
      <c r="J146" s="231">
        <f>ROUND(I146*H146,2)</f>
        <v>0</v>
      </c>
      <c r="K146" s="232"/>
      <c r="L146" s="40"/>
      <c r="M146" s="233" t="s">
        <v>1</v>
      </c>
      <c r="N146" s="234" t="s">
        <v>41</v>
      </c>
      <c r="O146" s="90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7" t="s">
        <v>138</v>
      </c>
      <c r="AT146" s="237" t="s">
        <v>134</v>
      </c>
      <c r="AU146" s="237" t="s">
        <v>92</v>
      </c>
      <c r="AY146" s="14" t="s">
        <v>132</v>
      </c>
      <c r="BE146" s="137">
        <f>IF(N146="základní",J146,0)</f>
        <v>0</v>
      </c>
      <c r="BF146" s="137">
        <f>IF(N146="snížená",J146,0)</f>
        <v>0</v>
      </c>
      <c r="BG146" s="137">
        <f>IF(N146="zákl. přenesená",J146,0)</f>
        <v>0</v>
      </c>
      <c r="BH146" s="137">
        <f>IF(N146="sníž. přenesená",J146,0)</f>
        <v>0</v>
      </c>
      <c r="BI146" s="137">
        <f>IF(N146="nulová",J146,0)</f>
        <v>0</v>
      </c>
      <c r="BJ146" s="14" t="s">
        <v>81</v>
      </c>
      <c r="BK146" s="137">
        <f>ROUND(I146*H146,2)</f>
        <v>0</v>
      </c>
      <c r="BL146" s="14" t="s">
        <v>138</v>
      </c>
      <c r="BM146" s="237" t="s">
        <v>191</v>
      </c>
    </row>
    <row r="147" s="2" customFormat="1" ht="16.5" customHeight="1">
      <c r="A147" s="37"/>
      <c r="B147" s="38"/>
      <c r="C147" s="225" t="s">
        <v>192</v>
      </c>
      <c r="D147" s="225" t="s">
        <v>134</v>
      </c>
      <c r="E147" s="226" t="s">
        <v>193</v>
      </c>
      <c r="F147" s="227" t="s">
        <v>194</v>
      </c>
      <c r="G147" s="228" t="s">
        <v>147</v>
      </c>
      <c r="H147" s="229">
        <v>20</v>
      </c>
      <c r="I147" s="230"/>
      <c r="J147" s="231">
        <f>ROUND(I147*H147,2)</f>
        <v>0</v>
      </c>
      <c r="K147" s="232"/>
      <c r="L147" s="40"/>
      <c r="M147" s="233" t="s">
        <v>1</v>
      </c>
      <c r="N147" s="234" t="s">
        <v>41</v>
      </c>
      <c r="O147" s="90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7" t="s">
        <v>138</v>
      </c>
      <c r="AT147" s="237" t="s">
        <v>134</v>
      </c>
      <c r="AU147" s="237" t="s">
        <v>92</v>
      </c>
      <c r="AY147" s="14" t="s">
        <v>132</v>
      </c>
      <c r="BE147" s="137">
        <f>IF(N147="základní",J147,0)</f>
        <v>0</v>
      </c>
      <c r="BF147" s="137">
        <f>IF(N147="snížená",J147,0)</f>
        <v>0</v>
      </c>
      <c r="BG147" s="137">
        <f>IF(N147="zákl. přenesená",J147,0)</f>
        <v>0</v>
      </c>
      <c r="BH147" s="137">
        <f>IF(N147="sníž. přenesená",J147,0)</f>
        <v>0</v>
      </c>
      <c r="BI147" s="137">
        <f>IF(N147="nulová",J147,0)</f>
        <v>0</v>
      </c>
      <c r="BJ147" s="14" t="s">
        <v>81</v>
      </c>
      <c r="BK147" s="137">
        <f>ROUND(I147*H147,2)</f>
        <v>0</v>
      </c>
      <c r="BL147" s="14" t="s">
        <v>138</v>
      </c>
      <c r="BM147" s="237" t="s">
        <v>195</v>
      </c>
    </row>
    <row r="148" s="2" customFormat="1" ht="16.5" customHeight="1">
      <c r="A148" s="37"/>
      <c r="B148" s="38"/>
      <c r="C148" s="225" t="s">
        <v>196</v>
      </c>
      <c r="D148" s="225" t="s">
        <v>134</v>
      </c>
      <c r="E148" s="226" t="s">
        <v>197</v>
      </c>
      <c r="F148" s="227" t="s">
        <v>198</v>
      </c>
      <c r="G148" s="228" t="s">
        <v>147</v>
      </c>
      <c r="H148" s="229">
        <v>370</v>
      </c>
      <c r="I148" s="230"/>
      <c r="J148" s="231">
        <f>ROUND(I148*H148,2)</f>
        <v>0</v>
      </c>
      <c r="K148" s="232"/>
      <c r="L148" s="40"/>
      <c r="M148" s="233" t="s">
        <v>1</v>
      </c>
      <c r="N148" s="234" t="s">
        <v>41</v>
      </c>
      <c r="O148" s="90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7" t="s">
        <v>138</v>
      </c>
      <c r="AT148" s="237" t="s">
        <v>134</v>
      </c>
      <c r="AU148" s="237" t="s">
        <v>92</v>
      </c>
      <c r="AY148" s="14" t="s">
        <v>132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4" t="s">
        <v>81</v>
      </c>
      <c r="BK148" s="137">
        <f>ROUND(I148*H148,2)</f>
        <v>0</v>
      </c>
      <c r="BL148" s="14" t="s">
        <v>138</v>
      </c>
      <c r="BM148" s="237" t="s">
        <v>199</v>
      </c>
    </row>
    <row r="149" s="2" customFormat="1" ht="33" customHeight="1">
      <c r="A149" s="37"/>
      <c r="B149" s="38"/>
      <c r="C149" s="225" t="s">
        <v>200</v>
      </c>
      <c r="D149" s="225" t="s">
        <v>134</v>
      </c>
      <c r="E149" s="226" t="s">
        <v>201</v>
      </c>
      <c r="F149" s="227" t="s">
        <v>202</v>
      </c>
      <c r="G149" s="228" t="s">
        <v>142</v>
      </c>
      <c r="H149" s="229">
        <v>130</v>
      </c>
      <c r="I149" s="230"/>
      <c r="J149" s="231">
        <f>ROUND(I149*H149,2)</f>
        <v>0</v>
      </c>
      <c r="K149" s="232"/>
      <c r="L149" s="40"/>
      <c r="M149" s="233" t="s">
        <v>1</v>
      </c>
      <c r="N149" s="234" t="s">
        <v>41</v>
      </c>
      <c r="O149" s="90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7" t="s">
        <v>138</v>
      </c>
      <c r="AT149" s="237" t="s">
        <v>134</v>
      </c>
      <c r="AU149" s="237" t="s">
        <v>92</v>
      </c>
      <c r="AY149" s="14" t="s">
        <v>132</v>
      </c>
      <c r="BE149" s="137">
        <f>IF(N149="základní",J149,0)</f>
        <v>0</v>
      </c>
      <c r="BF149" s="137">
        <f>IF(N149="snížená",J149,0)</f>
        <v>0</v>
      </c>
      <c r="BG149" s="137">
        <f>IF(N149="zákl. přenesená",J149,0)</f>
        <v>0</v>
      </c>
      <c r="BH149" s="137">
        <f>IF(N149="sníž. přenesená",J149,0)</f>
        <v>0</v>
      </c>
      <c r="BI149" s="137">
        <f>IF(N149="nulová",J149,0)</f>
        <v>0</v>
      </c>
      <c r="BJ149" s="14" t="s">
        <v>81</v>
      </c>
      <c r="BK149" s="137">
        <f>ROUND(I149*H149,2)</f>
        <v>0</v>
      </c>
      <c r="BL149" s="14" t="s">
        <v>138</v>
      </c>
      <c r="BM149" s="237" t="s">
        <v>203</v>
      </c>
    </row>
    <row r="150" s="2" customFormat="1" ht="16.5" customHeight="1">
      <c r="A150" s="37"/>
      <c r="B150" s="38"/>
      <c r="C150" s="225" t="s">
        <v>204</v>
      </c>
      <c r="D150" s="225" t="s">
        <v>134</v>
      </c>
      <c r="E150" s="226" t="s">
        <v>205</v>
      </c>
      <c r="F150" s="227" t="s">
        <v>206</v>
      </c>
      <c r="G150" s="228" t="s">
        <v>147</v>
      </c>
      <c r="H150" s="229">
        <v>20</v>
      </c>
      <c r="I150" s="230"/>
      <c r="J150" s="231">
        <f>ROUND(I150*H150,2)</f>
        <v>0</v>
      </c>
      <c r="K150" s="232"/>
      <c r="L150" s="40"/>
      <c r="M150" s="233" t="s">
        <v>1</v>
      </c>
      <c r="N150" s="234" t="s">
        <v>41</v>
      </c>
      <c r="O150" s="90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7" t="s">
        <v>138</v>
      </c>
      <c r="AT150" s="237" t="s">
        <v>134</v>
      </c>
      <c r="AU150" s="237" t="s">
        <v>92</v>
      </c>
      <c r="AY150" s="14" t="s">
        <v>132</v>
      </c>
      <c r="BE150" s="137">
        <f>IF(N150="základní",J150,0)</f>
        <v>0</v>
      </c>
      <c r="BF150" s="137">
        <f>IF(N150="snížená",J150,0)</f>
        <v>0</v>
      </c>
      <c r="BG150" s="137">
        <f>IF(N150="zákl. přenesená",J150,0)</f>
        <v>0</v>
      </c>
      <c r="BH150" s="137">
        <f>IF(N150="sníž. přenesená",J150,0)</f>
        <v>0</v>
      </c>
      <c r="BI150" s="137">
        <f>IF(N150="nulová",J150,0)</f>
        <v>0</v>
      </c>
      <c r="BJ150" s="14" t="s">
        <v>81</v>
      </c>
      <c r="BK150" s="137">
        <f>ROUND(I150*H150,2)</f>
        <v>0</v>
      </c>
      <c r="BL150" s="14" t="s">
        <v>138</v>
      </c>
      <c r="BM150" s="237" t="s">
        <v>207</v>
      </c>
    </row>
    <row r="151" s="2" customFormat="1" ht="24.15" customHeight="1">
      <c r="A151" s="37"/>
      <c r="B151" s="38"/>
      <c r="C151" s="225" t="s">
        <v>208</v>
      </c>
      <c r="D151" s="225" t="s">
        <v>134</v>
      </c>
      <c r="E151" s="226" t="s">
        <v>209</v>
      </c>
      <c r="F151" s="227" t="s">
        <v>210</v>
      </c>
      <c r="G151" s="228" t="s">
        <v>142</v>
      </c>
      <c r="H151" s="229">
        <v>130</v>
      </c>
      <c r="I151" s="230"/>
      <c r="J151" s="231">
        <f>ROUND(I151*H151,2)</f>
        <v>0</v>
      </c>
      <c r="K151" s="232"/>
      <c r="L151" s="40"/>
      <c r="M151" s="233" t="s">
        <v>1</v>
      </c>
      <c r="N151" s="234" t="s">
        <v>41</v>
      </c>
      <c r="O151" s="90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7" t="s">
        <v>138</v>
      </c>
      <c r="AT151" s="237" t="s">
        <v>134</v>
      </c>
      <c r="AU151" s="237" t="s">
        <v>92</v>
      </c>
      <c r="AY151" s="14" t="s">
        <v>132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4" t="s">
        <v>81</v>
      </c>
      <c r="BK151" s="137">
        <f>ROUND(I151*H151,2)</f>
        <v>0</v>
      </c>
      <c r="BL151" s="14" t="s">
        <v>138</v>
      </c>
      <c r="BM151" s="237" t="s">
        <v>211</v>
      </c>
    </row>
    <row r="152" s="2" customFormat="1" ht="24.15" customHeight="1">
      <c r="A152" s="37"/>
      <c r="B152" s="38"/>
      <c r="C152" s="225" t="s">
        <v>212</v>
      </c>
      <c r="D152" s="225" t="s">
        <v>134</v>
      </c>
      <c r="E152" s="226" t="s">
        <v>213</v>
      </c>
      <c r="F152" s="227" t="s">
        <v>214</v>
      </c>
      <c r="G152" s="228" t="s">
        <v>142</v>
      </c>
      <c r="H152" s="229">
        <v>850</v>
      </c>
      <c r="I152" s="230"/>
      <c r="J152" s="231">
        <f>ROUND(I152*H152,2)</f>
        <v>0</v>
      </c>
      <c r="K152" s="232"/>
      <c r="L152" s="40"/>
      <c r="M152" s="233" t="s">
        <v>1</v>
      </c>
      <c r="N152" s="234" t="s">
        <v>41</v>
      </c>
      <c r="O152" s="90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7" t="s">
        <v>138</v>
      </c>
      <c r="AT152" s="237" t="s">
        <v>134</v>
      </c>
      <c r="AU152" s="237" t="s">
        <v>92</v>
      </c>
      <c r="AY152" s="14" t="s">
        <v>132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4" t="s">
        <v>81</v>
      </c>
      <c r="BK152" s="137">
        <f>ROUND(I152*H152,2)</f>
        <v>0</v>
      </c>
      <c r="BL152" s="14" t="s">
        <v>138</v>
      </c>
      <c r="BM152" s="237" t="s">
        <v>215</v>
      </c>
    </row>
    <row r="153" s="2" customFormat="1" ht="16.5" customHeight="1">
      <c r="A153" s="37"/>
      <c r="B153" s="38"/>
      <c r="C153" s="225" t="s">
        <v>7</v>
      </c>
      <c r="D153" s="225" t="s">
        <v>134</v>
      </c>
      <c r="E153" s="226" t="s">
        <v>216</v>
      </c>
      <c r="F153" s="227" t="s">
        <v>217</v>
      </c>
      <c r="G153" s="228" t="s">
        <v>142</v>
      </c>
      <c r="H153" s="229">
        <v>130</v>
      </c>
      <c r="I153" s="230"/>
      <c r="J153" s="231">
        <f>ROUND(I153*H153,2)</f>
        <v>0</v>
      </c>
      <c r="K153" s="232"/>
      <c r="L153" s="40"/>
      <c r="M153" s="233" t="s">
        <v>1</v>
      </c>
      <c r="N153" s="234" t="s">
        <v>41</v>
      </c>
      <c r="O153" s="90"/>
      <c r="P153" s="235">
        <f>O153*H153</f>
        <v>0</v>
      </c>
      <c r="Q153" s="235">
        <v>0.0012700000000000001</v>
      </c>
      <c r="R153" s="235">
        <f>Q153*H153</f>
        <v>0.1651</v>
      </c>
      <c r="S153" s="235">
        <v>0</v>
      </c>
      <c r="T153" s="23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7" t="s">
        <v>138</v>
      </c>
      <c r="AT153" s="237" t="s">
        <v>134</v>
      </c>
      <c r="AU153" s="237" t="s">
        <v>92</v>
      </c>
      <c r="AY153" s="14" t="s">
        <v>132</v>
      </c>
      <c r="BE153" s="137">
        <f>IF(N153="základní",J153,0)</f>
        <v>0</v>
      </c>
      <c r="BF153" s="137">
        <f>IF(N153="snížená",J153,0)</f>
        <v>0</v>
      </c>
      <c r="BG153" s="137">
        <f>IF(N153="zákl. přenesená",J153,0)</f>
        <v>0</v>
      </c>
      <c r="BH153" s="137">
        <f>IF(N153="sníž. přenesená",J153,0)</f>
        <v>0</v>
      </c>
      <c r="BI153" s="137">
        <f>IF(N153="nulová",J153,0)</f>
        <v>0</v>
      </c>
      <c r="BJ153" s="14" t="s">
        <v>81</v>
      </c>
      <c r="BK153" s="137">
        <f>ROUND(I153*H153,2)</f>
        <v>0</v>
      </c>
      <c r="BL153" s="14" t="s">
        <v>138</v>
      </c>
      <c r="BM153" s="237" t="s">
        <v>218</v>
      </c>
    </row>
    <row r="154" s="2" customFormat="1" ht="16.5" customHeight="1">
      <c r="A154" s="37"/>
      <c r="B154" s="38"/>
      <c r="C154" s="238" t="s">
        <v>219</v>
      </c>
      <c r="D154" s="238" t="s">
        <v>220</v>
      </c>
      <c r="E154" s="239" t="s">
        <v>221</v>
      </c>
      <c r="F154" s="240" t="s">
        <v>222</v>
      </c>
      <c r="G154" s="241" t="s">
        <v>223</v>
      </c>
      <c r="H154" s="242">
        <v>3.25</v>
      </c>
      <c r="I154" s="243"/>
      <c r="J154" s="244">
        <f>ROUND(I154*H154,2)</f>
        <v>0</v>
      </c>
      <c r="K154" s="245"/>
      <c r="L154" s="246"/>
      <c r="M154" s="247" t="s">
        <v>1</v>
      </c>
      <c r="N154" s="248" t="s">
        <v>41</v>
      </c>
      <c r="O154" s="90"/>
      <c r="P154" s="235">
        <f>O154*H154</f>
        <v>0</v>
      </c>
      <c r="Q154" s="235">
        <v>0.001</v>
      </c>
      <c r="R154" s="235">
        <f>Q154*H154</f>
        <v>0.0032500000000000003</v>
      </c>
      <c r="S154" s="235">
        <v>0</v>
      </c>
      <c r="T154" s="23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7" t="s">
        <v>164</v>
      </c>
      <c r="AT154" s="237" t="s">
        <v>220</v>
      </c>
      <c r="AU154" s="237" t="s">
        <v>92</v>
      </c>
      <c r="AY154" s="14" t="s">
        <v>132</v>
      </c>
      <c r="BE154" s="137">
        <f>IF(N154="základní",J154,0)</f>
        <v>0</v>
      </c>
      <c r="BF154" s="137">
        <f>IF(N154="snížená",J154,0)</f>
        <v>0</v>
      </c>
      <c r="BG154" s="137">
        <f>IF(N154="zákl. přenesená",J154,0)</f>
        <v>0</v>
      </c>
      <c r="BH154" s="137">
        <f>IF(N154="sníž. přenesená",J154,0)</f>
        <v>0</v>
      </c>
      <c r="BI154" s="137">
        <f>IF(N154="nulová",J154,0)</f>
        <v>0</v>
      </c>
      <c r="BJ154" s="14" t="s">
        <v>81</v>
      </c>
      <c r="BK154" s="137">
        <f>ROUND(I154*H154,2)</f>
        <v>0</v>
      </c>
      <c r="BL154" s="14" t="s">
        <v>138</v>
      </c>
      <c r="BM154" s="237" t="s">
        <v>224</v>
      </c>
    </row>
    <row r="155" s="2" customFormat="1" ht="16.5" customHeight="1">
      <c r="A155" s="37"/>
      <c r="B155" s="38"/>
      <c r="C155" s="225" t="s">
        <v>225</v>
      </c>
      <c r="D155" s="225" t="s">
        <v>134</v>
      </c>
      <c r="E155" s="226" t="s">
        <v>226</v>
      </c>
      <c r="F155" s="227" t="s">
        <v>227</v>
      </c>
      <c r="G155" s="228" t="s">
        <v>142</v>
      </c>
      <c r="H155" s="229">
        <v>130</v>
      </c>
      <c r="I155" s="230"/>
      <c r="J155" s="231">
        <f>ROUND(I155*H155,2)</f>
        <v>0</v>
      </c>
      <c r="K155" s="232"/>
      <c r="L155" s="40"/>
      <c r="M155" s="233" t="s">
        <v>1</v>
      </c>
      <c r="N155" s="234" t="s">
        <v>41</v>
      </c>
      <c r="O155" s="90"/>
      <c r="P155" s="235">
        <f>O155*H155</f>
        <v>0</v>
      </c>
      <c r="Q155" s="235">
        <v>0.00051999999999999995</v>
      </c>
      <c r="R155" s="235">
        <f>Q155*H155</f>
        <v>0.067599999999999993</v>
      </c>
      <c r="S155" s="235">
        <v>0</v>
      </c>
      <c r="T155" s="23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7" t="s">
        <v>138</v>
      </c>
      <c r="AT155" s="237" t="s">
        <v>134</v>
      </c>
      <c r="AU155" s="237" t="s">
        <v>92</v>
      </c>
      <c r="AY155" s="14" t="s">
        <v>132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4" t="s">
        <v>81</v>
      </c>
      <c r="BK155" s="137">
        <f>ROUND(I155*H155,2)</f>
        <v>0</v>
      </c>
      <c r="BL155" s="14" t="s">
        <v>138</v>
      </c>
      <c r="BM155" s="237" t="s">
        <v>228</v>
      </c>
    </row>
    <row r="156" s="2" customFormat="1" ht="33" customHeight="1">
      <c r="A156" s="37"/>
      <c r="B156" s="38"/>
      <c r="C156" s="225" t="s">
        <v>229</v>
      </c>
      <c r="D156" s="225" t="s">
        <v>134</v>
      </c>
      <c r="E156" s="226" t="s">
        <v>230</v>
      </c>
      <c r="F156" s="227" t="s">
        <v>231</v>
      </c>
      <c r="G156" s="228" t="s">
        <v>142</v>
      </c>
      <c r="H156" s="229">
        <v>130</v>
      </c>
      <c r="I156" s="230"/>
      <c r="J156" s="231">
        <f>ROUND(I156*H156,2)</f>
        <v>0</v>
      </c>
      <c r="K156" s="232"/>
      <c r="L156" s="40"/>
      <c r="M156" s="233" t="s">
        <v>1</v>
      </c>
      <c r="N156" s="234" t="s">
        <v>41</v>
      </c>
      <c r="O156" s="90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7" t="s">
        <v>138</v>
      </c>
      <c r="AT156" s="237" t="s">
        <v>134</v>
      </c>
      <c r="AU156" s="237" t="s">
        <v>92</v>
      </c>
      <c r="AY156" s="14" t="s">
        <v>132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4" t="s">
        <v>81</v>
      </c>
      <c r="BK156" s="137">
        <f>ROUND(I156*H156,2)</f>
        <v>0</v>
      </c>
      <c r="BL156" s="14" t="s">
        <v>138</v>
      </c>
      <c r="BM156" s="237" t="s">
        <v>232</v>
      </c>
    </row>
    <row r="157" s="2" customFormat="1" ht="21.75" customHeight="1">
      <c r="A157" s="37"/>
      <c r="B157" s="38"/>
      <c r="C157" s="225" t="s">
        <v>233</v>
      </c>
      <c r="D157" s="225" t="s">
        <v>134</v>
      </c>
      <c r="E157" s="226" t="s">
        <v>234</v>
      </c>
      <c r="F157" s="227" t="s">
        <v>235</v>
      </c>
      <c r="G157" s="228" t="s">
        <v>142</v>
      </c>
      <c r="H157" s="229">
        <v>130</v>
      </c>
      <c r="I157" s="230"/>
      <c r="J157" s="231">
        <f>ROUND(I157*H157,2)</f>
        <v>0</v>
      </c>
      <c r="K157" s="232"/>
      <c r="L157" s="40"/>
      <c r="M157" s="233" t="s">
        <v>1</v>
      </c>
      <c r="N157" s="234" t="s">
        <v>41</v>
      </c>
      <c r="O157" s="90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7" t="s">
        <v>138</v>
      </c>
      <c r="AT157" s="237" t="s">
        <v>134</v>
      </c>
      <c r="AU157" s="237" t="s">
        <v>92</v>
      </c>
      <c r="AY157" s="14" t="s">
        <v>132</v>
      </c>
      <c r="BE157" s="137">
        <f>IF(N157="základní",J157,0)</f>
        <v>0</v>
      </c>
      <c r="BF157" s="137">
        <f>IF(N157="snížená",J157,0)</f>
        <v>0</v>
      </c>
      <c r="BG157" s="137">
        <f>IF(N157="zákl. přenesená",J157,0)</f>
        <v>0</v>
      </c>
      <c r="BH157" s="137">
        <f>IF(N157="sníž. přenesená",J157,0)</f>
        <v>0</v>
      </c>
      <c r="BI157" s="137">
        <f>IF(N157="nulová",J157,0)</f>
        <v>0</v>
      </c>
      <c r="BJ157" s="14" t="s">
        <v>81</v>
      </c>
      <c r="BK157" s="137">
        <f>ROUND(I157*H157,2)</f>
        <v>0</v>
      </c>
      <c r="BL157" s="14" t="s">
        <v>138</v>
      </c>
      <c r="BM157" s="237" t="s">
        <v>236</v>
      </c>
    </row>
    <row r="158" s="2" customFormat="1" ht="21.75" customHeight="1">
      <c r="A158" s="37"/>
      <c r="B158" s="38"/>
      <c r="C158" s="225" t="s">
        <v>237</v>
      </c>
      <c r="D158" s="225" t="s">
        <v>134</v>
      </c>
      <c r="E158" s="226" t="s">
        <v>238</v>
      </c>
      <c r="F158" s="227" t="s">
        <v>239</v>
      </c>
      <c r="G158" s="228" t="s">
        <v>147</v>
      </c>
      <c r="H158" s="229">
        <v>30</v>
      </c>
      <c r="I158" s="230"/>
      <c r="J158" s="231">
        <f>ROUND(I158*H158,2)</f>
        <v>0</v>
      </c>
      <c r="K158" s="232"/>
      <c r="L158" s="40"/>
      <c r="M158" s="233" t="s">
        <v>1</v>
      </c>
      <c r="N158" s="234" t="s">
        <v>41</v>
      </c>
      <c r="O158" s="90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7" t="s">
        <v>138</v>
      </c>
      <c r="AT158" s="237" t="s">
        <v>134</v>
      </c>
      <c r="AU158" s="237" t="s">
        <v>92</v>
      </c>
      <c r="AY158" s="14" t="s">
        <v>132</v>
      </c>
      <c r="BE158" s="137">
        <f>IF(N158="základní",J158,0)</f>
        <v>0</v>
      </c>
      <c r="BF158" s="137">
        <f>IF(N158="snížená",J158,0)</f>
        <v>0</v>
      </c>
      <c r="BG158" s="137">
        <f>IF(N158="zákl. přenesená",J158,0)</f>
        <v>0</v>
      </c>
      <c r="BH158" s="137">
        <f>IF(N158="sníž. přenesená",J158,0)</f>
        <v>0</v>
      </c>
      <c r="BI158" s="137">
        <f>IF(N158="nulová",J158,0)</f>
        <v>0</v>
      </c>
      <c r="BJ158" s="14" t="s">
        <v>81</v>
      </c>
      <c r="BK158" s="137">
        <f>ROUND(I158*H158,2)</f>
        <v>0</v>
      </c>
      <c r="BL158" s="14" t="s">
        <v>138</v>
      </c>
      <c r="BM158" s="237" t="s">
        <v>240</v>
      </c>
    </row>
    <row r="159" s="12" customFormat="1" ht="22.8" customHeight="1">
      <c r="A159" s="12"/>
      <c r="B159" s="209"/>
      <c r="C159" s="210"/>
      <c r="D159" s="211" t="s">
        <v>75</v>
      </c>
      <c r="E159" s="223" t="s">
        <v>92</v>
      </c>
      <c r="F159" s="223" t="s">
        <v>241</v>
      </c>
      <c r="G159" s="210"/>
      <c r="H159" s="210"/>
      <c r="I159" s="213"/>
      <c r="J159" s="224">
        <f>BK159</f>
        <v>0</v>
      </c>
      <c r="K159" s="210"/>
      <c r="L159" s="215"/>
      <c r="M159" s="216"/>
      <c r="N159" s="217"/>
      <c r="O159" s="217"/>
      <c r="P159" s="218">
        <f>SUM(P160:P166)</f>
        <v>0</v>
      </c>
      <c r="Q159" s="217"/>
      <c r="R159" s="218">
        <f>SUM(R160:R166)</f>
        <v>60.546484999999997</v>
      </c>
      <c r="S159" s="217"/>
      <c r="T159" s="219">
        <f>SUM(T160:T166)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0" t="s">
        <v>81</v>
      </c>
      <c r="AT159" s="221" t="s">
        <v>75</v>
      </c>
      <c r="AU159" s="221" t="s">
        <v>81</v>
      </c>
      <c r="AY159" s="220" t="s">
        <v>132</v>
      </c>
      <c r="BK159" s="222">
        <f>SUM(BK160:BK166)</f>
        <v>0</v>
      </c>
    </row>
    <row r="160" s="2" customFormat="1" ht="33" customHeight="1">
      <c r="A160" s="37"/>
      <c r="B160" s="38"/>
      <c r="C160" s="225" t="s">
        <v>242</v>
      </c>
      <c r="D160" s="225" t="s">
        <v>134</v>
      </c>
      <c r="E160" s="226" t="s">
        <v>243</v>
      </c>
      <c r="F160" s="227" t="s">
        <v>244</v>
      </c>
      <c r="G160" s="228" t="s">
        <v>147</v>
      </c>
      <c r="H160" s="229">
        <v>66</v>
      </c>
      <c r="I160" s="230"/>
      <c r="J160" s="231">
        <f>ROUND(I160*H160,2)</f>
        <v>0</v>
      </c>
      <c r="K160" s="232"/>
      <c r="L160" s="40"/>
      <c r="M160" s="233" t="s">
        <v>1</v>
      </c>
      <c r="N160" s="234" t="s">
        <v>41</v>
      </c>
      <c r="O160" s="90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7" t="s">
        <v>138</v>
      </c>
      <c r="AT160" s="237" t="s">
        <v>134</v>
      </c>
      <c r="AU160" s="237" t="s">
        <v>92</v>
      </c>
      <c r="AY160" s="14" t="s">
        <v>132</v>
      </c>
      <c r="BE160" s="137">
        <f>IF(N160="základní",J160,0)</f>
        <v>0</v>
      </c>
      <c r="BF160" s="137">
        <f>IF(N160="snížená",J160,0)</f>
        <v>0</v>
      </c>
      <c r="BG160" s="137">
        <f>IF(N160="zákl. přenesená",J160,0)</f>
        <v>0</v>
      </c>
      <c r="BH160" s="137">
        <f>IF(N160="sníž. přenesená",J160,0)</f>
        <v>0</v>
      </c>
      <c r="BI160" s="137">
        <f>IF(N160="nulová",J160,0)</f>
        <v>0</v>
      </c>
      <c r="BJ160" s="14" t="s">
        <v>81</v>
      </c>
      <c r="BK160" s="137">
        <f>ROUND(I160*H160,2)</f>
        <v>0</v>
      </c>
      <c r="BL160" s="14" t="s">
        <v>138</v>
      </c>
      <c r="BM160" s="237" t="s">
        <v>245</v>
      </c>
    </row>
    <row r="161" s="2" customFormat="1" ht="24.15" customHeight="1">
      <c r="A161" s="37"/>
      <c r="B161" s="38"/>
      <c r="C161" s="225" t="s">
        <v>246</v>
      </c>
      <c r="D161" s="225" t="s">
        <v>134</v>
      </c>
      <c r="E161" s="226" t="s">
        <v>247</v>
      </c>
      <c r="F161" s="227" t="s">
        <v>248</v>
      </c>
      <c r="G161" s="228" t="s">
        <v>142</v>
      </c>
      <c r="H161" s="229">
        <v>390</v>
      </c>
      <c r="I161" s="230"/>
      <c r="J161" s="231">
        <f>ROUND(I161*H161,2)</f>
        <v>0</v>
      </c>
      <c r="K161" s="232"/>
      <c r="L161" s="40"/>
      <c r="M161" s="233" t="s">
        <v>1</v>
      </c>
      <c r="N161" s="234" t="s">
        <v>41</v>
      </c>
      <c r="O161" s="90"/>
      <c r="P161" s="235">
        <f>O161*H161</f>
        <v>0</v>
      </c>
      <c r="Q161" s="235">
        <v>0.00017000000000000001</v>
      </c>
      <c r="R161" s="235">
        <f>Q161*H161</f>
        <v>0.066299999999999998</v>
      </c>
      <c r="S161" s="235">
        <v>0</v>
      </c>
      <c r="T161" s="23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7" t="s">
        <v>138</v>
      </c>
      <c r="AT161" s="237" t="s">
        <v>134</v>
      </c>
      <c r="AU161" s="237" t="s">
        <v>92</v>
      </c>
      <c r="AY161" s="14" t="s">
        <v>132</v>
      </c>
      <c r="BE161" s="137">
        <f>IF(N161="základní",J161,0)</f>
        <v>0</v>
      </c>
      <c r="BF161" s="137">
        <f>IF(N161="snížená",J161,0)</f>
        <v>0</v>
      </c>
      <c r="BG161" s="137">
        <f>IF(N161="zákl. přenesená",J161,0)</f>
        <v>0</v>
      </c>
      <c r="BH161" s="137">
        <f>IF(N161="sníž. přenesená",J161,0)</f>
        <v>0</v>
      </c>
      <c r="BI161" s="137">
        <f>IF(N161="nulová",J161,0)</f>
        <v>0</v>
      </c>
      <c r="BJ161" s="14" t="s">
        <v>81</v>
      </c>
      <c r="BK161" s="137">
        <f>ROUND(I161*H161,2)</f>
        <v>0</v>
      </c>
      <c r="BL161" s="14" t="s">
        <v>138</v>
      </c>
      <c r="BM161" s="237" t="s">
        <v>249</v>
      </c>
    </row>
    <row r="162" s="2" customFormat="1" ht="16.5" customHeight="1">
      <c r="A162" s="37"/>
      <c r="B162" s="38"/>
      <c r="C162" s="238" t="s">
        <v>250</v>
      </c>
      <c r="D162" s="238" t="s">
        <v>220</v>
      </c>
      <c r="E162" s="239" t="s">
        <v>251</v>
      </c>
      <c r="F162" s="240" t="s">
        <v>252</v>
      </c>
      <c r="G162" s="241" t="s">
        <v>142</v>
      </c>
      <c r="H162" s="242">
        <v>429</v>
      </c>
      <c r="I162" s="243"/>
      <c r="J162" s="244">
        <f>ROUND(I162*H162,2)</f>
        <v>0</v>
      </c>
      <c r="K162" s="245"/>
      <c r="L162" s="246"/>
      <c r="M162" s="247" t="s">
        <v>1</v>
      </c>
      <c r="N162" s="248" t="s">
        <v>41</v>
      </c>
      <c r="O162" s="90"/>
      <c r="P162" s="235">
        <f>O162*H162</f>
        <v>0</v>
      </c>
      <c r="Q162" s="235">
        <v>0.00059999999999999995</v>
      </c>
      <c r="R162" s="235">
        <f>Q162*H162</f>
        <v>0.25739999999999996</v>
      </c>
      <c r="S162" s="235">
        <v>0</v>
      </c>
      <c r="T162" s="23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7" t="s">
        <v>164</v>
      </c>
      <c r="AT162" s="237" t="s">
        <v>220</v>
      </c>
      <c r="AU162" s="237" t="s">
        <v>92</v>
      </c>
      <c r="AY162" s="14" t="s">
        <v>132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4" t="s">
        <v>81</v>
      </c>
      <c r="BK162" s="137">
        <f>ROUND(I162*H162,2)</f>
        <v>0</v>
      </c>
      <c r="BL162" s="14" t="s">
        <v>138</v>
      </c>
      <c r="BM162" s="237" t="s">
        <v>253</v>
      </c>
    </row>
    <row r="163" s="2" customFormat="1" ht="24.15" customHeight="1">
      <c r="A163" s="37"/>
      <c r="B163" s="38"/>
      <c r="C163" s="225" t="s">
        <v>254</v>
      </c>
      <c r="D163" s="225" t="s">
        <v>134</v>
      </c>
      <c r="E163" s="226" t="s">
        <v>255</v>
      </c>
      <c r="F163" s="227" t="s">
        <v>256</v>
      </c>
      <c r="G163" s="228" t="s">
        <v>257</v>
      </c>
      <c r="H163" s="229">
        <v>126</v>
      </c>
      <c r="I163" s="230"/>
      <c r="J163" s="231">
        <f>ROUND(I163*H163,2)</f>
        <v>0</v>
      </c>
      <c r="K163" s="232"/>
      <c r="L163" s="40"/>
      <c r="M163" s="233" t="s">
        <v>1</v>
      </c>
      <c r="N163" s="234" t="s">
        <v>41</v>
      </c>
      <c r="O163" s="90"/>
      <c r="P163" s="235">
        <f>O163*H163</f>
        <v>0</v>
      </c>
      <c r="Q163" s="235">
        <v>0.00048999999999999998</v>
      </c>
      <c r="R163" s="235">
        <f>Q163*H163</f>
        <v>0.061739999999999996</v>
      </c>
      <c r="S163" s="235">
        <v>0</v>
      </c>
      <c r="T163" s="23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7" t="s">
        <v>138</v>
      </c>
      <c r="AT163" s="237" t="s">
        <v>134</v>
      </c>
      <c r="AU163" s="237" t="s">
        <v>92</v>
      </c>
      <c r="AY163" s="14" t="s">
        <v>132</v>
      </c>
      <c r="BE163" s="137">
        <f>IF(N163="základní",J163,0)</f>
        <v>0</v>
      </c>
      <c r="BF163" s="137">
        <f>IF(N163="snížená",J163,0)</f>
        <v>0</v>
      </c>
      <c r="BG163" s="137">
        <f>IF(N163="zákl. přenesená",J163,0)</f>
        <v>0</v>
      </c>
      <c r="BH163" s="137">
        <f>IF(N163="sníž. přenesená",J163,0)</f>
        <v>0</v>
      </c>
      <c r="BI163" s="137">
        <f>IF(N163="nulová",J163,0)</f>
        <v>0</v>
      </c>
      <c r="BJ163" s="14" t="s">
        <v>81</v>
      </c>
      <c r="BK163" s="137">
        <f>ROUND(I163*H163,2)</f>
        <v>0</v>
      </c>
      <c r="BL163" s="14" t="s">
        <v>138</v>
      </c>
      <c r="BM163" s="237" t="s">
        <v>258</v>
      </c>
    </row>
    <row r="164" s="2" customFormat="1" ht="16.5" customHeight="1">
      <c r="A164" s="37"/>
      <c r="B164" s="38"/>
      <c r="C164" s="225" t="s">
        <v>259</v>
      </c>
      <c r="D164" s="225" t="s">
        <v>134</v>
      </c>
      <c r="E164" s="226" t="s">
        <v>260</v>
      </c>
      <c r="F164" s="227" t="s">
        <v>261</v>
      </c>
      <c r="G164" s="228" t="s">
        <v>147</v>
      </c>
      <c r="H164" s="229">
        <v>24.5</v>
      </c>
      <c r="I164" s="230"/>
      <c r="J164" s="231">
        <f>ROUND(I164*H164,2)</f>
        <v>0</v>
      </c>
      <c r="K164" s="232"/>
      <c r="L164" s="40"/>
      <c r="M164" s="233" t="s">
        <v>1</v>
      </c>
      <c r="N164" s="234" t="s">
        <v>41</v>
      </c>
      <c r="O164" s="90"/>
      <c r="P164" s="235">
        <f>O164*H164</f>
        <v>0</v>
      </c>
      <c r="Q164" s="235">
        <v>2.45329</v>
      </c>
      <c r="R164" s="235">
        <f>Q164*H164</f>
        <v>60.105604999999997</v>
      </c>
      <c r="S164" s="235">
        <v>0</v>
      </c>
      <c r="T164" s="23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7" t="s">
        <v>138</v>
      </c>
      <c r="AT164" s="237" t="s">
        <v>134</v>
      </c>
      <c r="AU164" s="237" t="s">
        <v>92</v>
      </c>
      <c r="AY164" s="14" t="s">
        <v>132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4" t="s">
        <v>81</v>
      </c>
      <c r="BK164" s="137">
        <f>ROUND(I164*H164,2)</f>
        <v>0</v>
      </c>
      <c r="BL164" s="14" t="s">
        <v>138</v>
      </c>
      <c r="BM164" s="237" t="s">
        <v>262</v>
      </c>
    </row>
    <row r="165" s="2" customFormat="1" ht="16.5" customHeight="1">
      <c r="A165" s="37"/>
      <c r="B165" s="38"/>
      <c r="C165" s="225" t="s">
        <v>263</v>
      </c>
      <c r="D165" s="225" t="s">
        <v>134</v>
      </c>
      <c r="E165" s="226" t="s">
        <v>264</v>
      </c>
      <c r="F165" s="227" t="s">
        <v>265</v>
      </c>
      <c r="G165" s="228" t="s">
        <v>142</v>
      </c>
      <c r="H165" s="229">
        <v>21</v>
      </c>
      <c r="I165" s="230"/>
      <c r="J165" s="231">
        <f>ROUND(I165*H165,2)</f>
        <v>0</v>
      </c>
      <c r="K165" s="232"/>
      <c r="L165" s="40"/>
      <c r="M165" s="233" t="s">
        <v>1</v>
      </c>
      <c r="N165" s="234" t="s">
        <v>41</v>
      </c>
      <c r="O165" s="90"/>
      <c r="P165" s="235">
        <f>O165*H165</f>
        <v>0</v>
      </c>
      <c r="Q165" s="235">
        <v>0.00264</v>
      </c>
      <c r="R165" s="235">
        <f>Q165*H165</f>
        <v>0.055440000000000003</v>
      </c>
      <c r="S165" s="235">
        <v>0</v>
      </c>
      <c r="T165" s="23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7" t="s">
        <v>138</v>
      </c>
      <c r="AT165" s="237" t="s">
        <v>134</v>
      </c>
      <c r="AU165" s="237" t="s">
        <v>92</v>
      </c>
      <c r="AY165" s="14" t="s">
        <v>132</v>
      </c>
      <c r="BE165" s="137">
        <f>IF(N165="základní",J165,0)</f>
        <v>0</v>
      </c>
      <c r="BF165" s="137">
        <f>IF(N165="snížená",J165,0)</f>
        <v>0</v>
      </c>
      <c r="BG165" s="137">
        <f>IF(N165="zákl. přenesená",J165,0)</f>
        <v>0</v>
      </c>
      <c r="BH165" s="137">
        <f>IF(N165="sníž. přenesená",J165,0)</f>
        <v>0</v>
      </c>
      <c r="BI165" s="137">
        <f>IF(N165="nulová",J165,0)</f>
        <v>0</v>
      </c>
      <c r="BJ165" s="14" t="s">
        <v>81</v>
      </c>
      <c r="BK165" s="137">
        <f>ROUND(I165*H165,2)</f>
        <v>0</v>
      </c>
      <c r="BL165" s="14" t="s">
        <v>138</v>
      </c>
      <c r="BM165" s="237" t="s">
        <v>266</v>
      </c>
    </row>
    <row r="166" s="2" customFormat="1" ht="16.5" customHeight="1">
      <c r="A166" s="37"/>
      <c r="B166" s="38"/>
      <c r="C166" s="225" t="s">
        <v>267</v>
      </c>
      <c r="D166" s="225" t="s">
        <v>134</v>
      </c>
      <c r="E166" s="226" t="s">
        <v>268</v>
      </c>
      <c r="F166" s="227" t="s">
        <v>269</v>
      </c>
      <c r="G166" s="228" t="s">
        <v>142</v>
      </c>
      <c r="H166" s="229">
        <v>21</v>
      </c>
      <c r="I166" s="230"/>
      <c r="J166" s="231">
        <f>ROUND(I166*H166,2)</f>
        <v>0</v>
      </c>
      <c r="K166" s="232"/>
      <c r="L166" s="40"/>
      <c r="M166" s="233" t="s">
        <v>1</v>
      </c>
      <c r="N166" s="234" t="s">
        <v>41</v>
      </c>
      <c r="O166" s="90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7" t="s">
        <v>138</v>
      </c>
      <c r="AT166" s="237" t="s">
        <v>134</v>
      </c>
      <c r="AU166" s="237" t="s">
        <v>92</v>
      </c>
      <c r="AY166" s="14" t="s">
        <v>132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4" t="s">
        <v>81</v>
      </c>
      <c r="BK166" s="137">
        <f>ROUND(I166*H166,2)</f>
        <v>0</v>
      </c>
      <c r="BL166" s="14" t="s">
        <v>138</v>
      </c>
      <c r="BM166" s="237" t="s">
        <v>270</v>
      </c>
    </row>
    <row r="167" s="12" customFormat="1" ht="22.8" customHeight="1">
      <c r="A167" s="12"/>
      <c r="B167" s="209"/>
      <c r="C167" s="210"/>
      <c r="D167" s="211" t="s">
        <v>75</v>
      </c>
      <c r="E167" s="223" t="s">
        <v>144</v>
      </c>
      <c r="F167" s="223" t="s">
        <v>271</v>
      </c>
      <c r="G167" s="210"/>
      <c r="H167" s="210"/>
      <c r="I167" s="213"/>
      <c r="J167" s="224">
        <f>BK167</f>
        <v>0</v>
      </c>
      <c r="K167" s="210"/>
      <c r="L167" s="215"/>
      <c r="M167" s="216"/>
      <c r="N167" s="217"/>
      <c r="O167" s="217"/>
      <c r="P167" s="218">
        <f>SUM(P168:P175)</f>
        <v>0</v>
      </c>
      <c r="Q167" s="217"/>
      <c r="R167" s="218">
        <f>SUM(R168:R175)</f>
        <v>11.197765999999998</v>
      </c>
      <c r="S167" s="217"/>
      <c r="T167" s="219">
        <f>SUM(T168:T175)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0" t="s">
        <v>81</v>
      </c>
      <c r="AT167" s="221" t="s">
        <v>75</v>
      </c>
      <c r="AU167" s="221" t="s">
        <v>81</v>
      </c>
      <c r="AY167" s="220" t="s">
        <v>132</v>
      </c>
      <c r="BK167" s="222">
        <f>SUM(BK168:BK175)</f>
        <v>0</v>
      </c>
    </row>
    <row r="168" s="2" customFormat="1" ht="24.15" customHeight="1">
      <c r="A168" s="37"/>
      <c r="B168" s="38"/>
      <c r="C168" s="225" t="s">
        <v>272</v>
      </c>
      <c r="D168" s="225" t="s">
        <v>134</v>
      </c>
      <c r="E168" s="226" t="s">
        <v>273</v>
      </c>
      <c r="F168" s="227" t="s">
        <v>274</v>
      </c>
      <c r="G168" s="228" t="s">
        <v>275</v>
      </c>
      <c r="H168" s="229">
        <v>50</v>
      </c>
      <c r="I168" s="230"/>
      <c r="J168" s="231">
        <f>ROUND(I168*H168,2)</f>
        <v>0</v>
      </c>
      <c r="K168" s="232"/>
      <c r="L168" s="40"/>
      <c r="M168" s="233" t="s">
        <v>1</v>
      </c>
      <c r="N168" s="234" t="s">
        <v>41</v>
      </c>
      <c r="O168" s="90"/>
      <c r="P168" s="235">
        <f>O168*H168</f>
        <v>0</v>
      </c>
      <c r="Q168" s="235">
        <v>0.17488999999999999</v>
      </c>
      <c r="R168" s="235">
        <f>Q168*H168</f>
        <v>8.7444999999999986</v>
      </c>
      <c r="S168" s="235">
        <v>0</v>
      </c>
      <c r="T168" s="23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7" t="s">
        <v>138</v>
      </c>
      <c r="AT168" s="237" t="s">
        <v>134</v>
      </c>
      <c r="AU168" s="237" t="s">
        <v>92</v>
      </c>
      <c r="AY168" s="14" t="s">
        <v>132</v>
      </c>
      <c r="BE168" s="137">
        <f>IF(N168="základní",J168,0)</f>
        <v>0</v>
      </c>
      <c r="BF168" s="137">
        <f>IF(N168="snížená",J168,0)</f>
        <v>0</v>
      </c>
      <c r="BG168" s="137">
        <f>IF(N168="zákl. přenesená",J168,0)</f>
        <v>0</v>
      </c>
      <c r="BH168" s="137">
        <f>IF(N168="sníž. přenesená",J168,0)</f>
        <v>0</v>
      </c>
      <c r="BI168" s="137">
        <f>IF(N168="nulová",J168,0)</f>
        <v>0</v>
      </c>
      <c r="BJ168" s="14" t="s">
        <v>81</v>
      </c>
      <c r="BK168" s="137">
        <f>ROUND(I168*H168,2)</f>
        <v>0</v>
      </c>
      <c r="BL168" s="14" t="s">
        <v>138</v>
      </c>
      <c r="BM168" s="237" t="s">
        <v>276</v>
      </c>
    </row>
    <row r="169" s="2" customFormat="1" ht="24.15" customHeight="1">
      <c r="A169" s="37"/>
      <c r="B169" s="38"/>
      <c r="C169" s="238" t="s">
        <v>277</v>
      </c>
      <c r="D169" s="238" t="s">
        <v>220</v>
      </c>
      <c r="E169" s="239" t="s">
        <v>278</v>
      </c>
      <c r="F169" s="240" t="s">
        <v>279</v>
      </c>
      <c r="G169" s="241" t="s">
        <v>257</v>
      </c>
      <c r="H169" s="242">
        <v>120</v>
      </c>
      <c r="I169" s="243"/>
      <c r="J169" s="244">
        <f>ROUND(I169*H169,2)</f>
        <v>0</v>
      </c>
      <c r="K169" s="245"/>
      <c r="L169" s="246"/>
      <c r="M169" s="247" t="s">
        <v>1</v>
      </c>
      <c r="N169" s="248" t="s">
        <v>41</v>
      </c>
      <c r="O169" s="90"/>
      <c r="P169" s="235">
        <f>O169*H169</f>
        <v>0</v>
      </c>
      <c r="Q169" s="235">
        <v>0.0070099999999999997</v>
      </c>
      <c r="R169" s="235">
        <f>Q169*H169</f>
        <v>0.84119999999999995</v>
      </c>
      <c r="S169" s="235">
        <v>0</v>
      </c>
      <c r="T169" s="23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7" t="s">
        <v>164</v>
      </c>
      <c r="AT169" s="237" t="s">
        <v>220</v>
      </c>
      <c r="AU169" s="237" t="s">
        <v>92</v>
      </c>
      <c r="AY169" s="14" t="s">
        <v>132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4" t="s">
        <v>81</v>
      </c>
      <c r="BK169" s="137">
        <f>ROUND(I169*H169,2)</f>
        <v>0</v>
      </c>
      <c r="BL169" s="14" t="s">
        <v>138</v>
      </c>
      <c r="BM169" s="237" t="s">
        <v>280</v>
      </c>
    </row>
    <row r="170" s="2" customFormat="1" ht="24.15" customHeight="1">
      <c r="A170" s="37"/>
      <c r="B170" s="38"/>
      <c r="C170" s="238" t="s">
        <v>281</v>
      </c>
      <c r="D170" s="238" t="s">
        <v>220</v>
      </c>
      <c r="E170" s="239" t="s">
        <v>282</v>
      </c>
      <c r="F170" s="240" t="s">
        <v>283</v>
      </c>
      <c r="G170" s="241" t="s">
        <v>257</v>
      </c>
      <c r="H170" s="242">
        <v>100</v>
      </c>
      <c r="I170" s="243"/>
      <c r="J170" s="244">
        <f>ROUND(I170*H170,2)</f>
        <v>0</v>
      </c>
      <c r="K170" s="245"/>
      <c r="L170" s="246"/>
      <c r="M170" s="247" t="s">
        <v>1</v>
      </c>
      <c r="N170" s="248" t="s">
        <v>41</v>
      </c>
      <c r="O170" s="90"/>
      <c r="P170" s="235">
        <f>O170*H170</f>
        <v>0</v>
      </c>
      <c r="Q170" s="235">
        <v>0.010659999999999999</v>
      </c>
      <c r="R170" s="235">
        <f>Q170*H170</f>
        <v>1.0659999999999998</v>
      </c>
      <c r="S170" s="235">
        <v>0</v>
      </c>
      <c r="T170" s="23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7" t="s">
        <v>164</v>
      </c>
      <c r="AT170" s="237" t="s">
        <v>220</v>
      </c>
      <c r="AU170" s="237" t="s">
        <v>92</v>
      </c>
      <c r="AY170" s="14" t="s">
        <v>132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4" t="s">
        <v>81</v>
      </c>
      <c r="BK170" s="137">
        <f>ROUND(I170*H170,2)</f>
        <v>0</v>
      </c>
      <c r="BL170" s="14" t="s">
        <v>138</v>
      </c>
      <c r="BM170" s="237" t="s">
        <v>284</v>
      </c>
    </row>
    <row r="171" s="2" customFormat="1" ht="24.15" customHeight="1">
      <c r="A171" s="37"/>
      <c r="B171" s="38"/>
      <c r="C171" s="225" t="s">
        <v>285</v>
      </c>
      <c r="D171" s="225" t="s">
        <v>134</v>
      </c>
      <c r="E171" s="226" t="s">
        <v>286</v>
      </c>
      <c r="F171" s="227" t="s">
        <v>287</v>
      </c>
      <c r="G171" s="228" t="s">
        <v>275</v>
      </c>
      <c r="H171" s="229">
        <v>2</v>
      </c>
      <c r="I171" s="230"/>
      <c r="J171" s="231">
        <f>ROUND(I171*H171,2)</f>
        <v>0</v>
      </c>
      <c r="K171" s="232"/>
      <c r="L171" s="40"/>
      <c r="M171" s="233" t="s">
        <v>1</v>
      </c>
      <c r="N171" s="234" t="s">
        <v>41</v>
      </c>
      <c r="O171" s="90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7" t="s">
        <v>138</v>
      </c>
      <c r="AT171" s="237" t="s">
        <v>134</v>
      </c>
      <c r="AU171" s="237" t="s">
        <v>92</v>
      </c>
      <c r="AY171" s="14" t="s">
        <v>132</v>
      </c>
      <c r="BE171" s="137">
        <f>IF(N171="základní",J171,0)</f>
        <v>0</v>
      </c>
      <c r="BF171" s="137">
        <f>IF(N171="snížená",J171,0)</f>
        <v>0</v>
      </c>
      <c r="BG171" s="137">
        <f>IF(N171="zákl. přenesená",J171,0)</f>
        <v>0</v>
      </c>
      <c r="BH171" s="137">
        <f>IF(N171="sníž. přenesená",J171,0)</f>
        <v>0</v>
      </c>
      <c r="BI171" s="137">
        <f>IF(N171="nulová",J171,0)</f>
        <v>0</v>
      </c>
      <c r="BJ171" s="14" t="s">
        <v>81</v>
      </c>
      <c r="BK171" s="137">
        <f>ROUND(I171*H171,2)</f>
        <v>0</v>
      </c>
      <c r="BL171" s="14" t="s">
        <v>138</v>
      </c>
      <c r="BM171" s="237" t="s">
        <v>288</v>
      </c>
    </row>
    <row r="172" s="2" customFormat="1" ht="44.25" customHeight="1">
      <c r="A172" s="37"/>
      <c r="B172" s="38"/>
      <c r="C172" s="238" t="s">
        <v>289</v>
      </c>
      <c r="D172" s="238" t="s">
        <v>220</v>
      </c>
      <c r="E172" s="239" t="s">
        <v>290</v>
      </c>
      <c r="F172" s="240" t="s">
        <v>291</v>
      </c>
      <c r="G172" s="241" t="s">
        <v>275</v>
      </c>
      <c r="H172" s="242">
        <v>2</v>
      </c>
      <c r="I172" s="243"/>
      <c r="J172" s="244">
        <f>ROUND(I172*H172,2)</f>
        <v>0</v>
      </c>
      <c r="K172" s="245"/>
      <c r="L172" s="246"/>
      <c r="M172" s="247" t="s">
        <v>1</v>
      </c>
      <c r="N172" s="248" t="s">
        <v>41</v>
      </c>
      <c r="O172" s="90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7" t="s">
        <v>164</v>
      </c>
      <c r="AT172" s="237" t="s">
        <v>220</v>
      </c>
      <c r="AU172" s="237" t="s">
        <v>92</v>
      </c>
      <c r="AY172" s="14" t="s">
        <v>132</v>
      </c>
      <c r="BE172" s="137">
        <f>IF(N172="základní",J172,0)</f>
        <v>0</v>
      </c>
      <c r="BF172" s="137">
        <f>IF(N172="snížená",J172,0)</f>
        <v>0</v>
      </c>
      <c r="BG172" s="137">
        <f>IF(N172="zákl. přenesená",J172,0)</f>
        <v>0</v>
      </c>
      <c r="BH172" s="137">
        <f>IF(N172="sníž. přenesená",J172,0)</f>
        <v>0</v>
      </c>
      <c r="BI172" s="137">
        <f>IF(N172="nulová",J172,0)</f>
        <v>0</v>
      </c>
      <c r="BJ172" s="14" t="s">
        <v>81</v>
      </c>
      <c r="BK172" s="137">
        <f>ROUND(I172*H172,2)</f>
        <v>0</v>
      </c>
      <c r="BL172" s="14" t="s">
        <v>138</v>
      </c>
      <c r="BM172" s="237" t="s">
        <v>292</v>
      </c>
    </row>
    <row r="173" s="2" customFormat="1" ht="16.5" customHeight="1">
      <c r="A173" s="37"/>
      <c r="B173" s="38"/>
      <c r="C173" s="238" t="s">
        <v>293</v>
      </c>
      <c r="D173" s="238" t="s">
        <v>220</v>
      </c>
      <c r="E173" s="239" t="s">
        <v>294</v>
      </c>
      <c r="F173" s="240" t="s">
        <v>295</v>
      </c>
      <c r="G173" s="241" t="s">
        <v>275</v>
      </c>
      <c r="H173" s="242">
        <v>12</v>
      </c>
      <c r="I173" s="243"/>
      <c r="J173" s="244">
        <f>ROUND(I173*H173,2)</f>
        <v>0</v>
      </c>
      <c r="K173" s="245"/>
      <c r="L173" s="246"/>
      <c r="M173" s="247" t="s">
        <v>1</v>
      </c>
      <c r="N173" s="248" t="s">
        <v>41</v>
      </c>
      <c r="O173" s="90"/>
      <c r="P173" s="235">
        <f>O173*H173</f>
        <v>0</v>
      </c>
      <c r="Q173" s="235">
        <v>0.0015</v>
      </c>
      <c r="R173" s="235">
        <f>Q173*H173</f>
        <v>0.018000000000000002</v>
      </c>
      <c r="S173" s="235">
        <v>0</v>
      </c>
      <c r="T173" s="23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7" t="s">
        <v>164</v>
      </c>
      <c r="AT173" s="237" t="s">
        <v>220</v>
      </c>
      <c r="AU173" s="237" t="s">
        <v>92</v>
      </c>
      <c r="AY173" s="14" t="s">
        <v>132</v>
      </c>
      <c r="BE173" s="137">
        <f>IF(N173="základní",J173,0)</f>
        <v>0</v>
      </c>
      <c r="BF173" s="137">
        <f>IF(N173="snížená",J173,0)</f>
        <v>0</v>
      </c>
      <c r="BG173" s="137">
        <f>IF(N173="zákl. přenesená",J173,0)</f>
        <v>0</v>
      </c>
      <c r="BH173" s="137">
        <f>IF(N173="sníž. přenesená",J173,0)</f>
        <v>0</v>
      </c>
      <c r="BI173" s="137">
        <f>IF(N173="nulová",J173,0)</f>
        <v>0</v>
      </c>
      <c r="BJ173" s="14" t="s">
        <v>81</v>
      </c>
      <c r="BK173" s="137">
        <f>ROUND(I173*H173,2)</f>
        <v>0</v>
      </c>
      <c r="BL173" s="14" t="s">
        <v>138</v>
      </c>
      <c r="BM173" s="237" t="s">
        <v>296</v>
      </c>
    </row>
    <row r="174" s="2" customFormat="1" ht="24.15" customHeight="1">
      <c r="A174" s="37"/>
      <c r="B174" s="38"/>
      <c r="C174" s="225" t="s">
        <v>297</v>
      </c>
      <c r="D174" s="225" t="s">
        <v>134</v>
      </c>
      <c r="E174" s="226" t="s">
        <v>298</v>
      </c>
      <c r="F174" s="227" t="s">
        <v>299</v>
      </c>
      <c r="G174" s="228" t="s">
        <v>257</v>
      </c>
      <c r="H174" s="229">
        <v>110</v>
      </c>
      <c r="I174" s="230"/>
      <c r="J174" s="231">
        <f>ROUND(I174*H174,2)</f>
        <v>0</v>
      </c>
      <c r="K174" s="232"/>
      <c r="L174" s="40"/>
      <c r="M174" s="233" t="s">
        <v>1</v>
      </c>
      <c r="N174" s="234" t="s">
        <v>41</v>
      </c>
      <c r="O174" s="90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7" t="s">
        <v>138</v>
      </c>
      <c r="AT174" s="237" t="s">
        <v>134</v>
      </c>
      <c r="AU174" s="237" t="s">
        <v>92</v>
      </c>
      <c r="AY174" s="14" t="s">
        <v>132</v>
      </c>
      <c r="BE174" s="137">
        <f>IF(N174="základní",J174,0)</f>
        <v>0</v>
      </c>
      <c r="BF174" s="137">
        <f>IF(N174="snížená",J174,0)</f>
        <v>0</v>
      </c>
      <c r="BG174" s="137">
        <f>IF(N174="zákl. přenesená",J174,0)</f>
        <v>0</v>
      </c>
      <c r="BH174" s="137">
        <f>IF(N174="sníž. přenesená",J174,0)</f>
        <v>0</v>
      </c>
      <c r="BI174" s="137">
        <f>IF(N174="nulová",J174,0)</f>
        <v>0</v>
      </c>
      <c r="BJ174" s="14" t="s">
        <v>81</v>
      </c>
      <c r="BK174" s="137">
        <f>ROUND(I174*H174,2)</f>
        <v>0</v>
      </c>
      <c r="BL174" s="14" t="s">
        <v>138</v>
      </c>
      <c r="BM174" s="237" t="s">
        <v>300</v>
      </c>
    </row>
    <row r="175" s="2" customFormat="1" ht="16.5" customHeight="1">
      <c r="A175" s="37"/>
      <c r="B175" s="38"/>
      <c r="C175" s="238" t="s">
        <v>301</v>
      </c>
      <c r="D175" s="238" t="s">
        <v>220</v>
      </c>
      <c r="E175" s="239" t="s">
        <v>302</v>
      </c>
      <c r="F175" s="240" t="s">
        <v>303</v>
      </c>
      <c r="G175" s="241" t="s">
        <v>142</v>
      </c>
      <c r="H175" s="242">
        <v>266.69999999999999</v>
      </c>
      <c r="I175" s="243"/>
      <c r="J175" s="244">
        <f>ROUND(I175*H175,2)</f>
        <v>0</v>
      </c>
      <c r="K175" s="245"/>
      <c r="L175" s="246"/>
      <c r="M175" s="247" t="s">
        <v>1</v>
      </c>
      <c r="N175" s="248" t="s">
        <v>41</v>
      </c>
      <c r="O175" s="90"/>
      <c r="P175" s="235">
        <f>O175*H175</f>
        <v>0</v>
      </c>
      <c r="Q175" s="235">
        <v>0.00198</v>
      </c>
      <c r="R175" s="235">
        <f>Q175*H175</f>
        <v>0.52806599999999992</v>
      </c>
      <c r="S175" s="235">
        <v>0</v>
      </c>
      <c r="T175" s="23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7" t="s">
        <v>164</v>
      </c>
      <c r="AT175" s="237" t="s">
        <v>220</v>
      </c>
      <c r="AU175" s="237" t="s">
        <v>92</v>
      </c>
      <c r="AY175" s="14" t="s">
        <v>132</v>
      </c>
      <c r="BE175" s="137">
        <f>IF(N175="základní",J175,0)</f>
        <v>0</v>
      </c>
      <c r="BF175" s="137">
        <f>IF(N175="snížená",J175,0)</f>
        <v>0</v>
      </c>
      <c r="BG175" s="137">
        <f>IF(N175="zákl. přenesená",J175,0)</f>
        <v>0</v>
      </c>
      <c r="BH175" s="137">
        <f>IF(N175="sníž. přenesená",J175,0)</f>
        <v>0</v>
      </c>
      <c r="BI175" s="137">
        <f>IF(N175="nulová",J175,0)</f>
        <v>0</v>
      </c>
      <c r="BJ175" s="14" t="s">
        <v>81</v>
      </c>
      <c r="BK175" s="137">
        <f>ROUND(I175*H175,2)</f>
        <v>0</v>
      </c>
      <c r="BL175" s="14" t="s">
        <v>138</v>
      </c>
      <c r="BM175" s="237" t="s">
        <v>304</v>
      </c>
    </row>
    <row r="176" s="12" customFormat="1" ht="22.8" customHeight="1">
      <c r="A176" s="12"/>
      <c r="B176" s="209"/>
      <c r="C176" s="210"/>
      <c r="D176" s="211" t="s">
        <v>75</v>
      </c>
      <c r="E176" s="223" t="s">
        <v>152</v>
      </c>
      <c r="F176" s="223" t="s">
        <v>305</v>
      </c>
      <c r="G176" s="210"/>
      <c r="H176" s="210"/>
      <c r="I176" s="213"/>
      <c r="J176" s="224">
        <f>BK176</f>
        <v>0</v>
      </c>
      <c r="K176" s="210"/>
      <c r="L176" s="215"/>
      <c r="M176" s="216"/>
      <c r="N176" s="217"/>
      <c r="O176" s="217"/>
      <c r="P176" s="218">
        <f>SUM(P177:P185)</f>
        <v>0</v>
      </c>
      <c r="Q176" s="217"/>
      <c r="R176" s="218">
        <f>SUM(R177:R185)</f>
        <v>33.011074000000001</v>
      </c>
      <c r="S176" s="217"/>
      <c r="T176" s="219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0" t="s">
        <v>81</v>
      </c>
      <c r="AT176" s="221" t="s">
        <v>75</v>
      </c>
      <c r="AU176" s="221" t="s">
        <v>81</v>
      </c>
      <c r="AY176" s="220" t="s">
        <v>132</v>
      </c>
      <c r="BK176" s="222">
        <f>SUM(BK177:BK185)</f>
        <v>0</v>
      </c>
    </row>
    <row r="177" s="2" customFormat="1" ht="24.15" customHeight="1">
      <c r="A177" s="37"/>
      <c r="B177" s="38"/>
      <c r="C177" s="225" t="s">
        <v>306</v>
      </c>
      <c r="D177" s="225" t="s">
        <v>134</v>
      </c>
      <c r="E177" s="226" t="s">
        <v>307</v>
      </c>
      <c r="F177" s="227" t="s">
        <v>308</v>
      </c>
      <c r="G177" s="228" t="s">
        <v>142</v>
      </c>
      <c r="H177" s="229">
        <v>648</v>
      </c>
      <c r="I177" s="230"/>
      <c r="J177" s="231">
        <f>ROUND(I177*H177,2)</f>
        <v>0</v>
      </c>
      <c r="K177" s="232"/>
      <c r="L177" s="40"/>
      <c r="M177" s="233" t="s">
        <v>1</v>
      </c>
      <c r="N177" s="234" t="s">
        <v>41</v>
      </c>
      <c r="O177" s="90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7" t="s">
        <v>138</v>
      </c>
      <c r="AT177" s="237" t="s">
        <v>134</v>
      </c>
      <c r="AU177" s="237" t="s">
        <v>92</v>
      </c>
      <c r="AY177" s="14" t="s">
        <v>132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4" t="s">
        <v>81</v>
      </c>
      <c r="BK177" s="137">
        <f>ROUND(I177*H177,2)</f>
        <v>0</v>
      </c>
      <c r="BL177" s="14" t="s">
        <v>138</v>
      </c>
      <c r="BM177" s="237" t="s">
        <v>309</v>
      </c>
    </row>
    <row r="178" s="2" customFormat="1" ht="24.15" customHeight="1">
      <c r="A178" s="37"/>
      <c r="B178" s="38"/>
      <c r="C178" s="225" t="s">
        <v>310</v>
      </c>
      <c r="D178" s="225" t="s">
        <v>134</v>
      </c>
      <c r="E178" s="226" t="s">
        <v>311</v>
      </c>
      <c r="F178" s="227" t="s">
        <v>312</v>
      </c>
      <c r="G178" s="228" t="s">
        <v>142</v>
      </c>
      <c r="H178" s="229">
        <v>648</v>
      </c>
      <c r="I178" s="230"/>
      <c r="J178" s="231">
        <f>ROUND(I178*H178,2)</f>
        <v>0</v>
      </c>
      <c r="K178" s="232"/>
      <c r="L178" s="40"/>
      <c r="M178" s="233" t="s">
        <v>1</v>
      </c>
      <c r="N178" s="234" t="s">
        <v>41</v>
      </c>
      <c r="O178" s="90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7" t="s">
        <v>138</v>
      </c>
      <c r="AT178" s="237" t="s">
        <v>134</v>
      </c>
      <c r="AU178" s="237" t="s">
        <v>92</v>
      </c>
      <c r="AY178" s="14" t="s">
        <v>132</v>
      </c>
      <c r="BE178" s="137">
        <f>IF(N178="základní",J178,0)</f>
        <v>0</v>
      </c>
      <c r="BF178" s="137">
        <f>IF(N178="snížená",J178,0)</f>
        <v>0</v>
      </c>
      <c r="BG178" s="137">
        <f>IF(N178="zákl. přenesená",J178,0)</f>
        <v>0</v>
      </c>
      <c r="BH178" s="137">
        <f>IF(N178="sníž. přenesená",J178,0)</f>
        <v>0</v>
      </c>
      <c r="BI178" s="137">
        <f>IF(N178="nulová",J178,0)</f>
        <v>0</v>
      </c>
      <c r="BJ178" s="14" t="s">
        <v>81</v>
      </c>
      <c r="BK178" s="137">
        <f>ROUND(I178*H178,2)</f>
        <v>0</v>
      </c>
      <c r="BL178" s="14" t="s">
        <v>138</v>
      </c>
      <c r="BM178" s="237" t="s">
        <v>313</v>
      </c>
    </row>
    <row r="179" s="2" customFormat="1" ht="24.15" customHeight="1">
      <c r="A179" s="37"/>
      <c r="B179" s="38"/>
      <c r="C179" s="225" t="s">
        <v>314</v>
      </c>
      <c r="D179" s="225" t="s">
        <v>134</v>
      </c>
      <c r="E179" s="226" t="s">
        <v>315</v>
      </c>
      <c r="F179" s="227" t="s">
        <v>316</v>
      </c>
      <c r="G179" s="228" t="s">
        <v>142</v>
      </c>
      <c r="H179" s="229">
        <v>69.5</v>
      </c>
      <c r="I179" s="230"/>
      <c r="J179" s="231">
        <f>ROUND(I179*H179,2)</f>
        <v>0</v>
      </c>
      <c r="K179" s="232"/>
      <c r="L179" s="40"/>
      <c r="M179" s="233" t="s">
        <v>1</v>
      </c>
      <c r="N179" s="234" t="s">
        <v>41</v>
      </c>
      <c r="O179" s="90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7" t="s">
        <v>138</v>
      </c>
      <c r="AT179" s="237" t="s">
        <v>134</v>
      </c>
      <c r="AU179" s="237" t="s">
        <v>92</v>
      </c>
      <c r="AY179" s="14" t="s">
        <v>132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4" t="s">
        <v>81</v>
      </c>
      <c r="BK179" s="137">
        <f>ROUND(I179*H179,2)</f>
        <v>0</v>
      </c>
      <c r="BL179" s="14" t="s">
        <v>138</v>
      </c>
      <c r="BM179" s="237" t="s">
        <v>317</v>
      </c>
    </row>
    <row r="180" s="2" customFormat="1" ht="24.15" customHeight="1">
      <c r="A180" s="37"/>
      <c r="B180" s="38"/>
      <c r="C180" s="225" t="s">
        <v>318</v>
      </c>
      <c r="D180" s="225" t="s">
        <v>134</v>
      </c>
      <c r="E180" s="226" t="s">
        <v>319</v>
      </c>
      <c r="F180" s="227" t="s">
        <v>320</v>
      </c>
      <c r="G180" s="228" t="s">
        <v>142</v>
      </c>
      <c r="H180" s="229">
        <v>69.5</v>
      </c>
      <c r="I180" s="230"/>
      <c r="J180" s="231">
        <f>ROUND(I180*H180,2)</f>
        <v>0</v>
      </c>
      <c r="K180" s="232"/>
      <c r="L180" s="40"/>
      <c r="M180" s="233" t="s">
        <v>1</v>
      </c>
      <c r="N180" s="234" t="s">
        <v>41</v>
      </c>
      <c r="O180" s="90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7" t="s">
        <v>138</v>
      </c>
      <c r="AT180" s="237" t="s">
        <v>134</v>
      </c>
      <c r="AU180" s="237" t="s">
        <v>92</v>
      </c>
      <c r="AY180" s="14" t="s">
        <v>132</v>
      </c>
      <c r="BE180" s="137">
        <f>IF(N180="základní",J180,0)</f>
        <v>0</v>
      </c>
      <c r="BF180" s="137">
        <f>IF(N180="snížená",J180,0)</f>
        <v>0</v>
      </c>
      <c r="BG180" s="137">
        <f>IF(N180="zákl. přenesená",J180,0)</f>
        <v>0</v>
      </c>
      <c r="BH180" s="137">
        <f>IF(N180="sníž. přenesená",J180,0)</f>
        <v>0</v>
      </c>
      <c r="BI180" s="137">
        <f>IF(N180="nulová",J180,0)</f>
        <v>0</v>
      </c>
      <c r="BJ180" s="14" t="s">
        <v>81</v>
      </c>
      <c r="BK180" s="137">
        <f>ROUND(I180*H180,2)</f>
        <v>0</v>
      </c>
      <c r="BL180" s="14" t="s">
        <v>138</v>
      </c>
      <c r="BM180" s="237" t="s">
        <v>321</v>
      </c>
    </row>
    <row r="181" s="2" customFormat="1" ht="24.15" customHeight="1">
      <c r="A181" s="37"/>
      <c r="B181" s="38"/>
      <c r="C181" s="225" t="s">
        <v>322</v>
      </c>
      <c r="D181" s="225" t="s">
        <v>134</v>
      </c>
      <c r="E181" s="226" t="s">
        <v>323</v>
      </c>
      <c r="F181" s="227" t="s">
        <v>324</v>
      </c>
      <c r="G181" s="228" t="s">
        <v>142</v>
      </c>
      <c r="H181" s="229">
        <v>648</v>
      </c>
      <c r="I181" s="230"/>
      <c r="J181" s="231">
        <f>ROUND(I181*H181,2)</f>
        <v>0</v>
      </c>
      <c r="K181" s="232"/>
      <c r="L181" s="40"/>
      <c r="M181" s="233" t="s">
        <v>1</v>
      </c>
      <c r="N181" s="234" t="s">
        <v>41</v>
      </c>
      <c r="O181" s="90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7" t="s">
        <v>138</v>
      </c>
      <c r="AT181" s="237" t="s">
        <v>134</v>
      </c>
      <c r="AU181" s="237" t="s">
        <v>92</v>
      </c>
      <c r="AY181" s="14" t="s">
        <v>132</v>
      </c>
      <c r="BE181" s="137">
        <f>IF(N181="základní",J181,0)</f>
        <v>0</v>
      </c>
      <c r="BF181" s="137">
        <f>IF(N181="snížená",J181,0)</f>
        <v>0</v>
      </c>
      <c r="BG181" s="137">
        <f>IF(N181="zákl. přenesená",J181,0)</f>
        <v>0</v>
      </c>
      <c r="BH181" s="137">
        <f>IF(N181="sníž. přenesená",J181,0)</f>
        <v>0</v>
      </c>
      <c r="BI181" s="137">
        <f>IF(N181="nulová",J181,0)</f>
        <v>0</v>
      </c>
      <c r="BJ181" s="14" t="s">
        <v>81</v>
      </c>
      <c r="BK181" s="137">
        <f>ROUND(I181*H181,2)</f>
        <v>0</v>
      </c>
      <c r="BL181" s="14" t="s">
        <v>138</v>
      </c>
      <c r="BM181" s="237" t="s">
        <v>325</v>
      </c>
    </row>
    <row r="182" s="2" customFormat="1" ht="24.15" customHeight="1">
      <c r="A182" s="37"/>
      <c r="B182" s="38"/>
      <c r="C182" s="225" t="s">
        <v>326</v>
      </c>
      <c r="D182" s="225" t="s">
        <v>134</v>
      </c>
      <c r="E182" s="226" t="s">
        <v>327</v>
      </c>
      <c r="F182" s="227" t="s">
        <v>328</v>
      </c>
      <c r="G182" s="228" t="s">
        <v>142</v>
      </c>
      <c r="H182" s="229">
        <v>648</v>
      </c>
      <c r="I182" s="230"/>
      <c r="J182" s="231">
        <f>ROUND(I182*H182,2)</f>
        <v>0</v>
      </c>
      <c r="K182" s="232"/>
      <c r="L182" s="40"/>
      <c r="M182" s="233" t="s">
        <v>1</v>
      </c>
      <c r="N182" s="234" t="s">
        <v>41</v>
      </c>
      <c r="O182" s="90"/>
      <c r="P182" s="235">
        <f>O182*H182</f>
        <v>0</v>
      </c>
      <c r="Q182" s="235">
        <v>0.02937</v>
      </c>
      <c r="R182" s="235">
        <f>Q182*H182</f>
        <v>19.031759999999998</v>
      </c>
      <c r="S182" s="235">
        <v>0</v>
      </c>
      <c r="T182" s="23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7" t="s">
        <v>138</v>
      </c>
      <c r="AT182" s="237" t="s">
        <v>134</v>
      </c>
      <c r="AU182" s="237" t="s">
        <v>92</v>
      </c>
      <c r="AY182" s="14" t="s">
        <v>132</v>
      </c>
      <c r="BE182" s="137">
        <f>IF(N182="základní",J182,0)</f>
        <v>0</v>
      </c>
      <c r="BF182" s="137">
        <f>IF(N182="snížená",J182,0)</f>
        <v>0</v>
      </c>
      <c r="BG182" s="137">
        <f>IF(N182="zákl. přenesená",J182,0)</f>
        <v>0</v>
      </c>
      <c r="BH182" s="137">
        <f>IF(N182="sníž. přenesená",J182,0)</f>
        <v>0</v>
      </c>
      <c r="BI182" s="137">
        <f>IF(N182="nulová",J182,0)</f>
        <v>0</v>
      </c>
      <c r="BJ182" s="14" t="s">
        <v>81</v>
      </c>
      <c r="BK182" s="137">
        <f>ROUND(I182*H182,2)</f>
        <v>0</v>
      </c>
      <c r="BL182" s="14" t="s">
        <v>138</v>
      </c>
      <c r="BM182" s="237" t="s">
        <v>329</v>
      </c>
    </row>
    <row r="183" s="2" customFormat="1" ht="24.15" customHeight="1">
      <c r="A183" s="37"/>
      <c r="B183" s="38"/>
      <c r="C183" s="225" t="s">
        <v>330</v>
      </c>
      <c r="D183" s="225" t="s">
        <v>134</v>
      </c>
      <c r="E183" s="226" t="s">
        <v>331</v>
      </c>
      <c r="F183" s="227" t="s">
        <v>332</v>
      </c>
      <c r="G183" s="228" t="s">
        <v>257</v>
      </c>
      <c r="H183" s="229">
        <v>374.39999999999998</v>
      </c>
      <c r="I183" s="230"/>
      <c r="J183" s="231">
        <f>ROUND(I183*H183,2)</f>
        <v>0</v>
      </c>
      <c r="K183" s="232"/>
      <c r="L183" s="40"/>
      <c r="M183" s="233" t="s">
        <v>1</v>
      </c>
      <c r="N183" s="234" t="s">
        <v>41</v>
      </c>
      <c r="O183" s="90"/>
      <c r="P183" s="235">
        <f>O183*H183</f>
        <v>0</v>
      </c>
      <c r="Q183" s="235">
        <v>0.00031</v>
      </c>
      <c r="R183" s="235">
        <f>Q183*H183</f>
        <v>0.11606399999999999</v>
      </c>
      <c r="S183" s="235">
        <v>0</v>
      </c>
      <c r="T183" s="23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7" t="s">
        <v>138</v>
      </c>
      <c r="AT183" s="237" t="s">
        <v>134</v>
      </c>
      <c r="AU183" s="237" t="s">
        <v>92</v>
      </c>
      <c r="AY183" s="14" t="s">
        <v>132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4" t="s">
        <v>81</v>
      </c>
      <c r="BK183" s="137">
        <f>ROUND(I183*H183,2)</f>
        <v>0</v>
      </c>
      <c r="BL183" s="14" t="s">
        <v>138</v>
      </c>
      <c r="BM183" s="237" t="s">
        <v>333</v>
      </c>
    </row>
    <row r="184" s="2" customFormat="1" ht="37.8" customHeight="1">
      <c r="A184" s="37"/>
      <c r="B184" s="38"/>
      <c r="C184" s="225" t="s">
        <v>334</v>
      </c>
      <c r="D184" s="225" t="s">
        <v>134</v>
      </c>
      <c r="E184" s="226" t="s">
        <v>335</v>
      </c>
      <c r="F184" s="227" t="s">
        <v>336</v>
      </c>
      <c r="G184" s="228" t="s">
        <v>142</v>
      </c>
      <c r="H184" s="229">
        <v>69.5</v>
      </c>
      <c r="I184" s="230"/>
      <c r="J184" s="231">
        <f>ROUND(I184*H184,2)</f>
        <v>0</v>
      </c>
      <c r="K184" s="232"/>
      <c r="L184" s="40"/>
      <c r="M184" s="233" t="s">
        <v>1</v>
      </c>
      <c r="N184" s="234" t="s">
        <v>41</v>
      </c>
      <c r="O184" s="90"/>
      <c r="P184" s="235">
        <f>O184*H184</f>
        <v>0</v>
      </c>
      <c r="Q184" s="235">
        <v>0.10100000000000001</v>
      </c>
      <c r="R184" s="235">
        <f>Q184*H184</f>
        <v>7.0195000000000007</v>
      </c>
      <c r="S184" s="235">
        <v>0</v>
      </c>
      <c r="T184" s="23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7" t="s">
        <v>138</v>
      </c>
      <c r="AT184" s="237" t="s">
        <v>134</v>
      </c>
      <c r="AU184" s="237" t="s">
        <v>92</v>
      </c>
      <c r="AY184" s="14" t="s">
        <v>132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4" t="s">
        <v>81</v>
      </c>
      <c r="BK184" s="137">
        <f>ROUND(I184*H184,2)</f>
        <v>0</v>
      </c>
      <c r="BL184" s="14" t="s">
        <v>138</v>
      </c>
      <c r="BM184" s="237" t="s">
        <v>337</v>
      </c>
    </row>
    <row r="185" s="2" customFormat="1" ht="16.5" customHeight="1">
      <c r="A185" s="37"/>
      <c r="B185" s="38"/>
      <c r="C185" s="238" t="s">
        <v>338</v>
      </c>
      <c r="D185" s="238" t="s">
        <v>220</v>
      </c>
      <c r="E185" s="239" t="s">
        <v>339</v>
      </c>
      <c r="F185" s="240" t="s">
        <v>340</v>
      </c>
      <c r="G185" s="241" t="s">
        <v>142</v>
      </c>
      <c r="H185" s="242">
        <v>73</v>
      </c>
      <c r="I185" s="243"/>
      <c r="J185" s="244">
        <f>ROUND(I185*H185,2)</f>
        <v>0</v>
      </c>
      <c r="K185" s="245"/>
      <c r="L185" s="246"/>
      <c r="M185" s="247" t="s">
        <v>1</v>
      </c>
      <c r="N185" s="248" t="s">
        <v>41</v>
      </c>
      <c r="O185" s="90"/>
      <c r="P185" s="235">
        <f>O185*H185</f>
        <v>0</v>
      </c>
      <c r="Q185" s="235">
        <v>0.09375</v>
      </c>
      <c r="R185" s="235">
        <f>Q185*H185</f>
        <v>6.84375</v>
      </c>
      <c r="S185" s="235">
        <v>0</v>
      </c>
      <c r="T185" s="23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7" t="s">
        <v>164</v>
      </c>
      <c r="AT185" s="237" t="s">
        <v>220</v>
      </c>
      <c r="AU185" s="237" t="s">
        <v>92</v>
      </c>
      <c r="AY185" s="14" t="s">
        <v>132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4" t="s">
        <v>81</v>
      </c>
      <c r="BK185" s="137">
        <f>ROUND(I185*H185,2)</f>
        <v>0</v>
      </c>
      <c r="BL185" s="14" t="s">
        <v>138</v>
      </c>
      <c r="BM185" s="237" t="s">
        <v>341</v>
      </c>
    </row>
    <row r="186" s="12" customFormat="1" ht="22.8" customHeight="1">
      <c r="A186" s="12"/>
      <c r="B186" s="209"/>
      <c r="C186" s="210"/>
      <c r="D186" s="211" t="s">
        <v>75</v>
      </c>
      <c r="E186" s="223" t="s">
        <v>168</v>
      </c>
      <c r="F186" s="223" t="s">
        <v>342</v>
      </c>
      <c r="G186" s="210"/>
      <c r="H186" s="210"/>
      <c r="I186" s="213"/>
      <c r="J186" s="224">
        <f>BK186</f>
        <v>0</v>
      </c>
      <c r="K186" s="210"/>
      <c r="L186" s="215"/>
      <c r="M186" s="216"/>
      <c r="N186" s="217"/>
      <c r="O186" s="217"/>
      <c r="P186" s="218">
        <f>SUM(P187:P206)</f>
        <v>0</v>
      </c>
      <c r="Q186" s="217"/>
      <c r="R186" s="218">
        <f>SUM(R187:R206)</f>
        <v>28.231550000000002</v>
      </c>
      <c r="S186" s="217"/>
      <c r="T186" s="219">
        <f>SUM(T187:T206)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0" t="s">
        <v>81</v>
      </c>
      <c r="AT186" s="221" t="s">
        <v>75</v>
      </c>
      <c r="AU186" s="221" t="s">
        <v>81</v>
      </c>
      <c r="AY186" s="220" t="s">
        <v>132</v>
      </c>
      <c r="BK186" s="222">
        <f>SUM(BK187:BK206)</f>
        <v>0</v>
      </c>
    </row>
    <row r="187" s="2" customFormat="1" ht="33" customHeight="1">
      <c r="A187" s="37"/>
      <c r="B187" s="38"/>
      <c r="C187" s="225" t="s">
        <v>343</v>
      </c>
      <c r="D187" s="225" t="s">
        <v>134</v>
      </c>
      <c r="E187" s="226" t="s">
        <v>344</v>
      </c>
      <c r="F187" s="227" t="s">
        <v>345</v>
      </c>
      <c r="G187" s="228" t="s">
        <v>257</v>
      </c>
      <c r="H187" s="229">
        <v>120.59999999999999</v>
      </c>
      <c r="I187" s="230"/>
      <c r="J187" s="231">
        <f>ROUND(I187*H187,2)</f>
        <v>0</v>
      </c>
      <c r="K187" s="232"/>
      <c r="L187" s="40"/>
      <c r="M187" s="233" t="s">
        <v>1</v>
      </c>
      <c r="N187" s="234" t="s">
        <v>41</v>
      </c>
      <c r="O187" s="90"/>
      <c r="P187" s="235">
        <f>O187*H187</f>
        <v>0</v>
      </c>
      <c r="Q187" s="235">
        <v>0.1295</v>
      </c>
      <c r="R187" s="235">
        <f>Q187*H187</f>
        <v>15.617699999999999</v>
      </c>
      <c r="S187" s="235">
        <v>0</v>
      </c>
      <c r="T187" s="23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7" t="s">
        <v>138</v>
      </c>
      <c r="AT187" s="237" t="s">
        <v>134</v>
      </c>
      <c r="AU187" s="237" t="s">
        <v>92</v>
      </c>
      <c r="AY187" s="14" t="s">
        <v>132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4" t="s">
        <v>81</v>
      </c>
      <c r="BK187" s="137">
        <f>ROUND(I187*H187,2)</f>
        <v>0</v>
      </c>
      <c r="BL187" s="14" t="s">
        <v>138</v>
      </c>
      <c r="BM187" s="237" t="s">
        <v>346</v>
      </c>
    </row>
    <row r="188" s="2" customFormat="1" ht="16.5" customHeight="1">
      <c r="A188" s="37"/>
      <c r="B188" s="38"/>
      <c r="C188" s="238" t="s">
        <v>347</v>
      </c>
      <c r="D188" s="238" t="s">
        <v>220</v>
      </c>
      <c r="E188" s="239" t="s">
        <v>348</v>
      </c>
      <c r="F188" s="240" t="s">
        <v>349</v>
      </c>
      <c r="G188" s="241" t="s">
        <v>257</v>
      </c>
      <c r="H188" s="242">
        <v>126.63</v>
      </c>
      <c r="I188" s="243"/>
      <c r="J188" s="244">
        <f>ROUND(I188*H188,2)</f>
        <v>0</v>
      </c>
      <c r="K188" s="245"/>
      <c r="L188" s="246"/>
      <c r="M188" s="247" t="s">
        <v>1</v>
      </c>
      <c r="N188" s="248" t="s">
        <v>41</v>
      </c>
      <c r="O188" s="90"/>
      <c r="P188" s="235">
        <f>O188*H188</f>
        <v>0</v>
      </c>
      <c r="Q188" s="235">
        <v>0.028000000000000001</v>
      </c>
      <c r="R188" s="235">
        <f>Q188*H188</f>
        <v>3.5456400000000001</v>
      </c>
      <c r="S188" s="235">
        <v>0</v>
      </c>
      <c r="T188" s="23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7" t="s">
        <v>164</v>
      </c>
      <c r="AT188" s="237" t="s">
        <v>220</v>
      </c>
      <c r="AU188" s="237" t="s">
        <v>92</v>
      </c>
      <c r="AY188" s="14" t="s">
        <v>132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4" t="s">
        <v>81</v>
      </c>
      <c r="BK188" s="137">
        <f>ROUND(I188*H188,2)</f>
        <v>0</v>
      </c>
      <c r="BL188" s="14" t="s">
        <v>138</v>
      </c>
      <c r="BM188" s="237" t="s">
        <v>350</v>
      </c>
    </row>
    <row r="189" s="2" customFormat="1" ht="24.15" customHeight="1">
      <c r="A189" s="37"/>
      <c r="B189" s="38"/>
      <c r="C189" s="225" t="s">
        <v>351</v>
      </c>
      <c r="D189" s="225" t="s">
        <v>134</v>
      </c>
      <c r="E189" s="226" t="s">
        <v>352</v>
      </c>
      <c r="F189" s="227" t="s">
        <v>353</v>
      </c>
      <c r="G189" s="228" t="s">
        <v>147</v>
      </c>
      <c r="H189" s="229">
        <v>3</v>
      </c>
      <c r="I189" s="230"/>
      <c r="J189" s="231">
        <f>ROUND(I189*H189,2)</f>
        <v>0</v>
      </c>
      <c r="K189" s="232"/>
      <c r="L189" s="40"/>
      <c r="M189" s="233" t="s">
        <v>1</v>
      </c>
      <c r="N189" s="234" t="s">
        <v>41</v>
      </c>
      <c r="O189" s="90"/>
      <c r="P189" s="235">
        <f>O189*H189</f>
        <v>0</v>
      </c>
      <c r="Q189" s="235">
        <v>2.2563399999999998</v>
      </c>
      <c r="R189" s="235">
        <f>Q189*H189</f>
        <v>6.7690199999999994</v>
      </c>
      <c r="S189" s="235">
        <v>0</v>
      </c>
      <c r="T189" s="23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7" t="s">
        <v>138</v>
      </c>
      <c r="AT189" s="237" t="s">
        <v>134</v>
      </c>
      <c r="AU189" s="237" t="s">
        <v>92</v>
      </c>
      <c r="AY189" s="14" t="s">
        <v>132</v>
      </c>
      <c r="BE189" s="137">
        <f>IF(N189="základní",J189,0)</f>
        <v>0</v>
      </c>
      <c r="BF189" s="137">
        <f>IF(N189="snížená",J189,0)</f>
        <v>0</v>
      </c>
      <c r="BG189" s="137">
        <f>IF(N189="zákl. přenesená",J189,0)</f>
        <v>0</v>
      </c>
      <c r="BH189" s="137">
        <f>IF(N189="sníž. přenesená",J189,0)</f>
        <v>0</v>
      </c>
      <c r="BI189" s="137">
        <f>IF(N189="nulová",J189,0)</f>
        <v>0</v>
      </c>
      <c r="BJ189" s="14" t="s">
        <v>81</v>
      </c>
      <c r="BK189" s="137">
        <f>ROUND(I189*H189,2)</f>
        <v>0</v>
      </c>
      <c r="BL189" s="14" t="s">
        <v>138</v>
      </c>
      <c r="BM189" s="237" t="s">
        <v>354</v>
      </c>
    </row>
    <row r="190" s="2" customFormat="1" ht="24.15" customHeight="1">
      <c r="A190" s="37"/>
      <c r="B190" s="38"/>
      <c r="C190" s="225" t="s">
        <v>355</v>
      </c>
      <c r="D190" s="225" t="s">
        <v>134</v>
      </c>
      <c r="E190" s="226" t="s">
        <v>356</v>
      </c>
      <c r="F190" s="227" t="s">
        <v>357</v>
      </c>
      <c r="G190" s="228" t="s">
        <v>275</v>
      </c>
      <c r="H190" s="229">
        <v>4</v>
      </c>
      <c r="I190" s="230"/>
      <c r="J190" s="231">
        <f>ROUND(I190*H190,2)</f>
        <v>0</v>
      </c>
      <c r="K190" s="232"/>
      <c r="L190" s="40"/>
      <c r="M190" s="233" t="s">
        <v>1</v>
      </c>
      <c r="N190" s="234" t="s">
        <v>41</v>
      </c>
      <c r="O190" s="90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7" t="s">
        <v>138</v>
      </c>
      <c r="AT190" s="237" t="s">
        <v>134</v>
      </c>
      <c r="AU190" s="237" t="s">
        <v>92</v>
      </c>
      <c r="AY190" s="14" t="s">
        <v>132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4" t="s">
        <v>81</v>
      </c>
      <c r="BK190" s="137">
        <f>ROUND(I190*H190,2)</f>
        <v>0</v>
      </c>
      <c r="BL190" s="14" t="s">
        <v>138</v>
      </c>
      <c r="BM190" s="237" t="s">
        <v>358</v>
      </c>
    </row>
    <row r="191" s="2" customFormat="1" ht="16.5" customHeight="1">
      <c r="A191" s="37"/>
      <c r="B191" s="38"/>
      <c r="C191" s="238" t="s">
        <v>359</v>
      </c>
      <c r="D191" s="238" t="s">
        <v>220</v>
      </c>
      <c r="E191" s="239" t="s">
        <v>360</v>
      </c>
      <c r="F191" s="240" t="s">
        <v>361</v>
      </c>
      <c r="G191" s="241" t="s">
        <v>275</v>
      </c>
      <c r="H191" s="242">
        <v>2</v>
      </c>
      <c r="I191" s="243"/>
      <c r="J191" s="244">
        <f>ROUND(I191*H191,2)</f>
        <v>0</v>
      </c>
      <c r="K191" s="245"/>
      <c r="L191" s="246"/>
      <c r="M191" s="247" t="s">
        <v>1</v>
      </c>
      <c r="N191" s="248" t="s">
        <v>41</v>
      </c>
      <c r="O191" s="90"/>
      <c r="P191" s="235">
        <f>O191*H191</f>
        <v>0</v>
      </c>
      <c r="Q191" s="235">
        <v>0.014500000000000001</v>
      </c>
      <c r="R191" s="235">
        <f>Q191*H191</f>
        <v>0.029000000000000001</v>
      </c>
      <c r="S191" s="235">
        <v>0</v>
      </c>
      <c r="T191" s="23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7" t="s">
        <v>164</v>
      </c>
      <c r="AT191" s="237" t="s">
        <v>220</v>
      </c>
      <c r="AU191" s="237" t="s">
        <v>92</v>
      </c>
      <c r="AY191" s="14" t="s">
        <v>132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4" t="s">
        <v>81</v>
      </c>
      <c r="BK191" s="137">
        <f>ROUND(I191*H191,2)</f>
        <v>0</v>
      </c>
      <c r="BL191" s="14" t="s">
        <v>138</v>
      </c>
      <c r="BM191" s="237" t="s">
        <v>362</v>
      </c>
    </row>
    <row r="192" s="2" customFormat="1" ht="24.15" customHeight="1">
      <c r="A192" s="37"/>
      <c r="B192" s="38"/>
      <c r="C192" s="238" t="s">
        <v>363</v>
      </c>
      <c r="D192" s="238" t="s">
        <v>220</v>
      </c>
      <c r="E192" s="239" t="s">
        <v>364</v>
      </c>
      <c r="F192" s="240" t="s">
        <v>365</v>
      </c>
      <c r="G192" s="241" t="s">
        <v>275</v>
      </c>
      <c r="H192" s="242">
        <v>2</v>
      </c>
      <c r="I192" s="243"/>
      <c r="J192" s="244">
        <f>ROUND(I192*H192,2)</f>
        <v>0</v>
      </c>
      <c r="K192" s="245"/>
      <c r="L192" s="246"/>
      <c r="M192" s="247" t="s">
        <v>1</v>
      </c>
      <c r="N192" s="248" t="s">
        <v>41</v>
      </c>
      <c r="O192" s="90"/>
      <c r="P192" s="235">
        <f>O192*H192</f>
        <v>0</v>
      </c>
      <c r="Q192" s="235">
        <v>0.014500000000000001</v>
      </c>
      <c r="R192" s="235">
        <f>Q192*H192</f>
        <v>0.029000000000000001</v>
      </c>
      <c r="S192" s="235">
        <v>0</v>
      </c>
      <c r="T192" s="23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7" t="s">
        <v>164</v>
      </c>
      <c r="AT192" s="237" t="s">
        <v>220</v>
      </c>
      <c r="AU192" s="237" t="s">
        <v>92</v>
      </c>
      <c r="AY192" s="14" t="s">
        <v>132</v>
      </c>
      <c r="BE192" s="137">
        <f>IF(N192="základní",J192,0)</f>
        <v>0</v>
      </c>
      <c r="BF192" s="137">
        <f>IF(N192="snížená",J192,0)</f>
        <v>0</v>
      </c>
      <c r="BG192" s="137">
        <f>IF(N192="zákl. přenesená",J192,0)</f>
        <v>0</v>
      </c>
      <c r="BH192" s="137">
        <f>IF(N192="sníž. přenesená",J192,0)</f>
        <v>0</v>
      </c>
      <c r="BI192" s="137">
        <f>IF(N192="nulová",J192,0)</f>
        <v>0</v>
      </c>
      <c r="BJ192" s="14" t="s">
        <v>81</v>
      </c>
      <c r="BK192" s="137">
        <f>ROUND(I192*H192,2)</f>
        <v>0</v>
      </c>
      <c r="BL192" s="14" t="s">
        <v>138</v>
      </c>
      <c r="BM192" s="237" t="s">
        <v>366</v>
      </c>
    </row>
    <row r="193" s="2" customFormat="1" ht="24.15" customHeight="1">
      <c r="A193" s="37"/>
      <c r="B193" s="38"/>
      <c r="C193" s="238" t="s">
        <v>367</v>
      </c>
      <c r="D193" s="238" t="s">
        <v>220</v>
      </c>
      <c r="E193" s="239" t="s">
        <v>368</v>
      </c>
      <c r="F193" s="240" t="s">
        <v>369</v>
      </c>
      <c r="G193" s="241" t="s">
        <v>370</v>
      </c>
      <c r="H193" s="242">
        <v>2</v>
      </c>
      <c r="I193" s="243"/>
      <c r="J193" s="244">
        <f>ROUND(I193*H193,2)</f>
        <v>0</v>
      </c>
      <c r="K193" s="245"/>
      <c r="L193" s="246"/>
      <c r="M193" s="247" t="s">
        <v>1</v>
      </c>
      <c r="N193" s="248" t="s">
        <v>41</v>
      </c>
      <c r="O193" s="90"/>
      <c r="P193" s="235">
        <f>O193*H193</f>
        <v>0</v>
      </c>
      <c r="Q193" s="235">
        <v>0.014500000000000001</v>
      </c>
      <c r="R193" s="235">
        <f>Q193*H193</f>
        <v>0.029000000000000001</v>
      </c>
      <c r="S193" s="235">
        <v>0</v>
      </c>
      <c r="T193" s="23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7" t="s">
        <v>164</v>
      </c>
      <c r="AT193" s="237" t="s">
        <v>220</v>
      </c>
      <c r="AU193" s="237" t="s">
        <v>92</v>
      </c>
      <c r="AY193" s="14" t="s">
        <v>132</v>
      </c>
      <c r="BE193" s="137">
        <f>IF(N193="základní",J193,0)</f>
        <v>0</v>
      </c>
      <c r="BF193" s="137">
        <f>IF(N193="snížená",J193,0)</f>
        <v>0</v>
      </c>
      <c r="BG193" s="137">
        <f>IF(N193="zákl. přenesená",J193,0)</f>
        <v>0</v>
      </c>
      <c r="BH193" s="137">
        <f>IF(N193="sníž. přenesená",J193,0)</f>
        <v>0</v>
      </c>
      <c r="BI193" s="137">
        <f>IF(N193="nulová",J193,0)</f>
        <v>0</v>
      </c>
      <c r="BJ193" s="14" t="s">
        <v>81</v>
      </c>
      <c r="BK193" s="137">
        <f>ROUND(I193*H193,2)</f>
        <v>0</v>
      </c>
      <c r="BL193" s="14" t="s">
        <v>138</v>
      </c>
      <c r="BM193" s="237" t="s">
        <v>371</v>
      </c>
    </row>
    <row r="194" s="2" customFormat="1" ht="16.5" customHeight="1">
      <c r="A194" s="37"/>
      <c r="B194" s="38"/>
      <c r="C194" s="238" t="s">
        <v>372</v>
      </c>
      <c r="D194" s="238" t="s">
        <v>220</v>
      </c>
      <c r="E194" s="239" t="s">
        <v>373</v>
      </c>
      <c r="F194" s="240" t="s">
        <v>374</v>
      </c>
      <c r="G194" s="241" t="s">
        <v>275</v>
      </c>
      <c r="H194" s="242">
        <v>2</v>
      </c>
      <c r="I194" s="243"/>
      <c r="J194" s="244">
        <f>ROUND(I194*H194,2)</f>
        <v>0</v>
      </c>
      <c r="K194" s="245"/>
      <c r="L194" s="246"/>
      <c r="M194" s="247" t="s">
        <v>1</v>
      </c>
      <c r="N194" s="248" t="s">
        <v>41</v>
      </c>
      <c r="O194" s="90"/>
      <c r="P194" s="235">
        <f>O194*H194</f>
        <v>0</v>
      </c>
      <c r="Q194" s="235">
        <v>0.014500000000000001</v>
      </c>
      <c r="R194" s="235">
        <f>Q194*H194</f>
        <v>0.029000000000000001</v>
      </c>
      <c r="S194" s="235">
        <v>0</v>
      </c>
      <c r="T194" s="23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7" t="s">
        <v>164</v>
      </c>
      <c r="AT194" s="237" t="s">
        <v>220</v>
      </c>
      <c r="AU194" s="237" t="s">
        <v>92</v>
      </c>
      <c r="AY194" s="14" t="s">
        <v>132</v>
      </c>
      <c r="BE194" s="137">
        <f>IF(N194="základní",J194,0)</f>
        <v>0</v>
      </c>
      <c r="BF194" s="137">
        <f>IF(N194="snížená",J194,0)</f>
        <v>0</v>
      </c>
      <c r="BG194" s="137">
        <f>IF(N194="zákl. přenesená",J194,0)</f>
        <v>0</v>
      </c>
      <c r="BH194" s="137">
        <f>IF(N194="sníž. přenesená",J194,0)</f>
        <v>0</v>
      </c>
      <c r="BI194" s="137">
        <f>IF(N194="nulová",J194,0)</f>
        <v>0</v>
      </c>
      <c r="BJ194" s="14" t="s">
        <v>81</v>
      </c>
      <c r="BK194" s="137">
        <f>ROUND(I194*H194,2)</f>
        <v>0</v>
      </c>
      <c r="BL194" s="14" t="s">
        <v>138</v>
      </c>
      <c r="BM194" s="237" t="s">
        <v>375</v>
      </c>
    </row>
    <row r="195" s="2" customFormat="1" ht="24.15" customHeight="1">
      <c r="A195" s="37"/>
      <c r="B195" s="38"/>
      <c r="C195" s="225" t="s">
        <v>376</v>
      </c>
      <c r="D195" s="225" t="s">
        <v>134</v>
      </c>
      <c r="E195" s="226" t="s">
        <v>377</v>
      </c>
      <c r="F195" s="227" t="s">
        <v>378</v>
      </c>
      <c r="G195" s="228" t="s">
        <v>275</v>
      </c>
      <c r="H195" s="229">
        <v>2</v>
      </c>
      <c r="I195" s="230"/>
      <c r="J195" s="231">
        <f>ROUND(I195*H195,2)</f>
        <v>0</v>
      </c>
      <c r="K195" s="232"/>
      <c r="L195" s="40"/>
      <c r="M195" s="233" t="s">
        <v>1</v>
      </c>
      <c r="N195" s="234" t="s">
        <v>41</v>
      </c>
      <c r="O195" s="90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7" t="s">
        <v>138</v>
      </c>
      <c r="AT195" s="237" t="s">
        <v>134</v>
      </c>
      <c r="AU195" s="237" t="s">
        <v>92</v>
      </c>
      <c r="AY195" s="14" t="s">
        <v>132</v>
      </c>
      <c r="BE195" s="137">
        <f>IF(N195="základní",J195,0)</f>
        <v>0</v>
      </c>
      <c r="BF195" s="137">
        <f>IF(N195="snížená",J195,0)</f>
        <v>0</v>
      </c>
      <c r="BG195" s="137">
        <f>IF(N195="zákl. přenesená",J195,0)</f>
        <v>0</v>
      </c>
      <c r="BH195" s="137">
        <f>IF(N195="sníž. přenesená",J195,0)</f>
        <v>0</v>
      </c>
      <c r="BI195" s="137">
        <f>IF(N195="nulová",J195,0)</f>
        <v>0</v>
      </c>
      <c r="BJ195" s="14" t="s">
        <v>81</v>
      </c>
      <c r="BK195" s="137">
        <f>ROUND(I195*H195,2)</f>
        <v>0</v>
      </c>
      <c r="BL195" s="14" t="s">
        <v>138</v>
      </c>
      <c r="BM195" s="237" t="s">
        <v>379</v>
      </c>
    </row>
    <row r="196" s="2" customFormat="1" ht="24.15" customHeight="1">
      <c r="A196" s="37"/>
      <c r="B196" s="38"/>
      <c r="C196" s="238" t="s">
        <v>380</v>
      </c>
      <c r="D196" s="238" t="s">
        <v>220</v>
      </c>
      <c r="E196" s="239" t="s">
        <v>381</v>
      </c>
      <c r="F196" s="240" t="s">
        <v>382</v>
      </c>
      <c r="G196" s="241" t="s">
        <v>275</v>
      </c>
      <c r="H196" s="242">
        <v>2</v>
      </c>
      <c r="I196" s="243"/>
      <c r="J196" s="244">
        <f>ROUND(I196*H196,2)</f>
        <v>0</v>
      </c>
      <c r="K196" s="245"/>
      <c r="L196" s="246"/>
      <c r="M196" s="247" t="s">
        <v>1</v>
      </c>
      <c r="N196" s="248" t="s">
        <v>41</v>
      </c>
      <c r="O196" s="90"/>
      <c r="P196" s="235">
        <f>O196*H196</f>
        <v>0</v>
      </c>
      <c r="Q196" s="235">
        <v>0.17599999999999999</v>
      </c>
      <c r="R196" s="235">
        <f>Q196*H196</f>
        <v>0.35199999999999998</v>
      </c>
      <c r="S196" s="235">
        <v>0</v>
      </c>
      <c r="T196" s="23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7" t="s">
        <v>164</v>
      </c>
      <c r="AT196" s="237" t="s">
        <v>220</v>
      </c>
      <c r="AU196" s="237" t="s">
        <v>92</v>
      </c>
      <c r="AY196" s="14" t="s">
        <v>132</v>
      </c>
      <c r="BE196" s="137">
        <f>IF(N196="základní",J196,0)</f>
        <v>0</v>
      </c>
      <c r="BF196" s="137">
        <f>IF(N196="snížená",J196,0)</f>
        <v>0</v>
      </c>
      <c r="BG196" s="137">
        <f>IF(N196="zákl. přenesená",J196,0)</f>
        <v>0</v>
      </c>
      <c r="BH196" s="137">
        <f>IF(N196="sníž. přenesená",J196,0)</f>
        <v>0</v>
      </c>
      <c r="BI196" s="137">
        <f>IF(N196="nulová",J196,0)</f>
        <v>0</v>
      </c>
      <c r="BJ196" s="14" t="s">
        <v>81</v>
      </c>
      <c r="BK196" s="137">
        <f>ROUND(I196*H196,2)</f>
        <v>0</v>
      </c>
      <c r="BL196" s="14" t="s">
        <v>138</v>
      </c>
      <c r="BM196" s="237" t="s">
        <v>383</v>
      </c>
    </row>
    <row r="197" s="2" customFormat="1" ht="16.5" customHeight="1">
      <c r="A197" s="37"/>
      <c r="B197" s="38"/>
      <c r="C197" s="238" t="s">
        <v>384</v>
      </c>
      <c r="D197" s="238" t="s">
        <v>220</v>
      </c>
      <c r="E197" s="239" t="s">
        <v>385</v>
      </c>
      <c r="F197" s="240" t="s">
        <v>386</v>
      </c>
      <c r="G197" s="241" t="s">
        <v>275</v>
      </c>
      <c r="H197" s="242">
        <v>2</v>
      </c>
      <c r="I197" s="243"/>
      <c r="J197" s="244">
        <f>ROUND(I197*H197,2)</f>
        <v>0</v>
      </c>
      <c r="K197" s="245"/>
      <c r="L197" s="246"/>
      <c r="M197" s="247" t="s">
        <v>1</v>
      </c>
      <c r="N197" s="248" t="s">
        <v>41</v>
      </c>
      <c r="O197" s="90"/>
      <c r="P197" s="235">
        <f>O197*H197</f>
        <v>0</v>
      </c>
      <c r="Q197" s="235">
        <v>0.17599999999999999</v>
      </c>
      <c r="R197" s="235">
        <f>Q197*H197</f>
        <v>0.35199999999999998</v>
      </c>
      <c r="S197" s="235">
        <v>0</v>
      </c>
      <c r="T197" s="23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7" t="s">
        <v>164</v>
      </c>
      <c r="AT197" s="237" t="s">
        <v>220</v>
      </c>
      <c r="AU197" s="237" t="s">
        <v>92</v>
      </c>
      <c r="AY197" s="14" t="s">
        <v>132</v>
      </c>
      <c r="BE197" s="137">
        <f>IF(N197="základní",J197,0)</f>
        <v>0</v>
      </c>
      <c r="BF197" s="137">
        <f>IF(N197="snížená",J197,0)</f>
        <v>0</v>
      </c>
      <c r="BG197" s="137">
        <f>IF(N197="zákl. přenesená",J197,0)</f>
        <v>0</v>
      </c>
      <c r="BH197" s="137">
        <f>IF(N197="sníž. přenesená",J197,0)</f>
        <v>0</v>
      </c>
      <c r="BI197" s="137">
        <f>IF(N197="nulová",J197,0)</f>
        <v>0</v>
      </c>
      <c r="BJ197" s="14" t="s">
        <v>81</v>
      </c>
      <c r="BK197" s="137">
        <f>ROUND(I197*H197,2)</f>
        <v>0</v>
      </c>
      <c r="BL197" s="14" t="s">
        <v>138</v>
      </c>
      <c r="BM197" s="237" t="s">
        <v>387</v>
      </c>
    </row>
    <row r="198" s="2" customFormat="1" ht="24.15" customHeight="1">
      <c r="A198" s="37"/>
      <c r="B198" s="38"/>
      <c r="C198" s="238" t="s">
        <v>388</v>
      </c>
      <c r="D198" s="238" t="s">
        <v>220</v>
      </c>
      <c r="E198" s="239" t="s">
        <v>389</v>
      </c>
      <c r="F198" s="240" t="s">
        <v>390</v>
      </c>
      <c r="G198" s="241" t="s">
        <v>275</v>
      </c>
      <c r="H198" s="242">
        <v>2</v>
      </c>
      <c r="I198" s="243"/>
      <c r="J198" s="244">
        <f>ROUND(I198*H198,2)</f>
        <v>0</v>
      </c>
      <c r="K198" s="245"/>
      <c r="L198" s="246"/>
      <c r="M198" s="247" t="s">
        <v>1</v>
      </c>
      <c r="N198" s="248" t="s">
        <v>41</v>
      </c>
      <c r="O198" s="90"/>
      <c r="P198" s="235">
        <f>O198*H198</f>
        <v>0</v>
      </c>
      <c r="Q198" s="235">
        <v>0.17599999999999999</v>
      </c>
      <c r="R198" s="235">
        <f>Q198*H198</f>
        <v>0.35199999999999998</v>
      </c>
      <c r="S198" s="235">
        <v>0</v>
      </c>
      <c r="T198" s="23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7" t="s">
        <v>164</v>
      </c>
      <c r="AT198" s="237" t="s">
        <v>220</v>
      </c>
      <c r="AU198" s="237" t="s">
        <v>92</v>
      </c>
      <c r="AY198" s="14" t="s">
        <v>132</v>
      </c>
      <c r="BE198" s="137">
        <f>IF(N198="základní",J198,0)</f>
        <v>0</v>
      </c>
      <c r="BF198" s="137">
        <f>IF(N198="snížená",J198,0)</f>
        <v>0</v>
      </c>
      <c r="BG198" s="137">
        <f>IF(N198="zákl. přenesená",J198,0)</f>
        <v>0</v>
      </c>
      <c r="BH198" s="137">
        <f>IF(N198="sníž. přenesená",J198,0)</f>
        <v>0</v>
      </c>
      <c r="BI198" s="137">
        <f>IF(N198="nulová",J198,0)</f>
        <v>0</v>
      </c>
      <c r="BJ198" s="14" t="s">
        <v>81</v>
      </c>
      <c r="BK198" s="137">
        <f>ROUND(I198*H198,2)</f>
        <v>0</v>
      </c>
      <c r="BL198" s="14" t="s">
        <v>138</v>
      </c>
      <c r="BM198" s="237" t="s">
        <v>391</v>
      </c>
    </row>
    <row r="199" s="2" customFormat="1" ht="16.5" customHeight="1">
      <c r="A199" s="37"/>
      <c r="B199" s="38"/>
      <c r="C199" s="225" t="s">
        <v>392</v>
      </c>
      <c r="D199" s="225" t="s">
        <v>134</v>
      </c>
      <c r="E199" s="226" t="s">
        <v>393</v>
      </c>
      <c r="F199" s="227" t="s">
        <v>394</v>
      </c>
      <c r="G199" s="228" t="s">
        <v>275</v>
      </c>
      <c r="H199" s="229">
        <v>2</v>
      </c>
      <c r="I199" s="230"/>
      <c r="J199" s="231">
        <f>ROUND(I199*H199,2)</f>
        <v>0</v>
      </c>
      <c r="K199" s="232"/>
      <c r="L199" s="40"/>
      <c r="M199" s="233" t="s">
        <v>1</v>
      </c>
      <c r="N199" s="234" t="s">
        <v>41</v>
      </c>
      <c r="O199" s="90"/>
      <c r="P199" s="235">
        <f>O199*H199</f>
        <v>0</v>
      </c>
      <c r="Q199" s="235">
        <v>0.072870000000000004</v>
      </c>
      <c r="R199" s="235">
        <f>Q199*H199</f>
        <v>0.14574000000000001</v>
      </c>
      <c r="S199" s="235">
        <v>0</v>
      </c>
      <c r="T199" s="23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7" t="s">
        <v>138</v>
      </c>
      <c r="AT199" s="237" t="s">
        <v>134</v>
      </c>
      <c r="AU199" s="237" t="s">
        <v>92</v>
      </c>
      <c r="AY199" s="14" t="s">
        <v>132</v>
      </c>
      <c r="BE199" s="137">
        <f>IF(N199="základní",J199,0)</f>
        <v>0</v>
      </c>
      <c r="BF199" s="137">
        <f>IF(N199="snížená",J199,0)</f>
        <v>0</v>
      </c>
      <c r="BG199" s="137">
        <f>IF(N199="zákl. přenesená",J199,0)</f>
        <v>0</v>
      </c>
      <c r="BH199" s="137">
        <f>IF(N199="sníž. přenesená",J199,0)</f>
        <v>0</v>
      </c>
      <c r="BI199" s="137">
        <f>IF(N199="nulová",J199,0)</f>
        <v>0</v>
      </c>
      <c r="BJ199" s="14" t="s">
        <v>81</v>
      </c>
      <c r="BK199" s="137">
        <f>ROUND(I199*H199,2)</f>
        <v>0</v>
      </c>
      <c r="BL199" s="14" t="s">
        <v>138</v>
      </c>
      <c r="BM199" s="237" t="s">
        <v>395</v>
      </c>
    </row>
    <row r="200" s="2" customFormat="1" ht="33" customHeight="1">
      <c r="A200" s="37"/>
      <c r="B200" s="38"/>
      <c r="C200" s="238" t="s">
        <v>396</v>
      </c>
      <c r="D200" s="238" t="s">
        <v>220</v>
      </c>
      <c r="E200" s="239" t="s">
        <v>397</v>
      </c>
      <c r="F200" s="240" t="s">
        <v>398</v>
      </c>
      <c r="G200" s="241" t="s">
        <v>275</v>
      </c>
      <c r="H200" s="242">
        <v>2</v>
      </c>
      <c r="I200" s="243"/>
      <c r="J200" s="244">
        <f>ROUND(I200*H200,2)</f>
        <v>0</v>
      </c>
      <c r="K200" s="245"/>
      <c r="L200" s="246"/>
      <c r="M200" s="247" t="s">
        <v>1</v>
      </c>
      <c r="N200" s="248" t="s">
        <v>41</v>
      </c>
      <c r="O200" s="90"/>
      <c r="P200" s="235">
        <f>O200*H200</f>
        <v>0</v>
      </c>
      <c r="Q200" s="235">
        <v>0.01</v>
      </c>
      <c r="R200" s="235">
        <f>Q200*H200</f>
        <v>0.02</v>
      </c>
      <c r="S200" s="235">
        <v>0</v>
      </c>
      <c r="T200" s="23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7" t="s">
        <v>164</v>
      </c>
      <c r="AT200" s="237" t="s">
        <v>220</v>
      </c>
      <c r="AU200" s="237" t="s">
        <v>92</v>
      </c>
      <c r="AY200" s="14" t="s">
        <v>132</v>
      </c>
      <c r="BE200" s="137">
        <f>IF(N200="základní",J200,0)</f>
        <v>0</v>
      </c>
      <c r="BF200" s="137">
        <f>IF(N200="snížená",J200,0)</f>
        <v>0</v>
      </c>
      <c r="BG200" s="137">
        <f>IF(N200="zákl. přenesená",J200,0)</f>
        <v>0</v>
      </c>
      <c r="BH200" s="137">
        <f>IF(N200="sníž. přenesená",J200,0)</f>
        <v>0</v>
      </c>
      <c r="BI200" s="137">
        <f>IF(N200="nulová",J200,0)</f>
        <v>0</v>
      </c>
      <c r="BJ200" s="14" t="s">
        <v>81</v>
      </c>
      <c r="BK200" s="137">
        <f>ROUND(I200*H200,2)</f>
        <v>0</v>
      </c>
      <c r="BL200" s="14" t="s">
        <v>138</v>
      </c>
      <c r="BM200" s="237" t="s">
        <v>399</v>
      </c>
    </row>
    <row r="201" s="2" customFormat="1" ht="16.5" customHeight="1">
      <c r="A201" s="37"/>
      <c r="B201" s="38"/>
      <c r="C201" s="225" t="s">
        <v>400</v>
      </c>
      <c r="D201" s="225" t="s">
        <v>134</v>
      </c>
      <c r="E201" s="226" t="s">
        <v>401</v>
      </c>
      <c r="F201" s="227" t="s">
        <v>402</v>
      </c>
      <c r="G201" s="228" t="s">
        <v>275</v>
      </c>
      <c r="H201" s="229">
        <v>1</v>
      </c>
      <c r="I201" s="230"/>
      <c r="J201" s="231">
        <f>ROUND(I201*H201,2)</f>
        <v>0</v>
      </c>
      <c r="K201" s="232"/>
      <c r="L201" s="40"/>
      <c r="M201" s="233" t="s">
        <v>1</v>
      </c>
      <c r="N201" s="234" t="s">
        <v>41</v>
      </c>
      <c r="O201" s="90"/>
      <c r="P201" s="235">
        <f>O201*H201</f>
        <v>0</v>
      </c>
      <c r="Q201" s="235">
        <v>0.072870000000000004</v>
      </c>
      <c r="R201" s="235">
        <f>Q201*H201</f>
        <v>0.072870000000000004</v>
      </c>
      <c r="S201" s="235">
        <v>0</v>
      </c>
      <c r="T201" s="23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7" t="s">
        <v>138</v>
      </c>
      <c r="AT201" s="237" t="s">
        <v>134</v>
      </c>
      <c r="AU201" s="237" t="s">
        <v>92</v>
      </c>
      <c r="AY201" s="14" t="s">
        <v>132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4" t="s">
        <v>81</v>
      </c>
      <c r="BK201" s="137">
        <f>ROUND(I201*H201,2)</f>
        <v>0</v>
      </c>
      <c r="BL201" s="14" t="s">
        <v>138</v>
      </c>
      <c r="BM201" s="237" t="s">
        <v>403</v>
      </c>
    </row>
    <row r="202" s="2" customFormat="1" ht="16.5" customHeight="1">
      <c r="A202" s="37"/>
      <c r="B202" s="38"/>
      <c r="C202" s="238" t="s">
        <v>404</v>
      </c>
      <c r="D202" s="238" t="s">
        <v>220</v>
      </c>
      <c r="E202" s="239" t="s">
        <v>405</v>
      </c>
      <c r="F202" s="240" t="s">
        <v>406</v>
      </c>
      <c r="G202" s="241" t="s">
        <v>275</v>
      </c>
      <c r="H202" s="242">
        <v>1</v>
      </c>
      <c r="I202" s="243"/>
      <c r="J202" s="244">
        <f>ROUND(I202*H202,2)</f>
        <v>0</v>
      </c>
      <c r="K202" s="245"/>
      <c r="L202" s="246"/>
      <c r="M202" s="247" t="s">
        <v>1</v>
      </c>
      <c r="N202" s="248" t="s">
        <v>41</v>
      </c>
      <c r="O202" s="90"/>
      <c r="P202" s="235">
        <f>O202*H202</f>
        <v>0</v>
      </c>
      <c r="Q202" s="235">
        <v>0.012500000000000001</v>
      </c>
      <c r="R202" s="235">
        <f>Q202*H202</f>
        <v>0.012500000000000001</v>
      </c>
      <c r="S202" s="235">
        <v>0</v>
      </c>
      <c r="T202" s="23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7" t="s">
        <v>164</v>
      </c>
      <c r="AT202" s="237" t="s">
        <v>220</v>
      </c>
      <c r="AU202" s="237" t="s">
        <v>92</v>
      </c>
      <c r="AY202" s="14" t="s">
        <v>132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4" t="s">
        <v>81</v>
      </c>
      <c r="BK202" s="137">
        <f>ROUND(I202*H202,2)</f>
        <v>0</v>
      </c>
      <c r="BL202" s="14" t="s">
        <v>138</v>
      </c>
      <c r="BM202" s="237" t="s">
        <v>407</v>
      </c>
    </row>
    <row r="203" s="2" customFormat="1" ht="21.75" customHeight="1">
      <c r="A203" s="37"/>
      <c r="B203" s="38"/>
      <c r="C203" s="225" t="s">
        <v>408</v>
      </c>
      <c r="D203" s="225" t="s">
        <v>134</v>
      </c>
      <c r="E203" s="226" t="s">
        <v>409</v>
      </c>
      <c r="F203" s="227" t="s">
        <v>410</v>
      </c>
      <c r="G203" s="228" t="s">
        <v>275</v>
      </c>
      <c r="H203" s="229">
        <v>2</v>
      </c>
      <c r="I203" s="230"/>
      <c r="J203" s="231">
        <f>ROUND(I203*H203,2)</f>
        <v>0</v>
      </c>
      <c r="K203" s="232"/>
      <c r="L203" s="40"/>
      <c r="M203" s="233" t="s">
        <v>1</v>
      </c>
      <c r="N203" s="234" t="s">
        <v>41</v>
      </c>
      <c r="O203" s="90"/>
      <c r="P203" s="235">
        <f>O203*H203</f>
        <v>0</v>
      </c>
      <c r="Q203" s="235">
        <v>0.35743999999999998</v>
      </c>
      <c r="R203" s="235">
        <f>Q203*H203</f>
        <v>0.71487999999999996</v>
      </c>
      <c r="S203" s="235">
        <v>0</v>
      </c>
      <c r="T203" s="23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7" t="s">
        <v>138</v>
      </c>
      <c r="AT203" s="237" t="s">
        <v>134</v>
      </c>
      <c r="AU203" s="237" t="s">
        <v>92</v>
      </c>
      <c r="AY203" s="14" t="s">
        <v>132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4" t="s">
        <v>81</v>
      </c>
      <c r="BK203" s="137">
        <f>ROUND(I203*H203,2)</f>
        <v>0</v>
      </c>
      <c r="BL203" s="14" t="s">
        <v>138</v>
      </c>
      <c r="BM203" s="237" t="s">
        <v>411</v>
      </c>
    </row>
    <row r="204" s="2" customFormat="1" ht="24.15" customHeight="1">
      <c r="A204" s="37"/>
      <c r="B204" s="38"/>
      <c r="C204" s="238" t="s">
        <v>412</v>
      </c>
      <c r="D204" s="238" t="s">
        <v>220</v>
      </c>
      <c r="E204" s="239" t="s">
        <v>413</v>
      </c>
      <c r="F204" s="240" t="s">
        <v>414</v>
      </c>
      <c r="G204" s="241" t="s">
        <v>275</v>
      </c>
      <c r="H204" s="242">
        <v>2</v>
      </c>
      <c r="I204" s="243"/>
      <c r="J204" s="244">
        <f>ROUND(I204*H204,2)</f>
        <v>0</v>
      </c>
      <c r="K204" s="245"/>
      <c r="L204" s="246"/>
      <c r="M204" s="247" t="s">
        <v>1</v>
      </c>
      <c r="N204" s="248" t="s">
        <v>41</v>
      </c>
      <c r="O204" s="90"/>
      <c r="P204" s="235">
        <f>O204*H204</f>
        <v>0</v>
      </c>
      <c r="Q204" s="235">
        <v>0.070000000000000007</v>
      </c>
      <c r="R204" s="235">
        <f>Q204*H204</f>
        <v>0.14000000000000001</v>
      </c>
      <c r="S204" s="235">
        <v>0</v>
      </c>
      <c r="T204" s="23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7" t="s">
        <v>164</v>
      </c>
      <c r="AT204" s="237" t="s">
        <v>220</v>
      </c>
      <c r="AU204" s="237" t="s">
        <v>92</v>
      </c>
      <c r="AY204" s="14" t="s">
        <v>132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4" t="s">
        <v>81</v>
      </c>
      <c r="BK204" s="137">
        <f>ROUND(I204*H204,2)</f>
        <v>0</v>
      </c>
      <c r="BL204" s="14" t="s">
        <v>138</v>
      </c>
      <c r="BM204" s="237" t="s">
        <v>415</v>
      </c>
    </row>
    <row r="205" s="2" customFormat="1" ht="24.15" customHeight="1">
      <c r="A205" s="37"/>
      <c r="B205" s="38"/>
      <c r="C205" s="225" t="s">
        <v>416</v>
      </c>
      <c r="D205" s="225" t="s">
        <v>134</v>
      </c>
      <c r="E205" s="226" t="s">
        <v>417</v>
      </c>
      <c r="F205" s="227" t="s">
        <v>418</v>
      </c>
      <c r="G205" s="228" t="s">
        <v>275</v>
      </c>
      <c r="H205" s="229">
        <v>1</v>
      </c>
      <c r="I205" s="230"/>
      <c r="J205" s="231">
        <f>ROUND(I205*H205,2)</f>
        <v>0</v>
      </c>
      <c r="K205" s="232"/>
      <c r="L205" s="40"/>
      <c r="M205" s="233" t="s">
        <v>1</v>
      </c>
      <c r="N205" s="234" t="s">
        <v>41</v>
      </c>
      <c r="O205" s="90"/>
      <c r="P205" s="235">
        <f>O205*H205</f>
        <v>0</v>
      </c>
      <c r="Q205" s="235">
        <v>0.0011999999999999999</v>
      </c>
      <c r="R205" s="235">
        <f>Q205*H205</f>
        <v>0.0011999999999999999</v>
      </c>
      <c r="S205" s="235">
        <v>0</v>
      </c>
      <c r="T205" s="23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7" t="s">
        <v>138</v>
      </c>
      <c r="AT205" s="237" t="s">
        <v>134</v>
      </c>
      <c r="AU205" s="237" t="s">
        <v>92</v>
      </c>
      <c r="AY205" s="14" t="s">
        <v>132</v>
      </c>
      <c r="BE205" s="137">
        <f>IF(N205="základní",J205,0)</f>
        <v>0</v>
      </c>
      <c r="BF205" s="137">
        <f>IF(N205="snížená",J205,0)</f>
        <v>0</v>
      </c>
      <c r="BG205" s="137">
        <f>IF(N205="zákl. přenesená",J205,0)</f>
        <v>0</v>
      </c>
      <c r="BH205" s="137">
        <f>IF(N205="sníž. přenesená",J205,0)</f>
        <v>0</v>
      </c>
      <c r="BI205" s="137">
        <f>IF(N205="nulová",J205,0)</f>
        <v>0</v>
      </c>
      <c r="BJ205" s="14" t="s">
        <v>81</v>
      </c>
      <c r="BK205" s="137">
        <f>ROUND(I205*H205,2)</f>
        <v>0</v>
      </c>
      <c r="BL205" s="14" t="s">
        <v>138</v>
      </c>
      <c r="BM205" s="237" t="s">
        <v>419</v>
      </c>
    </row>
    <row r="206" s="2" customFormat="1" ht="24.15" customHeight="1">
      <c r="A206" s="37"/>
      <c r="B206" s="38"/>
      <c r="C206" s="238" t="s">
        <v>420</v>
      </c>
      <c r="D206" s="238" t="s">
        <v>220</v>
      </c>
      <c r="E206" s="239" t="s">
        <v>421</v>
      </c>
      <c r="F206" s="240" t="s">
        <v>422</v>
      </c>
      <c r="G206" s="241" t="s">
        <v>275</v>
      </c>
      <c r="H206" s="242">
        <v>1</v>
      </c>
      <c r="I206" s="243"/>
      <c r="J206" s="244">
        <f>ROUND(I206*H206,2)</f>
        <v>0</v>
      </c>
      <c r="K206" s="245"/>
      <c r="L206" s="246"/>
      <c r="M206" s="247" t="s">
        <v>1</v>
      </c>
      <c r="N206" s="248" t="s">
        <v>41</v>
      </c>
      <c r="O206" s="90"/>
      <c r="P206" s="235">
        <f>O206*H206</f>
        <v>0</v>
      </c>
      <c r="Q206" s="235">
        <v>0.02</v>
      </c>
      <c r="R206" s="235">
        <f>Q206*H206</f>
        <v>0.02</v>
      </c>
      <c r="S206" s="235">
        <v>0</v>
      </c>
      <c r="T206" s="23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7" t="s">
        <v>164</v>
      </c>
      <c r="AT206" s="237" t="s">
        <v>220</v>
      </c>
      <c r="AU206" s="237" t="s">
        <v>92</v>
      </c>
      <c r="AY206" s="14" t="s">
        <v>132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4" t="s">
        <v>81</v>
      </c>
      <c r="BK206" s="137">
        <f>ROUND(I206*H206,2)</f>
        <v>0</v>
      </c>
      <c r="BL206" s="14" t="s">
        <v>138</v>
      </c>
      <c r="BM206" s="237" t="s">
        <v>423</v>
      </c>
    </row>
    <row r="207" s="12" customFormat="1" ht="22.8" customHeight="1">
      <c r="A207" s="12"/>
      <c r="B207" s="209"/>
      <c r="C207" s="210"/>
      <c r="D207" s="211" t="s">
        <v>75</v>
      </c>
      <c r="E207" s="223" t="s">
        <v>424</v>
      </c>
      <c r="F207" s="223" t="s">
        <v>425</v>
      </c>
      <c r="G207" s="210"/>
      <c r="H207" s="210"/>
      <c r="I207" s="213"/>
      <c r="J207" s="224">
        <f>BK207</f>
        <v>0</v>
      </c>
      <c r="K207" s="210"/>
      <c r="L207" s="215"/>
      <c r="M207" s="216"/>
      <c r="N207" s="217"/>
      <c r="O207" s="217"/>
      <c r="P207" s="218">
        <f>P208</f>
        <v>0</v>
      </c>
      <c r="Q207" s="217"/>
      <c r="R207" s="218">
        <f>R208</f>
        <v>0</v>
      </c>
      <c r="S207" s="217"/>
      <c r="T207" s="219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0" t="s">
        <v>81</v>
      </c>
      <c r="AT207" s="221" t="s">
        <v>75</v>
      </c>
      <c r="AU207" s="221" t="s">
        <v>81</v>
      </c>
      <c r="AY207" s="220" t="s">
        <v>132</v>
      </c>
      <c r="BK207" s="222">
        <f>BK208</f>
        <v>0</v>
      </c>
    </row>
    <row r="208" s="2" customFormat="1" ht="16.5" customHeight="1">
      <c r="A208" s="37"/>
      <c r="B208" s="38"/>
      <c r="C208" s="225" t="s">
        <v>426</v>
      </c>
      <c r="D208" s="225" t="s">
        <v>134</v>
      </c>
      <c r="E208" s="226" t="s">
        <v>427</v>
      </c>
      <c r="F208" s="227" t="s">
        <v>428</v>
      </c>
      <c r="G208" s="228" t="s">
        <v>190</v>
      </c>
      <c r="H208" s="229">
        <v>133.22300000000001</v>
      </c>
      <c r="I208" s="230"/>
      <c r="J208" s="231">
        <f>ROUND(I208*H208,2)</f>
        <v>0</v>
      </c>
      <c r="K208" s="232"/>
      <c r="L208" s="40"/>
      <c r="M208" s="233" t="s">
        <v>1</v>
      </c>
      <c r="N208" s="234" t="s">
        <v>41</v>
      </c>
      <c r="O208" s="90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7" t="s">
        <v>138</v>
      </c>
      <c r="AT208" s="237" t="s">
        <v>134</v>
      </c>
      <c r="AU208" s="237" t="s">
        <v>92</v>
      </c>
      <c r="AY208" s="14" t="s">
        <v>132</v>
      </c>
      <c r="BE208" s="137">
        <f>IF(N208="základní",J208,0)</f>
        <v>0</v>
      </c>
      <c r="BF208" s="137">
        <f>IF(N208="snížená",J208,0)</f>
        <v>0</v>
      </c>
      <c r="BG208" s="137">
        <f>IF(N208="zákl. přenesená",J208,0)</f>
        <v>0</v>
      </c>
      <c r="BH208" s="137">
        <f>IF(N208="sníž. přenesená",J208,0)</f>
        <v>0</v>
      </c>
      <c r="BI208" s="137">
        <f>IF(N208="nulová",J208,0)</f>
        <v>0</v>
      </c>
      <c r="BJ208" s="14" t="s">
        <v>81</v>
      </c>
      <c r="BK208" s="137">
        <f>ROUND(I208*H208,2)</f>
        <v>0</v>
      </c>
      <c r="BL208" s="14" t="s">
        <v>138</v>
      </c>
      <c r="BM208" s="237" t="s">
        <v>429</v>
      </c>
    </row>
    <row r="209" s="12" customFormat="1" ht="25.92" customHeight="1">
      <c r="A209" s="12"/>
      <c r="B209" s="209"/>
      <c r="C209" s="210"/>
      <c r="D209" s="211" t="s">
        <v>75</v>
      </c>
      <c r="E209" s="212" t="s">
        <v>430</v>
      </c>
      <c r="F209" s="212" t="s">
        <v>431</v>
      </c>
      <c r="G209" s="210"/>
      <c r="H209" s="210"/>
      <c r="I209" s="213"/>
      <c r="J209" s="214">
        <f>BK209</f>
        <v>0</v>
      </c>
      <c r="K209" s="210"/>
      <c r="L209" s="215"/>
      <c r="M209" s="216"/>
      <c r="N209" s="217"/>
      <c r="O209" s="217"/>
      <c r="P209" s="218">
        <f>P210+P217+P221+P226</f>
        <v>0</v>
      </c>
      <c r="Q209" s="217"/>
      <c r="R209" s="218">
        <f>R210+R217+R221+R226</f>
        <v>2.9248190100000002</v>
      </c>
      <c r="S209" s="217"/>
      <c r="T209" s="219">
        <f>T210+T217+T221+T226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0" t="s">
        <v>92</v>
      </c>
      <c r="AT209" s="221" t="s">
        <v>75</v>
      </c>
      <c r="AU209" s="221" t="s">
        <v>76</v>
      </c>
      <c r="AY209" s="220" t="s">
        <v>132</v>
      </c>
      <c r="BK209" s="222">
        <f>BK210+BK217+BK221+BK226</f>
        <v>0</v>
      </c>
    </row>
    <row r="210" s="12" customFormat="1" ht="22.8" customHeight="1">
      <c r="A210" s="12"/>
      <c r="B210" s="209"/>
      <c r="C210" s="210"/>
      <c r="D210" s="211" t="s">
        <v>75</v>
      </c>
      <c r="E210" s="223" t="s">
        <v>432</v>
      </c>
      <c r="F210" s="223" t="s">
        <v>433</v>
      </c>
      <c r="G210" s="210"/>
      <c r="H210" s="210"/>
      <c r="I210" s="213"/>
      <c r="J210" s="224">
        <f>BK210</f>
        <v>0</v>
      </c>
      <c r="K210" s="210"/>
      <c r="L210" s="215"/>
      <c r="M210" s="216"/>
      <c r="N210" s="217"/>
      <c r="O210" s="217"/>
      <c r="P210" s="218">
        <f>SUM(P211:P216)</f>
        <v>0</v>
      </c>
      <c r="Q210" s="217"/>
      <c r="R210" s="218">
        <f>SUM(R211:R216)</f>
        <v>2.4631508499999999</v>
      </c>
      <c r="S210" s="217"/>
      <c r="T210" s="219">
        <f>SUM(T211:T216)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0" t="s">
        <v>92</v>
      </c>
      <c r="AT210" s="221" t="s">
        <v>75</v>
      </c>
      <c r="AU210" s="221" t="s">
        <v>81</v>
      </c>
      <c r="AY210" s="220" t="s">
        <v>132</v>
      </c>
      <c r="BK210" s="222">
        <f>SUM(BK211:BK216)</f>
        <v>0</v>
      </c>
    </row>
    <row r="211" s="2" customFormat="1" ht="16.5" customHeight="1">
      <c r="A211" s="37"/>
      <c r="B211" s="38"/>
      <c r="C211" s="225" t="s">
        <v>434</v>
      </c>
      <c r="D211" s="225" t="s">
        <v>134</v>
      </c>
      <c r="E211" s="226" t="s">
        <v>435</v>
      </c>
      <c r="F211" s="227" t="s">
        <v>436</v>
      </c>
      <c r="G211" s="228" t="s">
        <v>147</v>
      </c>
      <c r="H211" s="229">
        <v>4.7869999999999999</v>
      </c>
      <c r="I211" s="230"/>
      <c r="J211" s="231">
        <f>ROUND(I211*H211,2)</f>
        <v>0</v>
      </c>
      <c r="K211" s="232"/>
      <c r="L211" s="40"/>
      <c r="M211" s="233" t="s">
        <v>1</v>
      </c>
      <c r="N211" s="234" t="s">
        <v>41</v>
      </c>
      <c r="O211" s="90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7" t="s">
        <v>196</v>
      </c>
      <c r="AT211" s="237" t="s">
        <v>134</v>
      </c>
      <c r="AU211" s="237" t="s">
        <v>92</v>
      </c>
      <c r="AY211" s="14" t="s">
        <v>132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4" t="s">
        <v>81</v>
      </c>
      <c r="BK211" s="137">
        <f>ROUND(I211*H211,2)</f>
        <v>0</v>
      </c>
      <c r="BL211" s="14" t="s">
        <v>196</v>
      </c>
      <c r="BM211" s="237" t="s">
        <v>437</v>
      </c>
    </row>
    <row r="212" s="2" customFormat="1" ht="33" customHeight="1">
      <c r="A212" s="37"/>
      <c r="B212" s="38"/>
      <c r="C212" s="225" t="s">
        <v>438</v>
      </c>
      <c r="D212" s="225" t="s">
        <v>134</v>
      </c>
      <c r="E212" s="226" t="s">
        <v>439</v>
      </c>
      <c r="F212" s="227" t="s">
        <v>440</v>
      </c>
      <c r="G212" s="228" t="s">
        <v>147</v>
      </c>
      <c r="H212" s="229">
        <v>4.7869999999999999</v>
      </c>
      <c r="I212" s="230"/>
      <c r="J212" s="231">
        <f>ROUND(I212*H212,2)</f>
        <v>0</v>
      </c>
      <c r="K212" s="232"/>
      <c r="L212" s="40"/>
      <c r="M212" s="233" t="s">
        <v>1</v>
      </c>
      <c r="N212" s="234" t="s">
        <v>41</v>
      </c>
      <c r="O212" s="90"/>
      <c r="P212" s="235">
        <f>O212*H212</f>
        <v>0</v>
      </c>
      <c r="Q212" s="235">
        <v>0.00189</v>
      </c>
      <c r="R212" s="235">
        <f>Q212*H212</f>
        <v>0.0090474300000000004</v>
      </c>
      <c r="S212" s="235">
        <v>0</v>
      </c>
      <c r="T212" s="23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7" t="s">
        <v>196</v>
      </c>
      <c r="AT212" s="237" t="s">
        <v>134</v>
      </c>
      <c r="AU212" s="237" t="s">
        <v>92</v>
      </c>
      <c r="AY212" s="14" t="s">
        <v>132</v>
      </c>
      <c r="BE212" s="137">
        <f>IF(N212="základní",J212,0)</f>
        <v>0</v>
      </c>
      <c r="BF212" s="137">
        <f>IF(N212="snížená",J212,0)</f>
        <v>0</v>
      </c>
      <c r="BG212" s="137">
        <f>IF(N212="zákl. přenesená",J212,0)</f>
        <v>0</v>
      </c>
      <c r="BH212" s="137">
        <f>IF(N212="sníž. přenesená",J212,0)</f>
        <v>0</v>
      </c>
      <c r="BI212" s="137">
        <f>IF(N212="nulová",J212,0)</f>
        <v>0</v>
      </c>
      <c r="BJ212" s="14" t="s">
        <v>81</v>
      </c>
      <c r="BK212" s="137">
        <f>ROUND(I212*H212,2)</f>
        <v>0</v>
      </c>
      <c r="BL212" s="14" t="s">
        <v>196</v>
      </c>
      <c r="BM212" s="237" t="s">
        <v>441</v>
      </c>
    </row>
    <row r="213" s="2" customFormat="1" ht="21.75" customHeight="1">
      <c r="A213" s="37"/>
      <c r="B213" s="38"/>
      <c r="C213" s="225" t="s">
        <v>442</v>
      </c>
      <c r="D213" s="225" t="s">
        <v>134</v>
      </c>
      <c r="E213" s="226" t="s">
        <v>443</v>
      </c>
      <c r="F213" s="227" t="s">
        <v>444</v>
      </c>
      <c r="G213" s="228" t="s">
        <v>142</v>
      </c>
      <c r="H213" s="229">
        <v>108.8</v>
      </c>
      <c r="I213" s="230"/>
      <c r="J213" s="231">
        <f>ROUND(I213*H213,2)</f>
        <v>0</v>
      </c>
      <c r="K213" s="232"/>
      <c r="L213" s="40"/>
      <c r="M213" s="233" t="s">
        <v>1</v>
      </c>
      <c r="N213" s="234" t="s">
        <v>41</v>
      </c>
      <c r="O213" s="90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7" t="s">
        <v>196</v>
      </c>
      <c r="AT213" s="237" t="s">
        <v>134</v>
      </c>
      <c r="AU213" s="237" t="s">
        <v>92</v>
      </c>
      <c r="AY213" s="14" t="s">
        <v>132</v>
      </c>
      <c r="BE213" s="137">
        <f>IF(N213="základní",J213,0)</f>
        <v>0</v>
      </c>
      <c r="BF213" s="137">
        <f>IF(N213="snížená",J213,0)</f>
        <v>0</v>
      </c>
      <c r="BG213" s="137">
        <f>IF(N213="zákl. přenesená",J213,0)</f>
        <v>0</v>
      </c>
      <c r="BH213" s="137">
        <f>IF(N213="sníž. přenesená",J213,0)</f>
        <v>0</v>
      </c>
      <c r="BI213" s="137">
        <f>IF(N213="nulová",J213,0)</f>
        <v>0</v>
      </c>
      <c r="BJ213" s="14" t="s">
        <v>81</v>
      </c>
      <c r="BK213" s="137">
        <f>ROUND(I213*H213,2)</f>
        <v>0</v>
      </c>
      <c r="BL213" s="14" t="s">
        <v>196</v>
      </c>
      <c r="BM213" s="237" t="s">
        <v>445</v>
      </c>
    </row>
    <row r="214" s="2" customFormat="1" ht="16.5" customHeight="1">
      <c r="A214" s="37"/>
      <c r="B214" s="38"/>
      <c r="C214" s="238" t="s">
        <v>446</v>
      </c>
      <c r="D214" s="238" t="s">
        <v>220</v>
      </c>
      <c r="E214" s="239" t="s">
        <v>447</v>
      </c>
      <c r="F214" s="240" t="s">
        <v>448</v>
      </c>
      <c r="G214" s="241" t="s">
        <v>147</v>
      </c>
      <c r="H214" s="242">
        <v>4.7869999999999999</v>
      </c>
      <c r="I214" s="243"/>
      <c r="J214" s="244">
        <f>ROUND(I214*H214,2)</f>
        <v>0</v>
      </c>
      <c r="K214" s="245"/>
      <c r="L214" s="246"/>
      <c r="M214" s="247" t="s">
        <v>1</v>
      </c>
      <c r="N214" s="248" t="s">
        <v>41</v>
      </c>
      <c r="O214" s="90"/>
      <c r="P214" s="235">
        <f>O214*H214</f>
        <v>0</v>
      </c>
      <c r="Q214" s="235">
        <v>0.5</v>
      </c>
      <c r="R214" s="235">
        <f>Q214*H214</f>
        <v>2.3935</v>
      </c>
      <c r="S214" s="235">
        <v>0</v>
      </c>
      <c r="T214" s="23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7" t="s">
        <v>263</v>
      </c>
      <c r="AT214" s="237" t="s">
        <v>220</v>
      </c>
      <c r="AU214" s="237" t="s">
        <v>92</v>
      </c>
      <c r="AY214" s="14" t="s">
        <v>132</v>
      </c>
      <c r="BE214" s="137">
        <f>IF(N214="základní",J214,0)</f>
        <v>0</v>
      </c>
      <c r="BF214" s="137">
        <f>IF(N214="snížená",J214,0)</f>
        <v>0</v>
      </c>
      <c r="BG214" s="137">
        <f>IF(N214="zákl. přenesená",J214,0)</f>
        <v>0</v>
      </c>
      <c r="BH214" s="137">
        <f>IF(N214="sníž. přenesená",J214,0)</f>
        <v>0</v>
      </c>
      <c r="BI214" s="137">
        <f>IF(N214="nulová",J214,0)</f>
        <v>0</v>
      </c>
      <c r="BJ214" s="14" t="s">
        <v>81</v>
      </c>
      <c r="BK214" s="137">
        <f>ROUND(I214*H214,2)</f>
        <v>0</v>
      </c>
      <c r="BL214" s="14" t="s">
        <v>196</v>
      </c>
      <c r="BM214" s="237" t="s">
        <v>449</v>
      </c>
    </row>
    <row r="215" s="2" customFormat="1" ht="24.15" customHeight="1">
      <c r="A215" s="37"/>
      <c r="B215" s="38"/>
      <c r="C215" s="225" t="s">
        <v>450</v>
      </c>
      <c r="D215" s="225" t="s">
        <v>134</v>
      </c>
      <c r="E215" s="226" t="s">
        <v>451</v>
      </c>
      <c r="F215" s="227" t="s">
        <v>452</v>
      </c>
      <c r="G215" s="228" t="s">
        <v>147</v>
      </c>
      <c r="H215" s="229">
        <v>4.7869999999999999</v>
      </c>
      <c r="I215" s="230"/>
      <c r="J215" s="231">
        <f>ROUND(I215*H215,2)</f>
        <v>0</v>
      </c>
      <c r="K215" s="232"/>
      <c r="L215" s="40"/>
      <c r="M215" s="233" t="s">
        <v>1</v>
      </c>
      <c r="N215" s="234" t="s">
        <v>41</v>
      </c>
      <c r="O215" s="90"/>
      <c r="P215" s="235">
        <f>O215*H215</f>
        <v>0</v>
      </c>
      <c r="Q215" s="235">
        <v>0.012659999999999999</v>
      </c>
      <c r="R215" s="235">
        <f>Q215*H215</f>
        <v>0.060603419999999998</v>
      </c>
      <c r="S215" s="235">
        <v>0</v>
      </c>
      <c r="T215" s="23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7" t="s">
        <v>196</v>
      </c>
      <c r="AT215" s="237" t="s">
        <v>134</v>
      </c>
      <c r="AU215" s="237" t="s">
        <v>92</v>
      </c>
      <c r="AY215" s="14" t="s">
        <v>132</v>
      </c>
      <c r="BE215" s="137">
        <f>IF(N215="základní",J215,0)</f>
        <v>0</v>
      </c>
      <c r="BF215" s="137">
        <f>IF(N215="snížená",J215,0)</f>
        <v>0</v>
      </c>
      <c r="BG215" s="137">
        <f>IF(N215="zákl. přenesená",J215,0)</f>
        <v>0</v>
      </c>
      <c r="BH215" s="137">
        <f>IF(N215="sníž. přenesená",J215,0)</f>
        <v>0</v>
      </c>
      <c r="BI215" s="137">
        <f>IF(N215="nulová",J215,0)</f>
        <v>0</v>
      </c>
      <c r="BJ215" s="14" t="s">
        <v>81</v>
      </c>
      <c r="BK215" s="137">
        <f>ROUND(I215*H215,2)</f>
        <v>0</v>
      </c>
      <c r="BL215" s="14" t="s">
        <v>196</v>
      </c>
      <c r="BM215" s="237" t="s">
        <v>453</v>
      </c>
    </row>
    <row r="216" s="2" customFormat="1" ht="24.15" customHeight="1">
      <c r="A216" s="37"/>
      <c r="B216" s="38"/>
      <c r="C216" s="225" t="s">
        <v>454</v>
      </c>
      <c r="D216" s="225" t="s">
        <v>134</v>
      </c>
      <c r="E216" s="226" t="s">
        <v>455</v>
      </c>
      <c r="F216" s="227" t="s">
        <v>456</v>
      </c>
      <c r="G216" s="228" t="s">
        <v>190</v>
      </c>
      <c r="H216" s="229">
        <v>2.4630000000000001</v>
      </c>
      <c r="I216" s="230"/>
      <c r="J216" s="231">
        <f>ROUND(I216*H216,2)</f>
        <v>0</v>
      </c>
      <c r="K216" s="232"/>
      <c r="L216" s="40"/>
      <c r="M216" s="233" t="s">
        <v>1</v>
      </c>
      <c r="N216" s="234" t="s">
        <v>41</v>
      </c>
      <c r="O216" s="90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7" t="s">
        <v>196</v>
      </c>
      <c r="AT216" s="237" t="s">
        <v>134</v>
      </c>
      <c r="AU216" s="237" t="s">
        <v>92</v>
      </c>
      <c r="AY216" s="14" t="s">
        <v>132</v>
      </c>
      <c r="BE216" s="137">
        <f>IF(N216="základní",J216,0)</f>
        <v>0</v>
      </c>
      <c r="BF216" s="137">
        <f>IF(N216="snížená",J216,0)</f>
        <v>0</v>
      </c>
      <c r="BG216" s="137">
        <f>IF(N216="zákl. přenesená",J216,0)</f>
        <v>0</v>
      </c>
      <c r="BH216" s="137">
        <f>IF(N216="sníž. přenesená",J216,0)</f>
        <v>0</v>
      </c>
      <c r="BI216" s="137">
        <f>IF(N216="nulová",J216,0)</f>
        <v>0</v>
      </c>
      <c r="BJ216" s="14" t="s">
        <v>81</v>
      </c>
      <c r="BK216" s="137">
        <f>ROUND(I216*H216,2)</f>
        <v>0</v>
      </c>
      <c r="BL216" s="14" t="s">
        <v>196</v>
      </c>
      <c r="BM216" s="237" t="s">
        <v>457</v>
      </c>
    </row>
    <row r="217" s="12" customFormat="1" ht="22.8" customHeight="1">
      <c r="A217" s="12"/>
      <c r="B217" s="209"/>
      <c r="C217" s="210"/>
      <c r="D217" s="211" t="s">
        <v>75</v>
      </c>
      <c r="E217" s="223" t="s">
        <v>458</v>
      </c>
      <c r="F217" s="223" t="s">
        <v>459</v>
      </c>
      <c r="G217" s="210"/>
      <c r="H217" s="210"/>
      <c r="I217" s="213"/>
      <c r="J217" s="224">
        <f>BK217</f>
        <v>0</v>
      </c>
      <c r="K217" s="210"/>
      <c r="L217" s="215"/>
      <c r="M217" s="216"/>
      <c r="N217" s="217"/>
      <c r="O217" s="217"/>
      <c r="P217" s="218">
        <f>SUM(P218:P220)</f>
        <v>0</v>
      </c>
      <c r="Q217" s="217"/>
      <c r="R217" s="218">
        <f>SUM(R218:R220)</f>
        <v>0.30254016</v>
      </c>
      <c r="S217" s="217"/>
      <c r="T217" s="219">
        <f>SUM(T218:T220)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0" t="s">
        <v>92</v>
      </c>
      <c r="AT217" s="221" t="s">
        <v>75</v>
      </c>
      <c r="AU217" s="221" t="s">
        <v>81</v>
      </c>
      <c r="AY217" s="220" t="s">
        <v>132</v>
      </c>
      <c r="BK217" s="222">
        <f>SUM(BK218:BK220)</f>
        <v>0</v>
      </c>
    </row>
    <row r="218" s="2" customFormat="1" ht="37.8" customHeight="1">
      <c r="A218" s="37"/>
      <c r="B218" s="38"/>
      <c r="C218" s="225" t="s">
        <v>460</v>
      </c>
      <c r="D218" s="225" t="s">
        <v>134</v>
      </c>
      <c r="E218" s="226" t="s">
        <v>461</v>
      </c>
      <c r="F218" s="227" t="s">
        <v>462</v>
      </c>
      <c r="G218" s="228" t="s">
        <v>257</v>
      </c>
      <c r="H218" s="229">
        <v>99.200000000000003</v>
      </c>
      <c r="I218" s="230"/>
      <c r="J218" s="231">
        <f>ROUND(I218*H218,2)</f>
        <v>0</v>
      </c>
      <c r="K218" s="232"/>
      <c r="L218" s="40"/>
      <c r="M218" s="233" t="s">
        <v>1</v>
      </c>
      <c r="N218" s="234" t="s">
        <v>41</v>
      </c>
      <c r="O218" s="90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7" t="s">
        <v>196</v>
      </c>
      <c r="AT218" s="237" t="s">
        <v>134</v>
      </c>
      <c r="AU218" s="237" t="s">
        <v>92</v>
      </c>
      <c r="AY218" s="14" t="s">
        <v>132</v>
      </c>
      <c r="BE218" s="137">
        <f>IF(N218="základní",J218,0)</f>
        <v>0</v>
      </c>
      <c r="BF218" s="137">
        <f>IF(N218="snížená",J218,0)</f>
        <v>0</v>
      </c>
      <c r="BG218" s="137">
        <f>IF(N218="zákl. přenesená",J218,0)</f>
        <v>0</v>
      </c>
      <c r="BH218" s="137">
        <f>IF(N218="sníž. přenesená",J218,0)</f>
        <v>0</v>
      </c>
      <c r="BI218" s="137">
        <f>IF(N218="nulová",J218,0)</f>
        <v>0</v>
      </c>
      <c r="BJ218" s="14" t="s">
        <v>81</v>
      </c>
      <c r="BK218" s="137">
        <f>ROUND(I218*H218,2)</f>
        <v>0</v>
      </c>
      <c r="BL218" s="14" t="s">
        <v>196</v>
      </c>
      <c r="BM218" s="237" t="s">
        <v>463</v>
      </c>
    </row>
    <row r="219" s="2" customFormat="1" ht="24.15" customHeight="1">
      <c r="A219" s="37"/>
      <c r="B219" s="38"/>
      <c r="C219" s="238" t="s">
        <v>464</v>
      </c>
      <c r="D219" s="238" t="s">
        <v>220</v>
      </c>
      <c r="E219" s="239" t="s">
        <v>465</v>
      </c>
      <c r="F219" s="240" t="s">
        <v>466</v>
      </c>
      <c r="G219" s="241" t="s">
        <v>257</v>
      </c>
      <c r="H219" s="242">
        <v>101.184</v>
      </c>
      <c r="I219" s="243"/>
      <c r="J219" s="244">
        <f>ROUND(I219*H219,2)</f>
        <v>0</v>
      </c>
      <c r="K219" s="245"/>
      <c r="L219" s="246"/>
      <c r="M219" s="247" t="s">
        <v>1</v>
      </c>
      <c r="N219" s="248" t="s">
        <v>41</v>
      </c>
      <c r="O219" s="90"/>
      <c r="P219" s="235">
        <f>O219*H219</f>
        <v>0</v>
      </c>
      <c r="Q219" s="235">
        <v>0.00299</v>
      </c>
      <c r="R219" s="235">
        <f>Q219*H219</f>
        <v>0.30254016</v>
      </c>
      <c r="S219" s="235">
        <v>0</v>
      </c>
      <c r="T219" s="23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7" t="s">
        <v>263</v>
      </c>
      <c r="AT219" s="237" t="s">
        <v>220</v>
      </c>
      <c r="AU219" s="237" t="s">
        <v>92</v>
      </c>
      <c r="AY219" s="14" t="s">
        <v>132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4" t="s">
        <v>81</v>
      </c>
      <c r="BK219" s="137">
        <f>ROUND(I219*H219,2)</f>
        <v>0</v>
      </c>
      <c r="BL219" s="14" t="s">
        <v>196</v>
      </c>
      <c r="BM219" s="237" t="s">
        <v>467</v>
      </c>
    </row>
    <row r="220" s="2" customFormat="1" ht="24.15" customHeight="1">
      <c r="A220" s="37"/>
      <c r="B220" s="38"/>
      <c r="C220" s="225" t="s">
        <v>468</v>
      </c>
      <c r="D220" s="225" t="s">
        <v>134</v>
      </c>
      <c r="E220" s="226" t="s">
        <v>469</v>
      </c>
      <c r="F220" s="227" t="s">
        <v>470</v>
      </c>
      <c r="G220" s="228" t="s">
        <v>190</v>
      </c>
      <c r="H220" s="229">
        <v>0.30299999999999999</v>
      </c>
      <c r="I220" s="230"/>
      <c r="J220" s="231">
        <f>ROUND(I220*H220,2)</f>
        <v>0</v>
      </c>
      <c r="K220" s="232"/>
      <c r="L220" s="40"/>
      <c r="M220" s="233" t="s">
        <v>1</v>
      </c>
      <c r="N220" s="234" t="s">
        <v>41</v>
      </c>
      <c r="O220" s="90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7" t="s">
        <v>196</v>
      </c>
      <c r="AT220" s="237" t="s">
        <v>134</v>
      </c>
      <c r="AU220" s="237" t="s">
        <v>92</v>
      </c>
      <c r="AY220" s="14" t="s">
        <v>132</v>
      </c>
      <c r="BE220" s="137">
        <f>IF(N220="základní",J220,0)</f>
        <v>0</v>
      </c>
      <c r="BF220" s="137">
        <f>IF(N220="snížená",J220,0)</f>
        <v>0</v>
      </c>
      <c r="BG220" s="137">
        <f>IF(N220="zákl. přenesená",J220,0)</f>
        <v>0</v>
      </c>
      <c r="BH220" s="137">
        <f>IF(N220="sníž. přenesená",J220,0)</f>
        <v>0</v>
      </c>
      <c r="BI220" s="137">
        <f>IF(N220="nulová",J220,0)</f>
        <v>0</v>
      </c>
      <c r="BJ220" s="14" t="s">
        <v>81</v>
      </c>
      <c r="BK220" s="137">
        <f>ROUND(I220*H220,2)</f>
        <v>0</v>
      </c>
      <c r="BL220" s="14" t="s">
        <v>196</v>
      </c>
      <c r="BM220" s="237" t="s">
        <v>471</v>
      </c>
    </row>
    <row r="221" s="12" customFormat="1" ht="22.8" customHeight="1">
      <c r="A221" s="12"/>
      <c r="B221" s="209"/>
      <c r="C221" s="210"/>
      <c r="D221" s="211" t="s">
        <v>75</v>
      </c>
      <c r="E221" s="223" t="s">
        <v>472</v>
      </c>
      <c r="F221" s="223" t="s">
        <v>473</v>
      </c>
      <c r="G221" s="210"/>
      <c r="H221" s="210"/>
      <c r="I221" s="213"/>
      <c r="J221" s="224">
        <f>BK221</f>
        <v>0</v>
      </c>
      <c r="K221" s="210"/>
      <c r="L221" s="215"/>
      <c r="M221" s="216"/>
      <c r="N221" s="217"/>
      <c r="O221" s="217"/>
      <c r="P221" s="218">
        <f>SUM(P222:P225)</f>
        <v>0</v>
      </c>
      <c r="Q221" s="217"/>
      <c r="R221" s="218">
        <f>SUM(R222:R225)</f>
        <v>0.09598799999999999</v>
      </c>
      <c r="S221" s="217"/>
      <c r="T221" s="219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0" t="s">
        <v>92</v>
      </c>
      <c r="AT221" s="221" t="s">
        <v>75</v>
      </c>
      <c r="AU221" s="221" t="s">
        <v>81</v>
      </c>
      <c r="AY221" s="220" t="s">
        <v>132</v>
      </c>
      <c r="BK221" s="222">
        <f>SUM(BK222:BK225)</f>
        <v>0</v>
      </c>
    </row>
    <row r="222" s="2" customFormat="1" ht="24.15" customHeight="1">
      <c r="A222" s="37"/>
      <c r="B222" s="38"/>
      <c r="C222" s="225" t="s">
        <v>474</v>
      </c>
      <c r="D222" s="225" t="s">
        <v>134</v>
      </c>
      <c r="E222" s="226" t="s">
        <v>475</v>
      </c>
      <c r="F222" s="227" t="s">
        <v>476</v>
      </c>
      <c r="G222" s="228" t="s">
        <v>142</v>
      </c>
      <c r="H222" s="229">
        <v>252.59999999999999</v>
      </c>
      <c r="I222" s="230"/>
      <c r="J222" s="231">
        <f>ROUND(I222*H222,2)</f>
        <v>0</v>
      </c>
      <c r="K222" s="232"/>
      <c r="L222" s="40"/>
      <c r="M222" s="233" t="s">
        <v>1</v>
      </c>
      <c r="N222" s="234" t="s">
        <v>41</v>
      </c>
      <c r="O222" s="90"/>
      <c r="P222" s="235">
        <f>O222*H222</f>
        <v>0</v>
      </c>
      <c r="Q222" s="235">
        <v>2.0000000000000002E-05</v>
      </c>
      <c r="R222" s="235">
        <f>Q222*H222</f>
        <v>0.0050520000000000001</v>
      </c>
      <c r="S222" s="235">
        <v>0</v>
      </c>
      <c r="T222" s="23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7" t="s">
        <v>196</v>
      </c>
      <c r="AT222" s="237" t="s">
        <v>134</v>
      </c>
      <c r="AU222" s="237" t="s">
        <v>92</v>
      </c>
      <c r="AY222" s="14" t="s">
        <v>132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4" t="s">
        <v>81</v>
      </c>
      <c r="BK222" s="137">
        <f>ROUND(I222*H222,2)</f>
        <v>0</v>
      </c>
      <c r="BL222" s="14" t="s">
        <v>196</v>
      </c>
      <c r="BM222" s="237" t="s">
        <v>477</v>
      </c>
    </row>
    <row r="223" s="2" customFormat="1" ht="24.15" customHeight="1">
      <c r="A223" s="37"/>
      <c r="B223" s="38"/>
      <c r="C223" s="225" t="s">
        <v>478</v>
      </c>
      <c r="D223" s="225" t="s">
        <v>134</v>
      </c>
      <c r="E223" s="226" t="s">
        <v>479</v>
      </c>
      <c r="F223" s="227" t="s">
        <v>480</v>
      </c>
      <c r="G223" s="228" t="s">
        <v>142</v>
      </c>
      <c r="H223" s="229">
        <v>252.59999999999999</v>
      </c>
      <c r="I223" s="230"/>
      <c r="J223" s="231">
        <f>ROUND(I223*H223,2)</f>
        <v>0</v>
      </c>
      <c r="K223" s="232"/>
      <c r="L223" s="40"/>
      <c r="M223" s="233" t="s">
        <v>1</v>
      </c>
      <c r="N223" s="234" t="s">
        <v>41</v>
      </c>
      <c r="O223" s="90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7" t="s">
        <v>196</v>
      </c>
      <c r="AT223" s="237" t="s">
        <v>134</v>
      </c>
      <c r="AU223" s="237" t="s">
        <v>92</v>
      </c>
      <c r="AY223" s="14" t="s">
        <v>132</v>
      </c>
      <c r="BE223" s="137">
        <f>IF(N223="základní",J223,0)</f>
        <v>0</v>
      </c>
      <c r="BF223" s="137">
        <f>IF(N223="snížená",J223,0)</f>
        <v>0</v>
      </c>
      <c r="BG223" s="137">
        <f>IF(N223="zákl. přenesená",J223,0)</f>
        <v>0</v>
      </c>
      <c r="BH223" s="137">
        <f>IF(N223="sníž. přenesená",J223,0)</f>
        <v>0</v>
      </c>
      <c r="BI223" s="137">
        <f>IF(N223="nulová",J223,0)</f>
        <v>0</v>
      </c>
      <c r="BJ223" s="14" t="s">
        <v>81</v>
      </c>
      <c r="BK223" s="137">
        <f>ROUND(I223*H223,2)</f>
        <v>0</v>
      </c>
      <c r="BL223" s="14" t="s">
        <v>196</v>
      </c>
      <c r="BM223" s="237" t="s">
        <v>481</v>
      </c>
    </row>
    <row r="224" s="2" customFormat="1" ht="24.15" customHeight="1">
      <c r="A224" s="37"/>
      <c r="B224" s="38"/>
      <c r="C224" s="225" t="s">
        <v>482</v>
      </c>
      <c r="D224" s="225" t="s">
        <v>134</v>
      </c>
      <c r="E224" s="226" t="s">
        <v>483</v>
      </c>
      <c r="F224" s="227" t="s">
        <v>484</v>
      </c>
      <c r="G224" s="228" t="s">
        <v>142</v>
      </c>
      <c r="H224" s="229">
        <v>252.59999999999999</v>
      </c>
      <c r="I224" s="230"/>
      <c r="J224" s="231">
        <f>ROUND(I224*H224,2)</f>
        <v>0</v>
      </c>
      <c r="K224" s="232"/>
      <c r="L224" s="40"/>
      <c r="M224" s="233" t="s">
        <v>1</v>
      </c>
      <c r="N224" s="234" t="s">
        <v>41</v>
      </c>
      <c r="O224" s="90"/>
      <c r="P224" s="235">
        <f>O224*H224</f>
        <v>0</v>
      </c>
      <c r="Q224" s="235">
        <v>0.00014999999999999999</v>
      </c>
      <c r="R224" s="235">
        <f>Q224*H224</f>
        <v>0.037889999999999993</v>
      </c>
      <c r="S224" s="235">
        <v>0</v>
      </c>
      <c r="T224" s="23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7" t="s">
        <v>196</v>
      </c>
      <c r="AT224" s="237" t="s">
        <v>134</v>
      </c>
      <c r="AU224" s="237" t="s">
        <v>92</v>
      </c>
      <c r="AY224" s="14" t="s">
        <v>132</v>
      </c>
      <c r="BE224" s="137">
        <f>IF(N224="základní",J224,0)</f>
        <v>0</v>
      </c>
      <c r="BF224" s="137">
        <f>IF(N224="snížená",J224,0)</f>
        <v>0</v>
      </c>
      <c r="BG224" s="137">
        <f>IF(N224="zákl. přenesená",J224,0)</f>
        <v>0</v>
      </c>
      <c r="BH224" s="137">
        <f>IF(N224="sníž. přenesená",J224,0)</f>
        <v>0</v>
      </c>
      <c r="BI224" s="137">
        <f>IF(N224="nulová",J224,0)</f>
        <v>0</v>
      </c>
      <c r="BJ224" s="14" t="s">
        <v>81</v>
      </c>
      <c r="BK224" s="137">
        <f>ROUND(I224*H224,2)</f>
        <v>0</v>
      </c>
      <c r="BL224" s="14" t="s">
        <v>196</v>
      </c>
      <c r="BM224" s="237" t="s">
        <v>485</v>
      </c>
    </row>
    <row r="225" s="2" customFormat="1" ht="24.15" customHeight="1">
      <c r="A225" s="37"/>
      <c r="B225" s="38"/>
      <c r="C225" s="225" t="s">
        <v>486</v>
      </c>
      <c r="D225" s="225" t="s">
        <v>134</v>
      </c>
      <c r="E225" s="226" t="s">
        <v>487</v>
      </c>
      <c r="F225" s="227" t="s">
        <v>488</v>
      </c>
      <c r="G225" s="228" t="s">
        <v>142</v>
      </c>
      <c r="H225" s="229">
        <v>252.59999999999999</v>
      </c>
      <c r="I225" s="230"/>
      <c r="J225" s="231">
        <f>ROUND(I225*H225,2)</f>
        <v>0</v>
      </c>
      <c r="K225" s="232"/>
      <c r="L225" s="40"/>
      <c r="M225" s="233" t="s">
        <v>1</v>
      </c>
      <c r="N225" s="234" t="s">
        <v>41</v>
      </c>
      <c r="O225" s="90"/>
      <c r="P225" s="235">
        <f>O225*H225</f>
        <v>0</v>
      </c>
      <c r="Q225" s="235">
        <v>0.00021000000000000001</v>
      </c>
      <c r="R225" s="235">
        <f>Q225*H225</f>
        <v>0.053046000000000003</v>
      </c>
      <c r="S225" s="235">
        <v>0</v>
      </c>
      <c r="T225" s="23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7" t="s">
        <v>196</v>
      </c>
      <c r="AT225" s="237" t="s">
        <v>134</v>
      </c>
      <c r="AU225" s="237" t="s">
        <v>92</v>
      </c>
      <c r="AY225" s="14" t="s">
        <v>132</v>
      </c>
      <c r="BE225" s="137">
        <f>IF(N225="základní",J225,0)</f>
        <v>0</v>
      </c>
      <c r="BF225" s="137">
        <f>IF(N225="snížená",J225,0)</f>
        <v>0</v>
      </c>
      <c r="BG225" s="137">
        <f>IF(N225="zákl. přenesená",J225,0)</f>
        <v>0</v>
      </c>
      <c r="BH225" s="137">
        <f>IF(N225="sníž. přenesená",J225,0)</f>
        <v>0</v>
      </c>
      <c r="BI225" s="137">
        <f>IF(N225="nulová",J225,0)</f>
        <v>0</v>
      </c>
      <c r="BJ225" s="14" t="s">
        <v>81</v>
      </c>
      <c r="BK225" s="137">
        <f>ROUND(I225*H225,2)</f>
        <v>0</v>
      </c>
      <c r="BL225" s="14" t="s">
        <v>196</v>
      </c>
      <c r="BM225" s="237" t="s">
        <v>489</v>
      </c>
    </row>
    <row r="226" s="12" customFormat="1" ht="22.8" customHeight="1">
      <c r="A226" s="12"/>
      <c r="B226" s="209"/>
      <c r="C226" s="210"/>
      <c r="D226" s="211" t="s">
        <v>75</v>
      </c>
      <c r="E226" s="223" t="s">
        <v>490</v>
      </c>
      <c r="F226" s="223" t="s">
        <v>491</v>
      </c>
      <c r="G226" s="210"/>
      <c r="H226" s="210"/>
      <c r="I226" s="213"/>
      <c r="J226" s="224">
        <f>BK226</f>
        <v>0</v>
      </c>
      <c r="K226" s="210"/>
      <c r="L226" s="215"/>
      <c r="M226" s="216"/>
      <c r="N226" s="217"/>
      <c r="O226" s="217"/>
      <c r="P226" s="218">
        <f>P227</f>
        <v>0</v>
      </c>
      <c r="Q226" s="217"/>
      <c r="R226" s="218">
        <f>R227</f>
        <v>0.063140000000000002</v>
      </c>
      <c r="S226" s="217"/>
      <c r="T226" s="219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0" t="s">
        <v>92</v>
      </c>
      <c r="AT226" s="221" t="s">
        <v>75</v>
      </c>
      <c r="AU226" s="221" t="s">
        <v>81</v>
      </c>
      <c r="AY226" s="220" t="s">
        <v>132</v>
      </c>
      <c r="BK226" s="222">
        <f>BK227</f>
        <v>0</v>
      </c>
    </row>
    <row r="227" s="2" customFormat="1" ht="24.15" customHeight="1">
      <c r="A227" s="37"/>
      <c r="B227" s="38"/>
      <c r="C227" s="225" t="s">
        <v>492</v>
      </c>
      <c r="D227" s="225" t="s">
        <v>134</v>
      </c>
      <c r="E227" s="226" t="s">
        <v>493</v>
      </c>
      <c r="F227" s="227" t="s">
        <v>494</v>
      </c>
      <c r="G227" s="228" t="s">
        <v>142</v>
      </c>
      <c r="H227" s="229">
        <v>77</v>
      </c>
      <c r="I227" s="230"/>
      <c r="J227" s="231">
        <f>ROUND(I227*H227,2)</f>
        <v>0</v>
      </c>
      <c r="K227" s="232"/>
      <c r="L227" s="40"/>
      <c r="M227" s="233" t="s">
        <v>1</v>
      </c>
      <c r="N227" s="234" t="s">
        <v>41</v>
      </c>
      <c r="O227" s="90"/>
      <c r="P227" s="235">
        <f>O227*H227</f>
        <v>0</v>
      </c>
      <c r="Q227" s="235">
        <v>0.00081999999999999998</v>
      </c>
      <c r="R227" s="235">
        <f>Q227*H227</f>
        <v>0.063140000000000002</v>
      </c>
      <c r="S227" s="235">
        <v>0</v>
      </c>
      <c r="T227" s="23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7" t="s">
        <v>196</v>
      </c>
      <c r="AT227" s="237" t="s">
        <v>134</v>
      </c>
      <c r="AU227" s="237" t="s">
        <v>92</v>
      </c>
      <c r="AY227" s="14" t="s">
        <v>132</v>
      </c>
      <c r="BE227" s="137">
        <f>IF(N227="základní",J227,0)</f>
        <v>0</v>
      </c>
      <c r="BF227" s="137">
        <f>IF(N227="snížená",J227,0)</f>
        <v>0</v>
      </c>
      <c r="BG227" s="137">
        <f>IF(N227="zákl. přenesená",J227,0)</f>
        <v>0</v>
      </c>
      <c r="BH227" s="137">
        <f>IF(N227="sníž. přenesená",J227,0)</f>
        <v>0</v>
      </c>
      <c r="BI227" s="137">
        <f>IF(N227="nulová",J227,0)</f>
        <v>0</v>
      </c>
      <c r="BJ227" s="14" t="s">
        <v>81</v>
      </c>
      <c r="BK227" s="137">
        <f>ROUND(I227*H227,2)</f>
        <v>0</v>
      </c>
      <c r="BL227" s="14" t="s">
        <v>196</v>
      </c>
      <c r="BM227" s="237" t="s">
        <v>495</v>
      </c>
    </row>
    <row r="228" s="12" customFormat="1" ht="25.92" customHeight="1">
      <c r="A228" s="12"/>
      <c r="B228" s="209"/>
      <c r="C228" s="210"/>
      <c r="D228" s="211" t="s">
        <v>75</v>
      </c>
      <c r="E228" s="212" t="s">
        <v>496</v>
      </c>
      <c r="F228" s="212" t="s">
        <v>497</v>
      </c>
      <c r="G228" s="210"/>
      <c r="H228" s="210"/>
      <c r="I228" s="213"/>
      <c r="J228" s="214">
        <f>BK228</f>
        <v>0</v>
      </c>
      <c r="K228" s="210"/>
      <c r="L228" s="215"/>
      <c r="M228" s="216"/>
      <c r="N228" s="217"/>
      <c r="O228" s="217"/>
      <c r="P228" s="218">
        <f>P229+P232+P234+P236+P238</f>
        <v>0</v>
      </c>
      <c r="Q228" s="217"/>
      <c r="R228" s="218">
        <f>R229+R232+R234+R236+R238</f>
        <v>0</v>
      </c>
      <c r="S228" s="217"/>
      <c r="T228" s="219">
        <f>T229+T232+T234+T236+T238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0" t="s">
        <v>152</v>
      </c>
      <c r="AT228" s="221" t="s">
        <v>75</v>
      </c>
      <c r="AU228" s="221" t="s">
        <v>76</v>
      </c>
      <c r="AY228" s="220" t="s">
        <v>132</v>
      </c>
      <c r="BK228" s="222">
        <f>BK229+BK232+BK234+BK236+BK238</f>
        <v>0</v>
      </c>
    </row>
    <row r="229" s="12" customFormat="1" ht="22.8" customHeight="1">
      <c r="A229" s="12"/>
      <c r="B229" s="209"/>
      <c r="C229" s="210"/>
      <c r="D229" s="211" t="s">
        <v>75</v>
      </c>
      <c r="E229" s="223" t="s">
        <v>498</v>
      </c>
      <c r="F229" s="223" t="s">
        <v>499</v>
      </c>
      <c r="G229" s="210"/>
      <c r="H229" s="210"/>
      <c r="I229" s="213"/>
      <c r="J229" s="224">
        <f>BK229</f>
        <v>0</v>
      </c>
      <c r="K229" s="210"/>
      <c r="L229" s="215"/>
      <c r="M229" s="216"/>
      <c r="N229" s="217"/>
      <c r="O229" s="217"/>
      <c r="P229" s="218">
        <f>SUM(P230:P231)</f>
        <v>0</v>
      </c>
      <c r="Q229" s="217"/>
      <c r="R229" s="218">
        <f>SUM(R230:R231)</f>
        <v>0</v>
      </c>
      <c r="S229" s="217"/>
      <c r="T229" s="219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0" t="s">
        <v>152</v>
      </c>
      <c r="AT229" s="221" t="s">
        <v>75</v>
      </c>
      <c r="AU229" s="221" t="s">
        <v>81</v>
      </c>
      <c r="AY229" s="220" t="s">
        <v>132</v>
      </c>
      <c r="BK229" s="222">
        <f>SUM(BK230:BK231)</f>
        <v>0</v>
      </c>
    </row>
    <row r="230" s="2" customFormat="1" ht="16.5" customHeight="1">
      <c r="A230" s="37"/>
      <c r="B230" s="38"/>
      <c r="C230" s="225" t="s">
        <v>500</v>
      </c>
      <c r="D230" s="225" t="s">
        <v>134</v>
      </c>
      <c r="E230" s="226" t="s">
        <v>501</v>
      </c>
      <c r="F230" s="227" t="s">
        <v>502</v>
      </c>
      <c r="G230" s="228" t="s">
        <v>503</v>
      </c>
      <c r="H230" s="229">
        <v>1</v>
      </c>
      <c r="I230" s="230"/>
      <c r="J230" s="231">
        <f>ROUND(I230*H230,2)</f>
        <v>0</v>
      </c>
      <c r="K230" s="232"/>
      <c r="L230" s="40"/>
      <c r="M230" s="233" t="s">
        <v>1</v>
      </c>
      <c r="N230" s="234" t="s">
        <v>41</v>
      </c>
      <c r="O230" s="90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7" t="s">
        <v>504</v>
      </c>
      <c r="AT230" s="237" t="s">
        <v>134</v>
      </c>
      <c r="AU230" s="237" t="s">
        <v>92</v>
      </c>
      <c r="AY230" s="14" t="s">
        <v>132</v>
      </c>
      <c r="BE230" s="137">
        <f>IF(N230="základní",J230,0)</f>
        <v>0</v>
      </c>
      <c r="BF230" s="137">
        <f>IF(N230="snížená",J230,0)</f>
        <v>0</v>
      </c>
      <c r="BG230" s="137">
        <f>IF(N230="zákl. přenesená",J230,0)</f>
        <v>0</v>
      </c>
      <c r="BH230" s="137">
        <f>IF(N230="sníž. přenesená",J230,0)</f>
        <v>0</v>
      </c>
      <c r="BI230" s="137">
        <f>IF(N230="nulová",J230,0)</f>
        <v>0</v>
      </c>
      <c r="BJ230" s="14" t="s">
        <v>81</v>
      </c>
      <c r="BK230" s="137">
        <f>ROUND(I230*H230,2)</f>
        <v>0</v>
      </c>
      <c r="BL230" s="14" t="s">
        <v>504</v>
      </c>
      <c r="BM230" s="237" t="s">
        <v>505</v>
      </c>
    </row>
    <row r="231" s="2" customFormat="1" ht="16.5" customHeight="1">
      <c r="A231" s="37"/>
      <c r="B231" s="38"/>
      <c r="C231" s="225" t="s">
        <v>506</v>
      </c>
      <c r="D231" s="225" t="s">
        <v>134</v>
      </c>
      <c r="E231" s="226" t="s">
        <v>507</v>
      </c>
      <c r="F231" s="227" t="s">
        <v>508</v>
      </c>
      <c r="G231" s="228" t="s">
        <v>509</v>
      </c>
      <c r="H231" s="229">
        <v>1</v>
      </c>
      <c r="I231" s="230"/>
      <c r="J231" s="231">
        <f>ROUND(I231*H231,2)</f>
        <v>0</v>
      </c>
      <c r="K231" s="232"/>
      <c r="L231" s="40"/>
      <c r="M231" s="233" t="s">
        <v>1</v>
      </c>
      <c r="N231" s="234" t="s">
        <v>41</v>
      </c>
      <c r="O231" s="90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7" t="s">
        <v>504</v>
      </c>
      <c r="AT231" s="237" t="s">
        <v>134</v>
      </c>
      <c r="AU231" s="237" t="s">
        <v>92</v>
      </c>
      <c r="AY231" s="14" t="s">
        <v>132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4" t="s">
        <v>81</v>
      </c>
      <c r="BK231" s="137">
        <f>ROUND(I231*H231,2)</f>
        <v>0</v>
      </c>
      <c r="BL231" s="14" t="s">
        <v>504</v>
      </c>
      <c r="BM231" s="237" t="s">
        <v>510</v>
      </c>
    </row>
    <row r="232" s="12" customFormat="1" ht="22.8" customHeight="1">
      <c r="A232" s="12"/>
      <c r="B232" s="209"/>
      <c r="C232" s="210"/>
      <c r="D232" s="211" t="s">
        <v>75</v>
      </c>
      <c r="E232" s="223" t="s">
        <v>511</v>
      </c>
      <c r="F232" s="223" t="s">
        <v>512</v>
      </c>
      <c r="G232" s="210"/>
      <c r="H232" s="210"/>
      <c r="I232" s="213"/>
      <c r="J232" s="224">
        <f>BK232</f>
        <v>0</v>
      </c>
      <c r="K232" s="210"/>
      <c r="L232" s="215"/>
      <c r="M232" s="216"/>
      <c r="N232" s="217"/>
      <c r="O232" s="217"/>
      <c r="P232" s="218">
        <f>P233</f>
        <v>0</v>
      </c>
      <c r="Q232" s="217"/>
      <c r="R232" s="218">
        <f>R233</f>
        <v>0</v>
      </c>
      <c r="S232" s="217"/>
      <c r="T232" s="219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0" t="s">
        <v>152</v>
      </c>
      <c r="AT232" s="221" t="s">
        <v>75</v>
      </c>
      <c r="AU232" s="221" t="s">
        <v>81</v>
      </c>
      <c r="AY232" s="220" t="s">
        <v>132</v>
      </c>
      <c r="BK232" s="222">
        <f>BK233</f>
        <v>0</v>
      </c>
    </row>
    <row r="233" s="2" customFormat="1" ht="16.5" customHeight="1">
      <c r="A233" s="37"/>
      <c r="B233" s="38"/>
      <c r="C233" s="225" t="s">
        <v>513</v>
      </c>
      <c r="D233" s="225" t="s">
        <v>134</v>
      </c>
      <c r="E233" s="226" t="s">
        <v>514</v>
      </c>
      <c r="F233" s="227" t="s">
        <v>512</v>
      </c>
      <c r="G233" s="228" t="s">
        <v>503</v>
      </c>
      <c r="H233" s="229">
        <v>1</v>
      </c>
      <c r="I233" s="230"/>
      <c r="J233" s="231">
        <f>ROUND(I233*H233,2)</f>
        <v>0</v>
      </c>
      <c r="K233" s="232"/>
      <c r="L233" s="40"/>
      <c r="M233" s="233" t="s">
        <v>1</v>
      </c>
      <c r="N233" s="234" t="s">
        <v>41</v>
      </c>
      <c r="O233" s="90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7" t="s">
        <v>504</v>
      </c>
      <c r="AT233" s="237" t="s">
        <v>134</v>
      </c>
      <c r="AU233" s="237" t="s">
        <v>92</v>
      </c>
      <c r="AY233" s="14" t="s">
        <v>132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4" t="s">
        <v>81</v>
      </c>
      <c r="BK233" s="137">
        <f>ROUND(I233*H233,2)</f>
        <v>0</v>
      </c>
      <c r="BL233" s="14" t="s">
        <v>504</v>
      </c>
      <c r="BM233" s="237" t="s">
        <v>515</v>
      </c>
    </row>
    <row r="234" s="12" customFormat="1" ht="22.8" customHeight="1">
      <c r="A234" s="12"/>
      <c r="B234" s="209"/>
      <c r="C234" s="210"/>
      <c r="D234" s="211" t="s">
        <v>75</v>
      </c>
      <c r="E234" s="223" t="s">
        <v>516</v>
      </c>
      <c r="F234" s="223" t="s">
        <v>517</v>
      </c>
      <c r="G234" s="210"/>
      <c r="H234" s="210"/>
      <c r="I234" s="213"/>
      <c r="J234" s="224">
        <f>BK234</f>
        <v>0</v>
      </c>
      <c r="K234" s="210"/>
      <c r="L234" s="215"/>
      <c r="M234" s="216"/>
      <c r="N234" s="217"/>
      <c r="O234" s="217"/>
      <c r="P234" s="218">
        <f>P235</f>
        <v>0</v>
      </c>
      <c r="Q234" s="217"/>
      <c r="R234" s="218">
        <f>R235</f>
        <v>0</v>
      </c>
      <c r="S234" s="217"/>
      <c r="T234" s="219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0" t="s">
        <v>152</v>
      </c>
      <c r="AT234" s="221" t="s">
        <v>75</v>
      </c>
      <c r="AU234" s="221" t="s">
        <v>81</v>
      </c>
      <c r="AY234" s="220" t="s">
        <v>132</v>
      </c>
      <c r="BK234" s="222">
        <f>BK235</f>
        <v>0</v>
      </c>
    </row>
    <row r="235" s="2" customFormat="1" ht="16.5" customHeight="1">
      <c r="A235" s="37"/>
      <c r="B235" s="38"/>
      <c r="C235" s="225" t="s">
        <v>518</v>
      </c>
      <c r="D235" s="225" t="s">
        <v>134</v>
      </c>
      <c r="E235" s="226" t="s">
        <v>519</v>
      </c>
      <c r="F235" s="227" t="s">
        <v>520</v>
      </c>
      <c r="G235" s="228" t="s">
        <v>503</v>
      </c>
      <c r="H235" s="229">
        <v>1</v>
      </c>
      <c r="I235" s="230"/>
      <c r="J235" s="231">
        <f>ROUND(I235*H235,2)</f>
        <v>0</v>
      </c>
      <c r="K235" s="232"/>
      <c r="L235" s="40"/>
      <c r="M235" s="233" t="s">
        <v>1</v>
      </c>
      <c r="N235" s="234" t="s">
        <v>41</v>
      </c>
      <c r="O235" s="90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7" t="s">
        <v>504</v>
      </c>
      <c r="AT235" s="237" t="s">
        <v>134</v>
      </c>
      <c r="AU235" s="237" t="s">
        <v>92</v>
      </c>
      <c r="AY235" s="14" t="s">
        <v>132</v>
      </c>
      <c r="BE235" s="137">
        <f>IF(N235="základní",J235,0)</f>
        <v>0</v>
      </c>
      <c r="BF235" s="137">
        <f>IF(N235="snížená",J235,0)</f>
        <v>0</v>
      </c>
      <c r="BG235" s="137">
        <f>IF(N235="zákl. přenesená",J235,0)</f>
        <v>0</v>
      </c>
      <c r="BH235" s="137">
        <f>IF(N235="sníž. přenesená",J235,0)</f>
        <v>0</v>
      </c>
      <c r="BI235" s="137">
        <f>IF(N235="nulová",J235,0)</f>
        <v>0</v>
      </c>
      <c r="BJ235" s="14" t="s">
        <v>81</v>
      </c>
      <c r="BK235" s="137">
        <f>ROUND(I235*H235,2)</f>
        <v>0</v>
      </c>
      <c r="BL235" s="14" t="s">
        <v>504</v>
      </c>
      <c r="BM235" s="237" t="s">
        <v>521</v>
      </c>
    </row>
    <row r="236" s="12" customFormat="1" ht="22.8" customHeight="1">
      <c r="A236" s="12"/>
      <c r="B236" s="209"/>
      <c r="C236" s="210"/>
      <c r="D236" s="211" t="s">
        <v>75</v>
      </c>
      <c r="E236" s="223" t="s">
        <v>522</v>
      </c>
      <c r="F236" s="223" t="s">
        <v>523</v>
      </c>
      <c r="G236" s="210"/>
      <c r="H236" s="210"/>
      <c r="I236" s="213"/>
      <c r="J236" s="224">
        <f>BK236</f>
        <v>0</v>
      </c>
      <c r="K236" s="210"/>
      <c r="L236" s="215"/>
      <c r="M236" s="216"/>
      <c r="N236" s="217"/>
      <c r="O236" s="217"/>
      <c r="P236" s="218">
        <f>P237</f>
        <v>0</v>
      </c>
      <c r="Q236" s="217"/>
      <c r="R236" s="218">
        <f>R237</f>
        <v>0</v>
      </c>
      <c r="S236" s="217"/>
      <c r="T236" s="219">
        <f>T237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0" t="s">
        <v>152</v>
      </c>
      <c r="AT236" s="221" t="s">
        <v>75</v>
      </c>
      <c r="AU236" s="221" t="s">
        <v>81</v>
      </c>
      <c r="AY236" s="220" t="s">
        <v>132</v>
      </c>
      <c r="BK236" s="222">
        <f>BK237</f>
        <v>0</v>
      </c>
    </row>
    <row r="237" s="2" customFormat="1" ht="16.5" customHeight="1">
      <c r="A237" s="37"/>
      <c r="B237" s="38"/>
      <c r="C237" s="225" t="s">
        <v>524</v>
      </c>
      <c r="D237" s="225" t="s">
        <v>134</v>
      </c>
      <c r="E237" s="226" t="s">
        <v>525</v>
      </c>
      <c r="F237" s="227" t="s">
        <v>526</v>
      </c>
      <c r="G237" s="228" t="s">
        <v>503</v>
      </c>
      <c r="H237" s="229">
        <v>1</v>
      </c>
      <c r="I237" s="230"/>
      <c r="J237" s="231">
        <f>ROUND(I237*H237,2)</f>
        <v>0</v>
      </c>
      <c r="K237" s="232"/>
      <c r="L237" s="40"/>
      <c r="M237" s="233" t="s">
        <v>1</v>
      </c>
      <c r="N237" s="234" t="s">
        <v>41</v>
      </c>
      <c r="O237" s="90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7" t="s">
        <v>504</v>
      </c>
      <c r="AT237" s="237" t="s">
        <v>134</v>
      </c>
      <c r="AU237" s="237" t="s">
        <v>92</v>
      </c>
      <c r="AY237" s="14" t="s">
        <v>132</v>
      </c>
      <c r="BE237" s="137">
        <f>IF(N237="základní",J237,0)</f>
        <v>0</v>
      </c>
      <c r="BF237" s="137">
        <f>IF(N237="snížená",J237,0)</f>
        <v>0</v>
      </c>
      <c r="BG237" s="137">
        <f>IF(N237="zákl. přenesená",J237,0)</f>
        <v>0</v>
      </c>
      <c r="BH237" s="137">
        <f>IF(N237="sníž. přenesená",J237,0)</f>
        <v>0</v>
      </c>
      <c r="BI237" s="137">
        <f>IF(N237="nulová",J237,0)</f>
        <v>0</v>
      </c>
      <c r="BJ237" s="14" t="s">
        <v>81</v>
      </c>
      <c r="BK237" s="137">
        <f>ROUND(I237*H237,2)</f>
        <v>0</v>
      </c>
      <c r="BL237" s="14" t="s">
        <v>504</v>
      </c>
      <c r="BM237" s="237" t="s">
        <v>527</v>
      </c>
    </row>
    <row r="238" s="12" customFormat="1" ht="22.8" customHeight="1">
      <c r="A238" s="12"/>
      <c r="B238" s="209"/>
      <c r="C238" s="210"/>
      <c r="D238" s="211" t="s">
        <v>75</v>
      </c>
      <c r="E238" s="223" t="s">
        <v>528</v>
      </c>
      <c r="F238" s="223" t="s">
        <v>529</v>
      </c>
      <c r="G238" s="210"/>
      <c r="H238" s="210"/>
      <c r="I238" s="213"/>
      <c r="J238" s="224">
        <f>BK238</f>
        <v>0</v>
      </c>
      <c r="K238" s="210"/>
      <c r="L238" s="215"/>
      <c r="M238" s="216"/>
      <c r="N238" s="217"/>
      <c r="O238" s="217"/>
      <c r="P238" s="218">
        <f>P239</f>
        <v>0</v>
      </c>
      <c r="Q238" s="217"/>
      <c r="R238" s="218">
        <f>R239</f>
        <v>0</v>
      </c>
      <c r="S238" s="217"/>
      <c r="T238" s="219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0" t="s">
        <v>152</v>
      </c>
      <c r="AT238" s="221" t="s">
        <v>75</v>
      </c>
      <c r="AU238" s="221" t="s">
        <v>81</v>
      </c>
      <c r="AY238" s="220" t="s">
        <v>132</v>
      </c>
      <c r="BK238" s="222">
        <f>BK239</f>
        <v>0</v>
      </c>
    </row>
    <row r="239" s="2" customFormat="1" ht="16.5" customHeight="1">
      <c r="A239" s="37"/>
      <c r="B239" s="38"/>
      <c r="C239" s="225" t="s">
        <v>530</v>
      </c>
      <c r="D239" s="225" t="s">
        <v>134</v>
      </c>
      <c r="E239" s="226" t="s">
        <v>531</v>
      </c>
      <c r="F239" s="227" t="s">
        <v>532</v>
      </c>
      <c r="G239" s="228" t="s">
        <v>503</v>
      </c>
      <c r="H239" s="229">
        <v>1</v>
      </c>
      <c r="I239" s="230"/>
      <c r="J239" s="231">
        <f>ROUND(I239*H239,2)</f>
        <v>0</v>
      </c>
      <c r="K239" s="232"/>
      <c r="L239" s="40"/>
      <c r="M239" s="249" t="s">
        <v>1</v>
      </c>
      <c r="N239" s="250" t="s">
        <v>41</v>
      </c>
      <c r="O239" s="251"/>
      <c r="P239" s="252">
        <f>O239*H239</f>
        <v>0</v>
      </c>
      <c r="Q239" s="252">
        <v>0</v>
      </c>
      <c r="R239" s="252">
        <f>Q239*H239</f>
        <v>0</v>
      </c>
      <c r="S239" s="252">
        <v>0</v>
      </c>
      <c r="T239" s="25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7" t="s">
        <v>504</v>
      </c>
      <c r="AT239" s="237" t="s">
        <v>134</v>
      </c>
      <c r="AU239" s="237" t="s">
        <v>92</v>
      </c>
      <c r="AY239" s="14" t="s">
        <v>132</v>
      </c>
      <c r="BE239" s="137">
        <f>IF(N239="základní",J239,0)</f>
        <v>0</v>
      </c>
      <c r="BF239" s="137">
        <f>IF(N239="snížená",J239,0)</f>
        <v>0</v>
      </c>
      <c r="BG239" s="137">
        <f>IF(N239="zákl. přenesená",J239,0)</f>
        <v>0</v>
      </c>
      <c r="BH239" s="137">
        <f>IF(N239="sníž. přenesená",J239,0)</f>
        <v>0</v>
      </c>
      <c r="BI239" s="137">
        <f>IF(N239="nulová",J239,0)</f>
        <v>0</v>
      </c>
      <c r="BJ239" s="14" t="s">
        <v>81</v>
      </c>
      <c r="BK239" s="137">
        <f>ROUND(I239*H239,2)</f>
        <v>0</v>
      </c>
      <c r="BL239" s="14" t="s">
        <v>504</v>
      </c>
      <c r="BM239" s="237" t="s">
        <v>533</v>
      </c>
    </row>
    <row r="240" s="2" customFormat="1" ht="6.96" customHeight="1">
      <c r="A240" s="37"/>
      <c r="B240" s="65"/>
      <c r="C240" s="66"/>
      <c r="D240" s="66"/>
      <c r="E240" s="66"/>
      <c r="F240" s="66"/>
      <c r="G240" s="66"/>
      <c r="H240" s="66"/>
      <c r="I240" s="66"/>
      <c r="J240" s="66"/>
      <c r="K240" s="66"/>
      <c r="L240" s="40"/>
      <c r="M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</row>
  </sheetData>
  <sheetProtection sheet="1" autoFilter="0" formatColumns="0" formatRows="0" objects="1" scenarios="1" spinCount="100000" saltValue="LrggMHAKw12BsYmZgDb47wx2KCqiEN+P57qtTVW6oZYpj+wlDMotOLMBvK9cFcZYTNbba8jcWMd4e8FRneTeQw==" hashValue="xoimWOewcfmuZ0eHWXOYMyNPetyQJOm5tByRWg0miqm3DNT5Rxw9DX/iV92jAZNrR1lhfkZOVV+nbj975PmTyw==" algorithmName="SHA-512" password="CC35"/>
  <autoFilter ref="C129:K239"/>
  <mergeCells count="6">
    <mergeCell ref="E7:H7"/>
    <mergeCell ref="E16:H16"/>
    <mergeCell ref="E25:H25"/>
    <mergeCell ref="E85:H85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DESKTOP-V20LB2D\admin</dc:creator>
  <cp:lastModifiedBy>DESKTOP-V20LB2D\admin</cp:lastModifiedBy>
  <dcterms:created xsi:type="dcterms:W3CDTF">2025-02-11T08:31:09Z</dcterms:created>
  <dcterms:modified xsi:type="dcterms:W3CDTF">2025-02-11T08:31:11Z</dcterms:modified>
</cp:coreProperties>
</file>