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heckCompatibility="1"/>
  <mc:AlternateContent xmlns:mc="http://schemas.openxmlformats.org/markup-compatibility/2006">
    <mc:Choice Requires="x15">
      <x15ac:absPath xmlns:x15ac="http://schemas.microsoft.com/office/spreadsheetml/2010/11/ac" url="C:\Users\HP ProBook\Desktop\Petrohrad\Bílenec\VŘ\"/>
    </mc:Choice>
  </mc:AlternateContent>
  <xr:revisionPtr revIDLastSave="0" documentId="8_{8BF00E11-8FEE-4759-9BFF-73DE4C3322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SO 101 - Komunikace" sheetId="2" r:id="rId2"/>
    <sheet name="SO 102 - Sanace podloží" sheetId="3" r:id="rId3"/>
    <sheet name="SO 501 - Odvodnění - kana..." sheetId="4" r:id="rId4"/>
    <sheet name="SO 901 - VRN" sheetId="5" r:id="rId5"/>
    <sheet name="Pokyny pro vyplnění" sheetId="6" r:id="rId6"/>
  </sheets>
  <definedNames>
    <definedName name="_xlnm._FilterDatabase" localSheetId="1" hidden="1">'SO 101 - Komunikace'!$C$85:$K$249</definedName>
    <definedName name="_xlnm._FilterDatabase" localSheetId="2" hidden="1">'SO 102 - Sanace podloží'!$C$83:$K$134</definedName>
    <definedName name="_xlnm._FilterDatabase" localSheetId="3" hidden="1">'SO 501 - Odvodnění - kana...'!$C$84:$K$225</definedName>
    <definedName name="_xlnm._FilterDatabase" localSheetId="4" hidden="1">'SO 901 - VRN'!$C$82:$K$105</definedName>
    <definedName name="_xlnm.Print_Titles" localSheetId="0">'Rekapitulace stavby'!$52:$52</definedName>
    <definedName name="_xlnm.Print_Titles" localSheetId="1">'SO 101 - Komunikace'!$85:$85</definedName>
    <definedName name="_xlnm.Print_Titles" localSheetId="2">'SO 102 - Sanace podloží'!$83:$83</definedName>
    <definedName name="_xlnm.Print_Titles" localSheetId="3">'SO 501 - Odvodnění - kana...'!$84:$84</definedName>
    <definedName name="_xlnm.Print_Titles" localSheetId="4">'SO 901 - VRN'!$82:$82</definedName>
    <definedName name="_xlnm.Print_Area" localSheetId="5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stavby'!$C$42:$AQ$59</definedName>
    <definedName name="_xlnm.Print_Area" localSheetId="1">'SO 101 - Komunikace'!$C$4:$J$39,'SO 101 - Komunikace'!$C$45:$J$67,'SO 101 - Komunikace'!$C$73:$K$249</definedName>
    <definedName name="_xlnm.Print_Area" localSheetId="2">'SO 102 - Sanace podloží'!$C$4:$J$39,'SO 102 - Sanace podloží'!$C$45:$J$65,'SO 102 - Sanace podloží'!$C$71:$K$134</definedName>
    <definedName name="_xlnm.Print_Area" localSheetId="3">'SO 501 - Odvodnění - kana...'!$C$4:$J$39,'SO 501 - Odvodnění - kana...'!$C$45:$J$66,'SO 501 - Odvodnění - kana...'!$C$72:$K$225</definedName>
    <definedName name="_xlnm.Print_Area" localSheetId="4">'SO 901 - VRN'!$C$4:$J$39,'SO 901 - VRN'!$C$45:$J$64,'SO 901 - VRN'!$C$70:$K$105</definedName>
  </definedNames>
  <calcPr calcId="181029"/>
</workbook>
</file>

<file path=xl/calcChain.xml><?xml version="1.0" encoding="utf-8"?>
<calcChain xmlns="http://schemas.openxmlformats.org/spreadsheetml/2006/main">
  <c r="J37" i="5" l="1"/>
  <c r="J36" i="5"/>
  <c r="AY58" i="1" s="1"/>
  <c r="J35" i="5"/>
  <c r="AX58" i="1" s="1"/>
  <c r="BI104" i="5"/>
  <c r="BH104" i="5"/>
  <c r="BG104" i="5"/>
  <c r="BF104" i="5"/>
  <c r="T104" i="5"/>
  <c r="R104" i="5"/>
  <c r="P104" i="5"/>
  <c r="BI102" i="5"/>
  <c r="BH102" i="5"/>
  <c r="BG102" i="5"/>
  <c r="BF102" i="5"/>
  <c r="T102" i="5"/>
  <c r="R102" i="5"/>
  <c r="P102" i="5"/>
  <c r="BI99" i="5"/>
  <c r="BH99" i="5"/>
  <c r="BG99" i="5"/>
  <c r="BF99" i="5"/>
  <c r="T99" i="5"/>
  <c r="R99" i="5"/>
  <c r="P99" i="5"/>
  <c r="BI97" i="5"/>
  <c r="BH97" i="5"/>
  <c r="BG97" i="5"/>
  <c r="BF97" i="5"/>
  <c r="T97" i="5"/>
  <c r="R97" i="5"/>
  <c r="P97" i="5"/>
  <c r="BI95" i="5"/>
  <c r="BH95" i="5"/>
  <c r="BG95" i="5"/>
  <c r="BF95" i="5"/>
  <c r="T95" i="5"/>
  <c r="R95" i="5"/>
  <c r="P95" i="5"/>
  <c r="BI92" i="5"/>
  <c r="BH92" i="5"/>
  <c r="BG92" i="5"/>
  <c r="BF92" i="5"/>
  <c r="T92" i="5"/>
  <c r="R92" i="5"/>
  <c r="P92" i="5"/>
  <c r="BI90" i="5"/>
  <c r="BH90" i="5"/>
  <c r="BG90" i="5"/>
  <c r="BF90" i="5"/>
  <c r="T90" i="5"/>
  <c r="R90" i="5"/>
  <c r="P90" i="5"/>
  <c r="BI88" i="5"/>
  <c r="BH88" i="5"/>
  <c r="BG88" i="5"/>
  <c r="BF88" i="5"/>
  <c r="T88" i="5"/>
  <c r="R88" i="5"/>
  <c r="P88" i="5"/>
  <c r="BI86" i="5"/>
  <c r="BH86" i="5"/>
  <c r="BG86" i="5"/>
  <c r="BF86" i="5"/>
  <c r="T86" i="5"/>
  <c r="R86" i="5"/>
  <c r="P86" i="5"/>
  <c r="J80" i="5"/>
  <c r="J79" i="5"/>
  <c r="F79" i="5"/>
  <c r="F77" i="5"/>
  <c r="E75" i="5"/>
  <c r="J55" i="5"/>
  <c r="J54" i="5"/>
  <c r="F54" i="5"/>
  <c r="F52" i="5"/>
  <c r="E50" i="5"/>
  <c r="J18" i="5"/>
  <c r="E18" i="5"/>
  <c r="F55" i="5"/>
  <c r="J17" i="5"/>
  <c r="J12" i="5"/>
  <c r="J77" i="5"/>
  <c r="E7" i="5"/>
  <c r="E73" i="5"/>
  <c r="J37" i="4"/>
  <c r="J36" i="4"/>
  <c r="AY57" i="1"/>
  <c r="J35" i="4"/>
  <c r="AX57" i="1" s="1"/>
  <c r="BI224" i="4"/>
  <c r="BH224" i="4"/>
  <c r="BG224" i="4"/>
  <c r="BF224" i="4"/>
  <c r="T224" i="4"/>
  <c r="T223" i="4"/>
  <c r="R224" i="4"/>
  <c r="R223" i="4"/>
  <c r="P224" i="4"/>
  <c r="P223" i="4"/>
  <c r="BI221" i="4"/>
  <c r="BH221" i="4"/>
  <c r="BG221" i="4"/>
  <c r="BF221" i="4"/>
  <c r="T221" i="4"/>
  <c r="R221" i="4"/>
  <c r="P221" i="4"/>
  <c r="BI218" i="4"/>
  <c r="BH218" i="4"/>
  <c r="BG218" i="4"/>
  <c r="BF218" i="4"/>
  <c r="T218" i="4"/>
  <c r="R218" i="4"/>
  <c r="P218" i="4"/>
  <c r="BI215" i="4"/>
  <c r="BH215" i="4"/>
  <c r="BG215" i="4"/>
  <c r="BF215" i="4"/>
  <c r="T215" i="4"/>
  <c r="R215" i="4"/>
  <c r="P215" i="4"/>
  <c r="BI213" i="4"/>
  <c r="BH213" i="4"/>
  <c r="BG213" i="4"/>
  <c r="BF213" i="4"/>
  <c r="T213" i="4"/>
  <c r="R213" i="4"/>
  <c r="P213" i="4"/>
  <c r="BI211" i="4"/>
  <c r="BH211" i="4"/>
  <c r="BG211" i="4"/>
  <c r="BF211" i="4"/>
  <c r="T211" i="4"/>
  <c r="R211" i="4"/>
  <c r="P211" i="4"/>
  <c r="BI209" i="4"/>
  <c r="BH209" i="4"/>
  <c r="BG209" i="4"/>
  <c r="BF209" i="4"/>
  <c r="T209" i="4"/>
  <c r="R209" i="4"/>
  <c r="P209" i="4"/>
  <c r="BI208" i="4"/>
  <c r="BH208" i="4"/>
  <c r="BG208" i="4"/>
  <c r="BF208" i="4"/>
  <c r="T208" i="4"/>
  <c r="R208" i="4"/>
  <c r="P208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8" i="4"/>
  <c r="BH188" i="4"/>
  <c r="BG188" i="4"/>
  <c r="BF188" i="4"/>
  <c r="T188" i="4"/>
  <c r="R188" i="4"/>
  <c r="P188" i="4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81" i="4"/>
  <c r="BH181" i="4"/>
  <c r="BG181" i="4"/>
  <c r="BF181" i="4"/>
  <c r="T181" i="4"/>
  <c r="R181" i="4"/>
  <c r="P181" i="4"/>
  <c r="BI179" i="4"/>
  <c r="BH179" i="4"/>
  <c r="BG179" i="4"/>
  <c r="BF179" i="4"/>
  <c r="T179" i="4"/>
  <c r="R179" i="4"/>
  <c r="P179" i="4"/>
  <c r="BI176" i="4"/>
  <c r="BH176" i="4"/>
  <c r="BG176" i="4"/>
  <c r="BF176" i="4"/>
  <c r="T176" i="4"/>
  <c r="R176" i="4"/>
  <c r="P176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66" i="4"/>
  <c r="BH166" i="4"/>
  <c r="BG166" i="4"/>
  <c r="BF166" i="4"/>
  <c r="T166" i="4"/>
  <c r="R166" i="4"/>
  <c r="P166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47" i="4"/>
  <c r="BH147" i="4"/>
  <c r="BG147" i="4"/>
  <c r="BF147" i="4"/>
  <c r="T147" i="4"/>
  <c r="R147" i="4"/>
  <c r="P147" i="4"/>
  <c r="BI144" i="4"/>
  <c r="BH144" i="4"/>
  <c r="BG144" i="4"/>
  <c r="BF144" i="4"/>
  <c r="T144" i="4"/>
  <c r="R144" i="4"/>
  <c r="P144" i="4"/>
  <c r="BI137" i="4"/>
  <c r="BH137" i="4"/>
  <c r="BG137" i="4"/>
  <c r="BF137" i="4"/>
  <c r="T137" i="4"/>
  <c r="R137" i="4"/>
  <c r="P137" i="4"/>
  <c r="BI130" i="4"/>
  <c r="BH130" i="4"/>
  <c r="BG130" i="4"/>
  <c r="BF130" i="4"/>
  <c r="T130" i="4"/>
  <c r="R130" i="4"/>
  <c r="P130" i="4"/>
  <c r="BI127" i="4"/>
  <c r="BH127" i="4"/>
  <c r="BG127" i="4"/>
  <c r="BF127" i="4"/>
  <c r="T127" i="4"/>
  <c r="R127" i="4"/>
  <c r="P127" i="4"/>
  <c r="BI124" i="4"/>
  <c r="BH124" i="4"/>
  <c r="BG124" i="4"/>
  <c r="BF124" i="4"/>
  <c r="T124" i="4"/>
  <c r="R124" i="4"/>
  <c r="P124" i="4"/>
  <c r="BI121" i="4"/>
  <c r="BH121" i="4"/>
  <c r="BG121" i="4"/>
  <c r="BF121" i="4"/>
  <c r="T121" i="4"/>
  <c r="R121" i="4"/>
  <c r="P121" i="4"/>
  <c r="BI118" i="4"/>
  <c r="BH118" i="4"/>
  <c r="BG118" i="4"/>
  <c r="BF118" i="4"/>
  <c r="T118" i="4"/>
  <c r="R118" i="4"/>
  <c r="P118" i="4"/>
  <c r="BI115" i="4"/>
  <c r="BH115" i="4"/>
  <c r="BG115" i="4"/>
  <c r="BF115" i="4"/>
  <c r="T115" i="4"/>
  <c r="R115" i="4"/>
  <c r="P115" i="4"/>
  <c r="BI113" i="4"/>
  <c r="BH113" i="4"/>
  <c r="BG113" i="4"/>
  <c r="BF113" i="4"/>
  <c r="T113" i="4"/>
  <c r="R113" i="4"/>
  <c r="P113" i="4"/>
  <c r="BI111" i="4"/>
  <c r="BH111" i="4"/>
  <c r="BG111" i="4"/>
  <c r="BF111" i="4"/>
  <c r="T111" i="4"/>
  <c r="R111" i="4"/>
  <c r="P111" i="4"/>
  <c r="BI107" i="4"/>
  <c r="BH107" i="4"/>
  <c r="BG107" i="4"/>
  <c r="BF107" i="4"/>
  <c r="T107" i="4"/>
  <c r="R107" i="4"/>
  <c r="P107" i="4"/>
  <c r="BI102" i="4"/>
  <c r="BH102" i="4"/>
  <c r="BG102" i="4"/>
  <c r="BF102" i="4"/>
  <c r="T102" i="4"/>
  <c r="R102" i="4"/>
  <c r="P102" i="4"/>
  <c r="BI98" i="4"/>
  <c r="BH98" i="4"/>
  <c r="BG98" i="4"/>
  <c r="BF98" i="4"/>
  <c r="T98" i="4"/>
  <c r="R98" i="4"/>
  <c r="P98" i="4"/>
  <c r="BI94" i="4"/>
  <c r="BH94" i="4"/>
  <c r="BG94" i="4"/>
  <c r="BF94" i="4"/>
  <c r="T94" i="4"/>
  <c r="R94" i="4"/>
  <c r="P94" i="4"/>
  <c r="BI88" i="4"/>
  <c r="BH88" i="4"/>
  <c r="BG88" i="4"/>
  <c r="BF88" i="4"/>
  <c r="T88" i="4"/>
  <c r="R88" i="4"/>
  <c r="P88" i="4"/>
  <c r="J82" i="4"/>
  <c r="J81" i="4"/>
  <c r="F81" i="4"/>
  <c r="F79" i="4"/>
  <c r="E77" i="4"/>
  <c r="J55" i="4"/>
  <c r="J54" i="4"/>
  <c r="F54" i="4"/>
  <c r="F52" i="4"/>
  <c r="E50" i="4"/>
  <c r="J18" i="4"/>
  <c r="E18" i="4"/>
  <c r="F55" i="4" s="1"/>
  <c r="J17" i="4"/>
  <c r="J12" i="4"/>
  <c r="J52" i="4" s="1"/>
  <c r="E7" i="4"/>
  <c r="E75" i="4"/>
  <c r="J37" i="3"/>
  <c r="J36" i="3"/>
  <c r="AY56" i="1" s="1"/>
  <c r="J35" i="3"/>
  <c r="AX56" i="1" s="1"/>
  <c r="BI133" i="3"/>
  <c r="BH133" i="3"/>
  <c r="BG133" i="3"/>
  <c r="BF133" i="3"/>
  <c r="T133" i="3"/>
  <c r="T132" i="3" s="1"/>
  <c r="R133" i="3"/>
  <c r="R132" i="3" s="1"/>
  <c r="P133" i="3"/>
  <c r="P132" i="3"/>
  <c r="BI123" i="3"/>
  <c r="BH123" i="3"/>
  <c r="BG123" i="3"/>
  <c r="BF123" i="3"/>
  <c r="T123" i="3"/>
  <c r="T122" i="3" s="1"/>
  <c r="R123" i="3"/>
  <c r="R122" i="3"/>
  <c r="P123" i="3"/>
  <c r="P122" i="3" s="1"/>
  <c r="BI119" i="3"/>
  <c r="BH119" i="3"/>
  <c r="BG119" i="3"/>
  <c r="BF119" i="3"/>
  <c r="T119" i="3"/>
  <c r="R119" i="3"/>
  <c r="P119" i="3"/>
  <c r="BI110" i="3"/>
  <c r="BH110" i="3"/>
  <c r="BG110" i="3"/>
  <c r="BF110" i="3"/>
  <c r="T110" i="3"/>
  <c r="T109" i="3" s="1"/>
  <c r="R110" i="3"/>
  <c r="R109" i="3" s="1"/>
  <c r="P110" i="3"/>
  <c r="P109" i="3" s="1"/>
  <c r="BI107" i="3"/>
  <c r="BH107" i="3"/>
  <c r="BG107" i="3"/>
  <c r="BF107" i="3"/>
  <c r="T107" i="3"/>
  <c r="R107" i="3"/>
  <c r="P107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99" i="3"/>
  <c r="BH99" i="3"/>
  <c r="BG99" i="3"/>
  <c r="BF99" i="3"/>
  <c r="T99" i="3"/>
  <c r="R99" i="3"/>
  <c r="P99" i="3"/>
  <c r="BI96" i="3"/>
  <c r="BH96" i="3"/>
  <c r="BG96" i="3"/>
  <c r="BF96" i="3"/>
  <c r="T96" i="3"/>
  <c r="R96" i="3"/>
  <c r="P96" i="3"/>
  <c r="BI87" i="3"/>
  <c r="BH87" i="3"/>
  <c r="BG87" i="3"/>
  <c r="BF87" i="3"/>
  <c r="T87" i="3"/>
  <c r="R87" i="3"/>
  <c r="P87" i="3"/>
  <c r="J81" i="3"/>
  <c r="J80" i="3"/>
  <c r="F80" i="3"/>
  <c r="F78" i="3"/>
  <c r="E76" i="3"/>
  <c r="J55" i="3"/>
  <c r="J54" i="3"/>
  <c r="F54" i="3"/>
  <c r="F52" i="3"/>
  <c r="E50" i="3"/>
  <c r="J18" i="3"/>
  <c r="E18" i="3"/>
  <c r="F81" i="3" s="1"/>
  <c r="J17" i="3"/>
  <c r="J12" i="3"/>
  <c r="J78" i="3"/>
  <c r="E7" i="3"/>
  <c r="E74" i="3" s="1"/>
  <c r="J37" i="2"/>
  <c r="J36" i="2"/>
  <c r="AY55" i="1" s="1"/>
  <c r="J35" i="2"/>
  <c r="AX55" i="1" s="1"/>
  <c r="BI248" i="2"/>
  <c r="BH248" i="2"/>
  <c r="BG248" i="2"/>
  <c r="BF248" i="2"/>
  <c r="T248" i="2"/>
  <c r="T247" i="2" s="1"/>
  <c r="R248" i="2"/>
  <c r="R247" i="2" s="1"/>
  <c r="P248" i="2"/>
  <c r="P247" i="2" s="1"/>
  <c r="BI245" i="2"/>
  <c r="BH245" i="2"/>
  <c r="BG245" i="2"/>
  <c r="BF245" i="2"/>
  <c r="T245" i="2"/>
  <c r="T244" i="2" s="1"/>
  <c r="R245" i="2"/>
  <c r="R244" i="2" s="1"/>
  <c r="P245" i="2"/>
  <c r="P244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84" i="2"/>
  <c r="BH184" i="2"/>
  <c r="BG184" i="2"/>
  <c r="BF184" i="2"/>
  <c r="T184" i="2"/>
  <c r="R184" i="2"/>
  <c r="P184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68" i="2"/>
  <c r="BH168" i="2"/>
  <c r="BG168" i="2"/>
  <c r="BF168" i="2"/>
  <c r="T168" i="2"/>
  <c r="R168" i="2"/>
  <c r="P168" i="2"/>
  <c r="BI163" i="2"/>
  <c r="BH163" i="2"/>
  <c r="BG163" i="2"/>
  <c r="BF163" i="2"/>
  <c r="T163" i="2"/>
  <c r="R163" i="2"/>
  <c r="P163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R147" i="2"/>
  <c r="P147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BI121" i="2"/>
  <c r="BH121" i="2"/>
  <c r="BG121" i="2"/>
  <c r="BF121" i="2"/>
  <c r="T121" i="2"/>
  <c r="R121" i="2"/>
  <c r="P121" i="2"/>
  <c r="BI119" i="2"/>
  <c r="BH119" i="2"/>
  <c r="BG119" i="2"/>
  <c r="BF119" i="2"/>
  <c r="T119" i="2"/>
  <c r="R119" i="2"/>
  <c r="P119" i="2"/>
  <c r="BI116" i="2"/>
  <c r="BH116" i="2"/>
  <c r="BG116" i="2"/>
  <c r="BF116" i="2"/>
  <c r="T116" i="2"/>
  <c r="R116" i="2"/>
  <c r="P116" i="2"/>
  <c r="BI113" i="2"/>
  <c r="BH113" i="2"/>
  <c r="BG113" i="2"/>
  <c r="BF113" i="2"/>
  <c r="T113" i="2"/>
  <c r="R113" i="2"/>
  <c r="P113" i="2"/>
  <c r="BI110" i="2"/>
  <c r="BH110" i="2"/>
  <c r="BG110" i="2"/>
  <c r="BF110" i="2"/>
  <c r="T110" i="2"/>
  <c r="R110" i="2"/>
  <c r="P110" i="2"/>
  <c r="BI106" i="2"/>
  <c r="BH106" i="2"/>
  <c r="BG106" i="2"/>
  <c r="BF106" i="2"/>
  <c r="T106" i="2"/>
  <c r="R106" i="2"/>
  <c r="P106" i="2"/>
  <c r="BI102" i="2"/>
  <c r="BH102" i="2"/>
  <c r="BG102" i="2"/>
  <c r="BF102" i="2"/>
  <c r="T102" i="2"/>
  <c r="R102" i="2"/>
  <c r="P102" i="2"/>
  <c r="BI95" i="2"/>
  <c r="BH95" i="2"/>
  <c r="BG95" i="2"/>
  <c r="BF95" i="2"/>
  <c r="T95" i="2"/>
  <c r="R95" i="2"/>
  <c r="P95" i="2"/>
  <c r="BI93" i="2"/>
  <c r="BH93" i="2"/>
  <c r="BG93" i="2"/>
  <c r="BF93" i="2"/>
  <c r="T93" i="2"/>
  <c r="R93" i="2"/>
  <c r="P93" i="2"/>
  <c r="BI91" i="2"/>
  <c r="BH91" i="2"/>
  <c r="BG91" i="2"/>
  <c r="BF91" i="2"/>
  <c r="T91" i="2"/>
  <c r="R91" i="2"/>
  <c r="P91" i="2"/>
  <c r="BI89" i="2"/>
  <c r="BH89" i="2"/>
  <c r="BG89" i="2"/>
  <c r="BF89" i="2"/>
  <c r="T89" i="2"/>
  <c r="R89" i="2"/>
  <c r="P89" i="2"/>
  <c r="J83" i="2"/>
  <c r="J82" i="2"/>
  <c r="F82" i="2"/>
  <c r="F80" i="2"/>
  <c r="E78" i="2"/>
  <c r="J55" i="2"/>
  <c r="J54" i="2"/>
  <c r="F54" i="2"/>
  <c r="F52" i="2"/>
  <c r="E50" i="2"/>
  <c r="J18" i="2"/>
  <c r="E18" i="2"/>
  <c r="F83" i="2"/>
  <c r="J17" i="2"/>
  <c r="J12" i="2"/>
  <c r="J80" i="2" s="1"/>
  <c r="E7" i="2"/>
  <c r="E76" i="2" s="1"/>
  <c r="L50" i="1"/>
  <c r="AM50" i="1"/>
  <c r="AM49" i="1"/>
  <c r="L49" i="1"/>
  <c r="AM47" i="1"/>
  <c r="L47" i="1"/>
  <c r="L45" i="1"/>
  <c r="L44" i="1"/>
  <c r="J147" i="2"/>
  <c r="J107" i="3"/>
  <c r="BK92" i="5"/>
  <c r="BK233" i="2"/>
  <c r="J160" i="4"/>
  <c r="BK113" i="2"/>
  <c r="BK156" i="4"/>
  <c r="J154" i="2"/>
  <c r="J186" i="4"/>
  <c r="J102" i="2"/>
  <c r="J170" i="4"/>
  <c r="BK193" i="4"/>
  <c r="J110" i="2"/>
  <c r="BK206" i="4"/>
  <c r="J172" i="4"/>
  <c r="J196" i="4"/>
  <c r="BK127" i="4"/>
  <c r="J106" i="2"/>
  <c r="BK208" i="4"/>
  <c r="BK118" i="4"/>
  <c r="BK93" i="2"/>
  <c r="J184" i="4"/>
  <c r="J245" i="2"/>
  <c r="J199" i="4"/>
  <c r="J91" i="2"/>
  <c r="BK164" i="4"/>
  <c r="BK154" i="4"/>
  <c r="BK180" i="2"/>
  <c r="BK121" i="4"/>
  <c r="BK124" i="2"/>
  <c r="J193" i="4"/>
  <c r="BK110" i="2"/>
  <c r="J127" i="4"/>
  <c r="BK215" i="4"/>
  <c r="J209" i="2"/>
  <c r="BK107" i="3"/>
  <c r="J191" i="4"/>
  <c r="BK119" i="3"/>
  <c r="J215" i="4"/>
  <c r="J225" i="2"/>
  <c r="BK140" i="2"/>
  <c r="J147" i="4"/>
  <c r="BK238" i="2"/>
  <c r="J173" i="4"/>
  <c r="BK172" i="4"/>
  <c r="BK205" i="4"/>
  <c r="BK230" i="2"/>
  <c r="J144" i="4"/>
  <c r="BK89" i="2"/>
  <c r="J137" i="4"/>
  <c r="BK224" i="4"/>
  <c r="J140" i="2"/>
  <c r="BK147" i="2"/>
  <c r="BK196" i="4"/>
  <c r="BK209" i="4"/>
  <c r="BK87" i="3"/>
  <c r="BK184" i="4"/>
  <c r="J102" i="4"/>
  <c r="BK213" i="2"/>
  <c r="J119" i="2"/>
  <c r="BK203" i="4"/>
  <c r="J218" i="2"/>
  <c r="J123" i="3"/>
  <c r="J124" i="4"/>
  <c r="J223" i="2"/>
  <c r="J205" i="2"/>
  <c r="J211" i="4"/>
  <c r="BK225" i="2"/>
  <c r="J212" i="2"/>
  <c r="J248" i="2"/>
  <c r="J98" i="4"/>
  <c r="J179" i="4"/>
  <c r="J233" i="2"/>
  <c r="J221" i="2"/>
  <c r="J206" i="4"/>
  <c r="BK138" i="2"/>
  <c r="BK221" i="2"/>
  <c r="BK102" i="3"/>
  <c r="J187" i="4"/>
  <c r="BK212" i="2"/>
  <c r="BK162" i="4"/>
  <c r="J156" i="4"/>
  <c r="J119" i="3"/>
  <c r="J88" i="5"/>
  <c r="J93" i="2"/>
  <c r="BK91" i="2"/>
  <c r="J115" i="4"/>
  <c r="BK160" i="4"/>
  <c r="BK186" i="4"/>
  <c r="J213" i="4"/>
  <c r="J188" i="2"/>
  <c r="BK133" i="3"/>
  <c r="BK218" i="4"/>
  <c r="J192" i="2"/>
  <c r="BK88" i="5"/>
  <c r="J113" i="2"/>
  <c r="J224" i="4"/>
  <c r="BK241" i="2"/>
  <c r="BK121" i="2"/>
  <c r="J88" i="4"/>
  <c r="BK104" i="5"/>
  <c r="BK168" i="2"/>
  <c r="J94" i="4"/>
  <c r="BK86" i="5"/>
  <c r="BK228" i="2"/>
  <c r="J99" i="3"/>
  <c r="BK97" i="5"/>
  <c r="J164" i="4"/>
  <c r="BK194" i="4"/>
  <c r="BK90" i="5"/>
  <c r="BK200" i="4"/>
  <c r="BK111" i="4"/>
  <c r="BK171" i="4"/>
  <c r="BK248" i="2"/>
  <c r="J166" i="4"/>
  <c r="BK211" i="4"/>
  <c r="J213" i="2"/>
  <c r="J97" i="5"/>
  <c r="BK113" i="4"/>
  <c r="J86" i="5"/>
  <c r="BK123" i="3"/>
  <c r="BK107" i="4"/>
  <c r="J104" i="5"/>
  <c r="BK177" i="2"/>
  <c r="J163" i="2"/>
  <c r="J200" i="4"/>
  <c r="BK106" i="2"/>
  <c r="J113" i="4"/>
  <c r="J90" i="5"/>
  <c r="AS54" i="1"/>
  <c r="BK88" i="4"/>
  <c r="J238" i="2"/>
  <c r="BK168" i="4"/>
  <c r="BK221" i="4"/>
  <c r="J116" i="2"/>
  <c r="BK110" i="3"/>
  <c r="J197" i="4"/>
  <c r="J208" i="2"/>
  <c r="BK130" i="4"/>
  <c r="BK188" i="4"/>
  <c r="J89" i="2"/>
  <c r="J218" i="4"/>
  <c r="J184" i="2"/>
  <c r="BK96" i="3"/>
  <c r="J111" i="4"/>
  <c r="BK196" i="2"/>
  <c r="J104" i="3"/>
  <c r="J158" i="4"/>
  <c r="J95" i="2"/>
  <c r="BK213" i="4"/>
  <c r="BK144" i="4"/>
  <c r="J235" i="2"/>
  <c r="BK187" i="4"/>
  <c r="BK115" i="4"/>
  <c r="J202" i="4"/>
  <c r="J133" i="3"/>
  <c r="BK202" i="4"/>
  <c r="J230" i="2"/>
  <c r="BK116" i="2"/>
  <c r="BK190" i="4"/>
  <c r="J194" i="4"/>
  <c r="J196" i="2"/>
  <c r="J208" i="4"/>
  <c r="BK218" i="2"/>
  <c r="J126" i="2"/>
  <c r="BK124" i="4"/>
  <c r="BK95" i="2"/>
  <c r="BK104" i="3"/>
  <c r="J95" i="5"/>
  <c r="BK119" i="2"/>
  <c r="J102" i="3"/>
  <c r="BK166" i="4"/>
  <c r="BK151" i="2"/>
  <c r="J188" i="4"/>
  <c r="J92" i="5"/>
  <c r="J228" i="2"/>
  <c r="J121" i="4"/>
  <c r="J203" i="4"/>
  <c r="J181" i="4"/>
  <c r="BK154" i="2"/>
  <c r="BK170" i="4"/>
  <c r="J102" i="5"/>
  <c r="BK94" i="4"/>
  <c r="BK209" i="2"/>
  <c r="BK197" i="4"/>
  <c r="BK200" i="2"/>
  <c r="BK147" i="4"/>
  <c r="J176" i="4"/>
  <c r="BK142" i="2"/>
  <c r="J168" i="4"/>
  <c r="J142" i="2"/>
  <c r="BK181" i="4"/>
  <c r="BK98" i="4"/>
  <c r="BK245" i="2"/>
  <c r="J209" i="4"/>
  <c r="J124" i="2"/>
  <c r="J87" i="3"/>
  <c r="BK179" i="4"/>
  <c r="BK158" i="4"/>
  <c r="J154" i="4"/>
  <c r="BK135" i="2"/>
  <c r="BK223" i="2"/>
  <c r="BK191" i="4"/>
  <c r="BK126" i="2"/>
  <c r="J151" i="2"/>
  <c r="J162" i="4"/>
  <c r="J99" i="5"/>
  <c r="J200" i="2"/>
  <c r="J96" i="3"/>
  <c r="BK184" i="2"/>
  <c r="J107" i="4"/>
  <c r="J241" i="2"/>
  <c r="J118" i="4"/>
  <c r="BK192" i="2"/>
  <c r="J171" i="4"/>
  <c r="BK95" i="5"/>
  <c r="BK205" i="2"/>
  <c r="BK188" i="2"/>
  <c r="J190" i="4"/>
  <c r="J121" i="2"/>
  <c r="BK173" i="4"/>
  <c r="J177" i="2"/>
  <c r="BK199" i="4"/>
  <c r="BK102" i="4"/>
  <c r="J135" i="2"/>
  <c r="BK102" i="2"/>
  <c r="BK102" i="5"/>
  <c r="BK99" i="3"/>
  <c r="BK137" i="4"/>
  <c r="BK99" i="5"/>
  <c r="J138" i="2"/>
  <c r="BK208" i="2"/>
  <c r="J110" i="3"/>
  <c r="BK163" i="2"/>
  <c r="BK235" i="2"/>
  <c r="J221" i="4"/>
  <c r="J130" i="4"/>
  <c r="J180" i="2"/>
  <c r="BK176" i="4"/>
  <c r="J205" i="4"/>
  <c r="J168" i="2"/>
  <c r="T88" i="2" l="1"/>
  <c r="BK227" i="2"/>
  <c r="J227" i="2"/>
  <c r="J64" i="2"/>
  <c r="BK204" i="2"/>
  <c r="J204" i="2"/>
  <c r="J63" i="2"/>
  <c r="R86" i="3"/>
  <c r="R85" i="3" s="1"/>
  <c r="R84" i="3" s="1"/>
  <c r="BK150" i="2"/>
  <c r="J150" i="2"/>
  <c r="J62" i="2" s="1"/>
  <c r="T227" i="2"/>
  <c r="BK87" i="4"/>
  <c r="J87" i="4"/>
  <c r="J61" i="4" s="1"/>
  <c r="BK212" i="4"/>
  <c r="J212" i="4"/>
  <c r="J64" i="4"/>
  <c r="P150" i="2"/>
  <c r="P157" i="4"/>
  <c r="R150" i="2"/>
  <c r="T87" i="4"/>
  <c r="P212" i="4"/>
  <c r="T150" i="2"/>
  <c r="BK86" i="3"/>
  <c r="J86" i="3"/>
  <c r="J61" i="3" s="1"/>
  <c r="BK157" i="4"/>
  <c r="J157" i="4"/>
  <c r="J63" i="4"/>
  <c r="R88" i="2"/>
  <c r="R227" i="2"/>
  <c r="P86" i="3"/>
  <c r="P85" i="3"/>
  <c r="P84" i="3" s="1"/>
  <c r="AU56" i="1" s="1"/>
  <c r="R87" i="4"/>
  <c r="T146" i="4"/>
  <c r="R204" i="2"/>
  <c r="P146" i="4"/>
  <c r="P85" i="5"/>
  <c r="BK88" i="2"/>
  <c r="J88" i="2" s="1"/>
  <c r="J61" i="2" s="1"/>
  <c r="P204" i="2"/>
  <c r="P87" i="2" s="1"/>
  <c r="P86" i="2" s="1"/>
  <c r="AU55" i="1" s="1"/>
  <c r="R157" i="4"/>
  <c r="R212" i="4"/>
  <c r="T85" i="5"/>
  <c r="P88" i="2"/>
  <c r="P227" i="2"/>
  <c r="R146" i="4"/>
  <c r="T212" i="4"/>
  <c r="P94" i="5"/>
  <c r="T204" i="2"/>
  <c r="T86" i="3"/>
  <c r="T85" i="3" s="1"/>
  <c r="T84" i="3" s="1"/>
  <c r="P87" i="4"/>
  <c r="P86" i="4"/>
  <c r="P85" i="4" s="1"/>
  <c r="AU57" i="1" s="1"/>
  <c r="BK146" i="4"/>
  <c r="J146" i="4"/>
  <c r="J62" i="4" s="1"/>
  <c r="R85" i="5"/>
  <c r="P101" i="5"/>
  <c r="T157" i="4"/>
  <c r="BK85" i="5"/>
  <c r="J85" i="5" s="1"/>
  <c r="J61" i="5" s="1"/>
  <c r="BK94" i="5"/>
  <c r="J94" i="5" s="1"/>
  <c r="J62" i="5" s="1"/>
  <c r="R94" i="5"/>
  <c r="T94" i="5"/>
  <c r="BK101" i="5"/>
  <c r="J101" i="5" s="1"/>
  <c r="J63" i="5" s="1"/>
  <c r="R101" i="5"/>
  <c r="T101" i="5"/>
  <c r="BK132" i="3"/>
  <c r="J132" i="3"/>
  <c r="J64" i="3"/>
  <c r="BK244" i="2"/>
  <c r="J244" i="2" s="1"/>
  <c r="J65" i="2" s="1"/>
  <c r="BK223" i="4"/>
  <c r="J223" i="4" s="1"/>
  <c r="J65" i="4" s="1"/>
  <c r="BK247" i="2"/>
  <c r="J247" i="2"/>
  <c r="J66" i="2" s="1"/>
  <c r="BK109" i="3"/>
  <c r="J109" i="3"/>
  <c r="J62" i="3"/>
  <c r="BK122" i="3"/>
  <c r="J122" i="3"/>
  <c r="J63" i="3"/>
  <c r="J52" i="5"/>
  <c r="BE86" i="5"/>
  <c r="BE88" i="5"/>
  <c r="F80" i="5"/>
  <c r="BE95" i="5"/>
  <c r="E48" i="5"/>
  <c r="BE102" i="5"/>
  <c r="BK86" i="4"/>
  <c r="J86" i="4"/>
  <c r="J60" i="4" s="1"/>
  <c r="BE97" i="5"/>
  <c r="BE92" i="5"/>
  <c r="BE99" i="5"/>
  <c r="BE104" i="5"/>
  <c r="BE90" i="5"/>
  <c r="BE156" i="4"/>
  <c r="BE206" i="4"/>
  <c r="J79" i="4"/>
  <c r="BE162" i="4"/>
  <c r="BE164" i="4"/>
  <c r="BE188" i="4"/>
  <c r="BE193" i="4"/>
  <c r="BE199" i="4"/>
  <c r="BE205" i="4"/>
  <c r="BE215" i="4"/>
  <c r="BE98" i="4"/>
  <c r="BE107" i="4"/>
  <c r="BE158" i="4"/>
  <c r="BE172" i="4"/>
  <c r="BE187" i="4"/>
  <c r="BE218" i="4"/>
  <c r="BE221" i="4"/>
  <c r="BE130" i="4"/>
  <c r="BE144" i="4"/>
  <c r="BE197" i="4"/>
  <c r="BE208" i="4"/>
  <c r="BE213" i="4"/>
  <c r="BE224" i="4"/>
  <c r="BE94" i="4"/>
  <c r="BE168" i="4"/>
  <c r="F82" i="4"/>
  <c r="BE115" i="4"/>
  <c r="BE160" i="4"/>
  <c r="BE181" i="4"/>
  <c r="BE196" i="4"/>
  <c r="BE127" i="4"/>
  <c r="BE171" i="4"/>
  <c r="BE211" i="4"/>
  <c r="BE173" i="4"/>
  <c r="BE186" i="4"/>
  <c r="BE200" i="4"/>
  <c r="E48" i="4"/>
  <c r="BE124" i="4"/>
  <c r="BE154" i="4"/>
  <c r="BE166" i="4"/>
  <c r="BE170" i="4"/>
  <c r="BE179" i="4"/>
  <c r="BE190" i="4"/>
  <c r="BE203" i="4"/>
  <c r="BK85" i="3"/>
  <c r="J85" i="3"/>
  <c r="J60" i="3" s="1"/>
  <c r="BE102" i="4"/>
  <c r="BE113" i="4"/>
  <c r="BE121" i="4"/>
  <c r="BE137" i="4"/>
  <c r="BE184" i="4"/>
  <c r="BE194" i="4"/>
  <c r="BE111" i="4"/>
  <c r="BE118" i="4"/>
  <c r="BE176" i="4"/>
  <c r="BE191" i="4"/>
  <c r="BE88" i="4"/>
  <c r="BE147" i="4"/>
  <c r="BE202" i="4"/>
  <c r="BE209" i="4"/>
  <c r="BK87" i="2"/>
  <c r="BK86" i="2" s="1"/>
  <c r="J86" i="2" s="1"/>
  <c r="J59" i="2" s="1"/>
  <c r="J52" i="3"/>
  <c r="BE104" i="3"/>
  <c r="BE107" i="3"/>
  <c r="E48" i="3"/>
  <c r="BE99" i="3"/>
  <c r="BE102" i="3"/>
  <c r="BE119" i="3"/>
  <c r="BE133" i="3"/>
  <c r="F55" i="3"/>
  <c r="BE96" i="3"/>
  <c r="BE110" i="3"/>
  <c r="BE123" i="3"/>
  <c r="BE87" i="3"/>
  <c r="J52" i="2"/>
  <c r="BE110" i="2"/>
  <c r="BE168" i="2"/>
  <c r="BE180" i="2"/>
  <c r="BE208" i="2"/>
  <c r="BE209" i="2"/>
  <c r="BE221" i="2"/>
  <c r="BE230" i="2"/>
  <c r="BE235" i="2"/>
  <c r="BE140" i="2"/>
  <c r="BE228" i="2"/>
  <c r="BE241" i="2"/>
  <c r="BE248" i="2"/>
  <c r="BE89" i="2"/>
  <c r="BE106" i="2"/>
  <c r="BE121" i="2"/>
  <c r="BE184" i="2"/>
  <c r="BE200" i="2"/>
  <c r="BE238" i="2"/>
  <c r="BE147" i="2"/>
  <c r="BE177" i="2"/>
  <c r="BE233" i="2"/>
  <c r="BE245" i="2"/>
  <c r="BE126" i="2"/>
  <c r="BE151" i="2"/>
  <c r="BE205" i="2"/>
  <c r="BE102" i="2"/>
  <c r="BE119" i="2"/>
  <c r="BE196" i="2"/>
  <c r="BE225" i="2"/>
  <c r="E48" i="2"/>
  <c r="BE91" i="2"/>
  <c r="BE93" i="2"/>
  <c r="BE116" i="2"/>
  <c r="BE124" i="2"/>
  <c r="BE138" i="2"/>
  <c r="BE154" i="2"/>
  <c r="BE163" i="2"/>
  <c r="BE188" i="2"/>
  <c r="BE192" i="2"/>
  <c r="BE212" i="2"/>
  <c r="BE213" i="2"/>
  <c r="BE95" i="2"/>
  <c r="BE135" i="2"/>
  <c r="BE142" i="2"/>
  <c r="F55" i="2"/>
  <c r="BE218" i="2"/>
  <c r="BE223" i="2"/>
  <c r="BE113" i="2"/>
  <c r="F37" i="5"/>
  <c r="BD58" i="1"/>
  <c r="F34" i="3"/>
  <c r="BA56" i="1" s="1"/>
  <c r="F34" i="5"/>
  <c r="BA58" i="1" s="1"/>
  <c r="F36" i="2"/>
  <c r="BC55" i="1" s="1"/>
  <c r="F35" i="2"/>
  <c r="BB55" i="1"/>
  <c r="F34" i="2"/>
  <c r="BA55" i="1" s="1"/>
  <c r="F36" i="4"/>
  <c r="BC57" i="1" s="1"/>
  <c r="J34" i="2"/>
  <c r="AW55" i="1" s="1"/>
  <c r="F37" i="2"/>
  <c r="BD55" i="1"/>
  <c r="F35" i="3"/>
  <c r="BB56" i="1" s="1"/>
  <c r="J34" i="3"/>
  <c r="AW56" i="1" s="1"/>
  <c r="F36" i="3"/>
  <c r="BC56" i="1" s="1"/>
  <c r="F35" i="5"/>
  <c r="BB58" i="1"/>
  <c r="J34" i="4"/>
  <c r="AW57" i="1" s="1"/>
  <c r="F34" i="4"/>
  <c r="BA57" i="1" s="1"/>
  <c r="F36" i="5"/>
  <c r="BC58" i="1" s="1"/>
  <c r="F37" i="4"/>
  <c r="BD57" i="1"/>
  <c r="F37" i="3"/>
  <c r="BD56" i="1" s="1"/>
  <c r="J34" i="5"/>
  <c r="AW58" i="1" s="1"/>
  <c r="F35" i="4"/>
  <c r="BB57" i="1" s="1"/>
  <c r="R84" i="5" l="1"/>
  <c r="R83" i="5"/>
  <c r="T84" i="5"/>
  <c r="T83" i="5"/>
  <c r="P84" i="5"/>
  <c r="P83" i="5"/>
  <c r="AU58" i="1"/>
  <c r="AU54" i="1" s="1"/>
  <c r="R87" i="2"/>
  <c r="R86" i="2" s="1"/>
  <c r="R86" i="4"/>
  <c r="R85" i="4"/>
  <c r="T86" i="4"/>
  <c r="T85" i="4"/>
  <c r="T87" i="2"/>
  <c r="T86" i="2"/>
  <c r="BK84" i="5"/>
  <c r="BK83" i="5" s="1"/>
  <c r="J83" i="5" s="1"/>
  <c r="J59" i="5" s="1"/>
  <c r="BK85" i="4"/>
  <c r="J85" i="4"/>
  <c r="J59" i="4"/>
  <c r="BK84" i="3"/>
  <c r="J84" i="3"/>
  <c r="J59" i="3" s="1"/>
  <c r="J87" i="2"/>
  <c r="J60" i="2"/>
  <c r="J30" i="2"/>
  <c r="AG55" i="1"/>
  <c r="J33" i="4"/>
  <c r="AV57" i="1" s="1"/>
  <c r="AT57" i="1" s="1"/>
  <c r="F33" i="3"/>
  <c r="AZ56" i="1" s="1"/>
  <c r="J33" i="2"/>
  <c r="AV55" i="1"/>
  <c r="AT55" i="1"/>
  <c r="BB54" i="1"/>
  <c r="W31" i="1"/>
  <c r="BC54" i="1"/>
  <c r="W32" i="1" s="1"/>
  <c r="F33" i="4"/>
  <c r="AZ57" i="1"/>
  <c r="BD54" i="1"/>
  <c r="W33" i="1"/>
  <c r="J33" i="5"/>
  <c r="AV58" i="1"/>
  <c r="AT58" i="1" s="1"/>
  <c r="F33" i="2"/>
  <c r="AZ55" i="1"/>
  <c r="J33" i="3"/>
  <c r="AV56" i="1"/>
  <c r="AT56" i="1"/>
  <c r="BA54" i="1"/>
  <c r="AW54" i="1"/>
  <c r="AK30" i="1" s="1"/>
  <c r="F33" i="5"/>
  <c r="AZ58" i="1"/>
  <c r="J84" i="5" l="1"/>
  <c r="J60" i="5"/>
  <c r="AN55" i="1"/>
  <c r="J39" i="2"/>
  <c r="J30" i="5"/>
  <c r="AG58" i="1"/>
  <c r="J30" i="3"/>
  <c r="AG56" i="1" s="1"/>
  <c r="AN56" i="1" s="1"/>
  <c r="AY54" i="1"/>
  <c r="W30" i="1"/>
  <c r="J30" i="4"/>
  <c r="AG57" i="1" s="1"/>
  <c r="AN57" i="1" s="1"/>
  <c r="AX54" i="1"/>
  <c r="AZ54" i="1"/>
  <c r="AV54" i="1" s="1"/>
  <c r="AK29" i="1" s="1"/>
  <c r="J39" i="5" l="1"/>
  <c r="J39" i="4"/>
  <c r="J39" i="3"/>
  <c r="AN58" i="1"/>
  <c r="AG54" i="1"/>
  <c r="AK26" i="1" s="1"/>
  <c r="W29" i="1"/>
  <c r="AT54" i="1"/>
  <c r="AN54" i="1"/>
  <c r="AK35" i="1" l="1"/>
</calcChain>
</file>

<file path=xl/sharedStrings.xml><?xml version="1.0" encoding="utf-8"?>
<sst xmlns="http://schemas.openxmlformats.org/spreadsheetml/2006/main" count="4684" uniqueCount="890">
  <si>
    <t>Export Komplet</t>
  </si>
  <si>
    <t>VZ</t>
  </si>
  <si>
    <t>2.0</t>
  </si>
  <si>
    <t>ZAMOK</t>
  </si>
  <si>
    <t>False</t>
  </si>
  <si>
    <t>{fce20f3f-6e2a-4fef-b63b-e95c7acbfcf4}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</si>
  <si>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</si>
  <si>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</si>
  <si>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</si>
  <si>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</si>
  <si>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</si>
  <si>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</si>
  <si>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</si>
  <si>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</si>
  <si>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DSGN_01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</si>
  <si>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</si>
  <si>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</si>
  <si>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Oprava místní komunikace, Bílenec</t>
  </si>
  <si>
    <t>KSO:</t>
  </si>
  <si>
    <t/>
  </si>
  <si>
    <t>CC-CZ:</t>
  </si>
  <si>
    <t>Místo:</t>
  </si>
  <si>
    <t>Bílenec</t>
  </si>
  <si>
    <t>Datum:</t>
  </si>
  <si>
    <t>2. 4. 2024</t>
  </si>
  <si>
    <t>Zadavatel:</t>
  </si>
  <si>
    <t>IČ:</t>
  </si>
  <si>
    <t>Obec Petrohrad</t>
  </si>
  <si>
    <t>DIČ:</t>
  </si>
  <si>
    <t>Uchazeč:</t>
  </si>
  <si>
    <t>Vyplň údaj</t>
  </si>
  <si>
    <t>Projektant:</t>
  </si>
  <si>
    <t>DESIGNPROJEKT</t>
  </si>
  <si>
    <t>True</t>
  </si>
  <si>
    <t>Zpracovatel:</t>
  </si>
  <si>
    <t>Lukás Novák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</si>
  <si>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</si>
  <si>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</si>
  <si>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</si>
  <si>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</si>
  <si>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</si>
  <si>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</si>
  <si>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</si>
  <si>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</si>
  <si>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</si>
  <si>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</si>
  <si>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</si>
  <si>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</si>
  <si>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</si>
  <si>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</si>
  <si>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</si>
  <si>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</si>
  <si>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</si>
  <si>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</si>
  <si>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</si>
  <si>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</si>
  <si>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</si>
  <si>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</si>
  <si>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</si>
  <si>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</si>
  <si>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</si>
  <si>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</si>
  <si>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</si>
  <si>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</si>
  <si>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</si>
  <si>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</si>
  <si>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</si>
  <si>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</si>
  <si>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</si>
  <si>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</si>
  <si>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</si>
  <si>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</si>
  <si>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</si>
  <si>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</si>
  <si>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</si>
  <si>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</si>
  <si>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</si>
  <si>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</t>
  </si>
  <si>
    <t>STA</t>
  </si>
  <si>
    <t>1</t>
  </si>
  <si>
    <t>{3708152f-4fa8-4771-a0a7-943d1750422d}</t>
  </si>
  <si>
    <t>2</t>
  </si>
  <si>
    <t>SO 102</t>
  </si>
  <si>
    <t>Sanace podloží</t>
  </si>
  <si>
    <t>{9b154ad4-9e64-488d-a18d-e6390db97c64}</t>
  </si>
  <si>
    <t>SO 501</t>
  </si>
  <si>
    <t>Odvodnění / kanalizace</t>
  </si>
  <si>
    <t>{27246503-6c56-4a3e-bcb0-d59ce3fc65fd}</t>
  </si>
  <si>
    <t>SO 901</t>
  </si>
  <si>
    <t>VRN</t>
  </si>
  <si>
    <t>{a809bccf-5379-48ec-86c4-4d9ebf6fddff}</t>
  </si>
  <si>
    <t>KRYCÍ LIST SOUPISU PRACÍ</t>
  </si>
  <si>
    <t>Objekt:</t>
  </si>
  <si>
    <t>SO 101 -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</si>
  <si>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</si>
  <si>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</si>
  <si>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</si>
  <si>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</si>
  <si>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</si>
  <si>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</si>
  <si>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</si>
  <si>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</si>
  <si>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</si>
  <si>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</si>
  <si>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</si>
  <si>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</si>
  <si>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</si>
  <si>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</si>
  <si>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</si>
  <si>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</si>
  <si>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</si>
  <si>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</si>
  <si>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</si>
  <si>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</si>
  <si>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</si>
  <si>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</si>
  <si>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</si>
  <si>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</si>
  <si>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</si>
  <si>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</si>
  <si>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</si>
  <si>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</si>
  <si>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</si>
  <si>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</si>
  <si>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s odstraněním kořenů ručně průměru kmene do 100 mm jakékoliv plochy v rovině nebo ve svahu o sklonu do 1:5</t>
  </si>
  <si>
    <t>m2</t>
  </si>
  <si>
    <t>CS ÚRS 2024 01</t>
  </si>
  <si>
    <t>4</t>
  </si>
  <si>
    <t>-1897616916</t>
  </si>
  <si>
    <t>Online PSC</t>
  </si>
  <si>
    <t>https://podminky.urs.cz/item/CS_URS_2024_01/111211101</t>
  </si>
  <si>
    <t>113106123X</t>
  </si>
  <si>
    <t>Rozebrání dlažeb komunikací pro pěší s přemístěním hmot na skládku na vzdálenost do 3 m nebo s naložením na dopravní prostředek s ložem z kameniva nebo živice a s jakoukoliv výplní spár ručně ze zámkové dlažby, včetně obrubníků</t>
  </si>
  <si>
    <t>1707675626</t>
  </si>
  <si>
    <t>VV</t>
  </si>
  <si>
    <t>5,8</t>
  </si>
  <si>
    <t>3</t>
  </si>
  <si>
    <t>113107142</t>
  </si>
  <si>
    <t>Odstranění podkladů nebo krytů ručně s přemístěním hmot na skládku na vzdálenost do 3 m nebo s naložením na dopravní prostředek živičných, o tl. vrstvy přes 50 do 100 mm</t>
  </si>
  <si>
    <t>2031499050</t>
  </si>
  <si>
    <t>https://podminky.urs.cz/item/CS_URS_2024_01/113107142</t>
  </si>
  <si>
    <t>113107225</t>
  </si>
  <si>
    <t>Odstranění podkladů nebo krytů strojně plochy jednotlivě přes 200 m2 s přemístěním hmot na skládku na vzdálenost do 20 m nebo s naložením na dopravní prostředek z kameniva hrubého drceného, o tl. vrstvy přes 400 do 500 mm</t>
  </si>
  <si>
    <t>-1288917376</t>
  </si>
  <si>
    <t>https://podminky.urs.cz/item/CS_URS_2024_01/113107225</t>
  </si>
  <si>
    <t>A</t>
  </si>
  <si>
    <t>640</t>
  </si>
  <si>
    <t>ZT</t>
  </si>
  <si>
    <t>102</t>
  </si>
  <si>
    <t>Součet</t>
  </si>
  <si>
    <t>5</t>
  </si>
  <si>
    <t>113107323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</si>
  <si>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</si>
  <si>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338882987</t>
  </si>
  <si>
    <t>https://podminky.urs.cz/item/CS_URS_2024_01/113107323</t>
  </si>
  <si>
    <t>CH</t>
  </si>
  <si>
    <t>4,5</t>
  </si>
  <si>
    <t>6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</si>
  <si>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</si>
  <si>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</si>
  <si>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</si>
  <si>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1841960612</t>
  </si>
  <si>
    <t>https://podminky.urs.cz/item/CS_URS_2024_01/113201112</t>
  </si>
  <si>
    <t>Bourání obrubníku</t>
  </si>
  <si>
    <t>100</t>
  </si>
  <si>
    <t>7</t>
  </si>
  <si>
    <t>122252203</t>
  </si>
  <si>
    <t>Odkopávky a prokopávky nezapažené pro silnice a dálnice strojně v hornině třídy těžitelnosti I do 100 m3</t>
  </si>
  <si>
    <t>m3</t>
  </si>
  <si>
    <t>-709703373</t>
  </si>
  <si>
    <t>https://podminky.urs.cz/item/CS_URS_2024_01/122252203</t>
  </si>
  <si>
    <t>260*0,3</t>
  </si>
  <si>
    <t>8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</si>
  <si>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</si>
  <si>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</si>
  <si>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1762461403</t>
  </si>
  <si>
    <t>https://podminky.urs.cz/item/CS_URS_2024_01/162751117</t>
  </si>
  <si>
    <t>78</t>
  </si>
  <si>
    <t>9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</si>
  <si>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</si>
  <si>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</si>
  <si>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-1802399600</t>
  </si>
  <si>
    <t>https://podminky.urs.cz/item/CS_URS_2024_01/162751119</t>
  </si>
  <si>
    <t>78*10</t>
  </si>
  <si>
    <t>10</t>
  </si>
  <si>
    <t>167151111</t>
  </si>
  <si>
    <t>Nakládání, skládání a překládání neulehlého výkopku nebo sypaniny strojně nakládání, množství přes 100 m3, z hornin třídy těžitelnosti I, skupiny 1 až 3</t>
  </si>
  <si>
    <t>-1609698580</t>
  </si>
  <si>
    <t>https://podminky.urs.cz/item/CS_URS_2024_01/167151111</t>
  </si>
  <si>
    <t>11</t>
  </si>
  <si>
    <t>171201231</t>
  </si>
  <si>
    <t>Poplatek za uložení stavebního odpadu na recyklační skládce (skládkovné) zeminy a kamení zatříděného do Katalogu odpadů pod kódem 17 05 04</t>
  </si>
  <si>
    <t>t</t>
  </si>
  <si>
    <t>1274325284</t>
  </si>
  <si>
    <t>https://podminky.urs.cz/item/CS_URS_2024_01/171201231</t>
  </si>
  <si>
    <t>78*1,8</t>
  </si>
  <si>
    <t>171251201</t>
  </si>
  <si>
    <t>Uložení sypaniny na skládky nebo meziskládky bez hutnění s upravením uložené sypaniny do předepsaného tvaru</t>
  </si>
  <si>
    <t>-1174346054</t>
  </si>
  <si>
    <t>https://podminky.urs.cz/item/CS_URS_2024_01/171251201</t>
  </si>
  <si>
    <t>13</t>
  </si>
  <si>
    <t>181152302</t>
  </si>
  <si>
    <t>Úprava pláně na stavbách silnic a dálnic strojně v zářezech mimo skalních se zhutněním</t>
  </si>
  <si>
    <t>1113819696</t>
  </si>
  <si>
    <t>https://podminky.urs.cz/item/CS_URS_2024_01/181152302</t>
  </si>
  <si>
    <t>14</t>
  </si>
  <si>
    <t>181411131</t>
  </si>
  <si>
    <t>Založení trávníku na půdě předem připravené plochy do 1000 m2 výsevem včetně utažení parkového v rovině nebo na svahu do 1:5</t>
  </si>
  <si>
    <t>650142827</t>
  </si>
  <si>
    <t>https://podminky.urs.cz/item/CS_URS_2024_01/181411131</t>
  </si>
  <si>
    <t>260</t>
  </si>
  <si>
    <t>15</t>
  </si>
  <si>
    <t>M</t>
  </si>
  <si>
    <t>00572410</t>
  </si>
  <si>
    <t>osivo směs travní parková</t>
  </si>
  <si>
    <t>kg</t>
  </si>
  <si>
    <t>1016078258</t>
  </si>
  <si>
    <t>260*0,02 'Přepočtené koeficientem množství</t>
  </si>
  <si>
    <t>16</t>
  </si>
  <si>
    <t>182112121</t>
  </si>
  <si>
    <t>Svahování trvalých svahů do projektovaných profilů ručně s potřebným přemístěním výkopku při svahování v zářezech v hornině třídy těžitelnosti I skupiny 3</t>
  </si>
  <si>
    <t>-925505809</t>
  </si>
  <si>
    <t>https://podminky.urs.cz/item/CS_URS_2024_01/182112121</t>
  </si>
  <si>
    <t>17</t>
  </si>
  <si>
    <t>182303111</t>
  </si>
  <si>
    <t>Doplnění zeminy nebo substrátu na travnatých plochách tloušťky do 50 mm v rovině nebo na svahu do 1:5</t>
  </si>
  <si>
    <t>1295359658</t>
  </si>
  <si>
    <t>https://podminky.urs.cz/item/CS_URS_2024_01/182303111</t>
  </si>
  <si>
    <t>ornice tl 50 mm x 3</t>
  </si>
  <si>
    <t>260*3</t>
  </si>
  <si>
    <t>18</t>
  </si>
  <si>
    <t>10364101</t>
  </si>
  <si>
    <t>zemina pro terénní úpravy - ornice</t>
  </si>
  <si>
    <t>439333092</t>
  </si>
  <si>
    <t>260*0,15*1,6</t>
  </si>
  <si>
    <t>Komunikace pozemní</t>
  </si>
  <si>
    <t>19</t>
  </si>
  <si>
    <t>919726123X</t>
  </si>
  <si>
    <t>Sorpční textilie měrná hmotnost přes 300 do 500 g/m2</t>
  </si>
  <si>
    <t>386912877</t>
  </si>
  <si>
    <t>20</t>
  </si>
  <si>
    <t>564851111</t>
  </si>
  <si>
    <t>Podklad ze štěrkodrti ŠD s rozprostřením a zhutněním plochy přes 100 m2, po zhutnění tl. 150 mm</t>
  </si>
  <si>
    <t>-1244375470</t>
  </si>
  <si>
    <t>https://podminky.urs.cz/item/CS_URS_2024_01/564851111</t>
  </si>
  <si>
    <t>ŠD 0/32</t>
  </si>
  <si>
    <t>564861011</t>
  </si>
  <si>
    <t>Podklad ze štěrkodrti ŠD s rozprostřením a zhutněním plochy jednotlivě do 100 m2, po zhutnění tl. 200 mm</t>
  </si>
  <si>
    <t>1120032251</t>
  </si>
  <si>
    <t>https://podminky.urs.cz/item/CS_URS_2024_01/564861011</t>
  </si>
  <si>
    <t>ŠD 0/63</t>
  </si>
  <si>
    <t>22</t>
  </si>
  <si>
    <t>564861111</t>
  </si>
  <si>
    <t>Podklad ze štěrkodrti ŠD s rozprostřením a zhutněním plochy přes 100 m2, po zhutnění tl. 200 mm</t>
  </si>
  <si>
    <t>-1527338668</t>
  </si>
  <si>
    <t>https://podminky.urs.cz/item/CS_URS_2024_01/564861111</t>
  </si>
  <si>
    <t>23</t>
  </si>
  <si>
    <t>565135101X</t>
  </si>
  <si>
    <t>Asfaltový beton vrstva podkladní ACP 16+ (obalované kamenivo střednězrnné - OKS) s rozprostřením a zhutněním v pruhu šířky do 1,5 m, po zhutnění tl. 50 mm</t>
  </si>
  <si>
    <t>1967660633</t>
  </si>
  <si>
    <t>24</t>
  </si>
  <si>
    <t>573231108</t>
  </si>
  <si>
    <t>Postřik spojovací PS bez posypu kamenivem ze silniční emulze, v množství 0,50 kg/m2</t>
  </si>
  <si>
    <t>-170724166</t>
  </si>
  <si>
    <t>https://podminky.urs.cz/item/CS_URS_2024_01/573231108</t>
  </si>
  <si>
    <t>25</t>
  </si>
  <si>
    <t>577134031</t>
  </si>
  <si>
    <t>Asfaltový beton vrstva obrusná ACO 11 (ABS) s rozprostřením a se zhutněním z modifikovaného asfaltu v pruhu šířky do 1,5 m, po zhutnění tl. 40 mm</t>
  </si>
  <si>
    <t>-787384929</t>
  </si>
  <si>
    <t>https://podminky.urs.cz/item/CS_URS_2024_01/577134031</t>
  </si>
  <si>
    <t>26</t>
  </si>
  <si>
    <t>596211113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</si>
  <si>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</si>
  <si>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-2062029172</t>
  </si>
  <si>
    <t>https://podminky.urs.cz/item/CS_URS_2024_01/596211113</t>
  </si>
  <si>
    <t>27</t>
  </si>
  <si>
    <t>59245018</t>
  </si>
  <si>
    <t>dlažba skladebná betonová 200x100mm tl 60mm přírodní</t>
  </si>
  <si>
    <t>-514038878</t>
  </si>
  <si>
    <t>4,5*1,01 'Přepočtené koeficientem množství</t>
  </si>
  <si>
    <t>28</t>
  </si>
  <si>
    <t>596412212</t>
  </si>
  <si>
    <t>Kladení dlažby z betonových vegetačních dlaždic pozemních komunikací s ložem z kameniva těženého nebo drceného tl. do 50 mm, s vyplněním spár a vegetačních otvorů, s hutněním vibrováním tl. 80 mm, pro plochy přes 100 do 300 m2</t>
  </si>
  <si>
    <t>-1202742559</t>
  </si>
  <si>
    <t>https://podminky.urs.cz/item/CS_URS_2024_01/596412212</t>
  </si>
  <si>
    <t>29</t>
  </si>
  <si>
    <t>59245036X</t>
  </si>
  <si>
    <t>dlažba plošná vegetační betonová 170x170mm tl 80mm barevná</t>
  </si>
  <si>
    <t>-1312482117</t>
  </si>
  <si>
    <t>102*1,02 'Přepočtené koeficientem množství</t>
  </si>
  <si>
    <t>Ostatní konstrukce a práce, bourání</t>
  </si>
  <si>
    <t>30</t>
  </si>
  <si>
    <t>914111111</t>
  </si>
  <si>
    <t>Montáž svislé dopravní značky základní velikosti do 1 m2 objímkami na sloupky nebo konzoly</t>
  </si>
  <si>
    <t>kus</t>
  </si>
  <si>
    <t>1045916979</t>
  </si>
  <si>
    <t>https://podminky.urs.cz/item/CS_URS_2024_01/914111111</t>
  </si>
  <si>
    <t>31</t>
  </si>
  <si>
    <t>40445623</t>
  </si>
  <si>
    <t>informativní značky provozní IP1-IP3, IP4b-IP7, IP10a, b 750x750mm retroreflexní</t>
  </si>
  <si>
    <t>-674343559</t>
  </si>
  <si>
    <t>32</t>
  </si>
  <si>
    <t>914511111</t>
  </si>
  <si>
    <t>Montáž sloupku dopravních značek délky do 3,5 m do betonového základu</t>
  </si>
  <si>
    <t>1384402551</t>
  </si>
  <si>
    <t>https://podminky.urs.cz/item/CS_URS_2024_01/914511111</t>
  </si>
  <si>
    <t>33</t>
  </si>
  <si>
    <t>40445225</t>
  </si>
  <si>
    <t>sloupek pro dopravní značku Zn D 60mm v 3,5m</t>
  </si>
  <si>
    <t>865593620</t>
  </si>
  <si>
    <t>34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</si>
  <si>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</si>
  <si>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</si>
  <si>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687612435</t>
  </si>
  <si>
    <t>https://podminky.urs.cz/item/CS_URS_2024_01/916131213</t>
  </si>
  <si>
    <t>BO 15/25</t>
  </si>
  <si>
    <t>288</t>
  </si>
  <si>
    <t>35</t>
  </si>
  <si>
    <t>59217031</t>
  </si>
  <si>
    <t>obrubník silniční betonový 1000x150x250mm</t>
  </si>
  <si>
    <t>-970587940</t>
  </si>
  <si>
    <t>147</t>
  </si>
  <si>
    <t>147*1,02 'Přepočtené koeficientem množství</t>
  </si>
  <si>
    <t>36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</si>
  <si>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</si>
  <si>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</si>
  <si>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1036918214</t>
  </si>
  <si>
    <t>https://podminky.urs.cz/item/CS_URS_2024_01/916231213</t>
  </si>
  <si>
    <t>37</t>
  </si>
  <si>
    <t>59217016</t>
  </si>
  <si>
    <t>obrubník betonový chodníkový 1000x80x250mm</t>
  </si>
  <si>
    <t>1280694036</t>
  </si>
  <si>
    <t>40*1,02 'Přepočtené koeficientem množství</t>
  </si>
  <si>
    <t>38</t>
  </si>
  <si>
    <t>919735111</t>
  </si>
  <si>
    <t>Řezání stávajícího živičného krytu nebo podkladu hloubky do 50 mm</t>
  </si>
  <si>
    <t>-1060726029</t>
  </si>
  <si>
    <t>https://podminky.urs.cz/item/CS_URS_2024_01/919735111</t>
  </si>
  <si>
    <t>997</t>
  </si>
  <si>
    <t>Přesun sutě</t>
  </si>
  <si>
    <t>39</t>
  </si>
  <si>
    <t>997221551</t>
  </si>
  <si>
    <t>Vodorovná doprava suti bez naložení, ale se složením a s hrubým urovnáním ze sypkých materiálů, na vzdálenost do 1 km</t>
  </si>
  <si>
    <t>-131250760</t>
  </si>
  <si>
    <t>https://podminky.urs.cz/item/CS_URS_2024_01/997221551</t>
  </si>
  <si>
    <t>40</t>
  </si>
  <si>
    <t>997221559</t>
  </si>
  <si>
    <t>Vodorovná doprava suti bez naložení, ale se složením a s hrubým urovnáním Příplatek k ceně za každý další započatý 1 km přes 1 km</t>
  </si>
  <si>
    <t>-362394170</t>
  </si>
  <si>
    <t>https://podminky.urs.cz/item/CS_URS_2024_01/997221559</t>
  </si>
  <si>
    <t>593,1*19</t>
  </si>
  <si>
    <t>41</t>
  </si>
  <si>
    <t>997221611</t>
  </si>
  <si>
    <t>Nakládání na dopravní prostředky pro vodorovnou dopravu suti</t>
  </si>
  <si>
    <t>-947305179</t>
  </si>
  <si>
    <t>https://podminky.urs.cz/item/CS_URS_2024_01/997221611</t>
  </si>
  <si>
    <t>42</t>
  </si>
  <si>
    <t>997221861</t>
  </si>
  <si>
    <t>Poplatek za uložení stavebního odpadu na recyklační skládce (skládkovné) z prostého betonu zatříděného do Katalogu odpadů pod kódem 17 01 01</t>
  </si>
  <si>
    <t>-28749500</t>
  </si>
  <si>
    <t>https://podminky.urs.cz/item/CS_URS_2024_01/997221861</t>
  </si>
  <si>
    <t>29+2,32</t>
  </si>
  <si>
    <t>43</t>
  </si>
  <si>
    <t>997221873</t>
  </si>
  <si>
    <t>1407492896</t>
  </si>
  <si>
    <t>https://podminky.urs.cz/item/CS_URS_2024_01/997221873</t>
  </si>
  <si>
    <t>556,5+1,98</t>
  </si>
  <si>
    <t>44</t>
  </si>
  <si>
    <t>997221875</t>
  </si>
  <si>
    <t>Poplatek za uložení stavebního odpadu na recyklační skládce (skládkovné) asfaltového bez obsahu dehtu zatříděného do Katalogu odpadů pod kódem 17 03 02</t>
  </si>
  <si>
    <t>1223155413</t>
  </si>
  <si>
    <t>https://podminky.urs.cz/item/CS_URS_2024_01/997221875</t>
  </si>
  <si>
    <t>3,3</t>
  </si>
  <si>
    <t>998</t>
  </si>
  <si>
    <t>Přesun hmot</t>
  </si>
  <si>
    <t>45</t>
  </si>
  <si>
    <t>998225111</t>
  </si>
  <si>
    <t>Přesun hmot pro komunikace s krytem z kameniva, monolitickým betonovým nebo živičným dopravní vzdálenost do 200 m jakékoliv délky objektu</t>
  </si>
  <si>
    <t>-1768656228</t>
  </si>
  <si>
    <t>https://podminky.urs.cz/item/CS_URS_2024_01/998225111</t>
  </si>
  <si>
    <t>HZS</t>
  </si>
  <si>
    <t>Hodinové zúčtovací sazby</t>
  </si>
  <si>
    <t>46</t>
  </si>
  <si>
    <t>HZS1292</t>
  </si>
  <si>
    <t>Hodinové zúčtovací sazby profesí HSV zemní a pomocné práce stavební dělník</t>
  </si>
  <si>
    <t>hod</t>
  </si>
  <si>
    <t>512</t>
  </si>
  <si>
    <t>-393612021</t>
  </si>
  <si>
    <t>https://podminky.urs.cz/item/CS_URS_2024_01/HZS1292</t>
  </si>
  <si>
    <t>SO 102 - Sanace podloží</t>
  </si>
  <si>
    <t>122252204</t>
  </si>
  <si>
    <t>Odkopávky a prokopávky nezapažené pro silnice a dálnice strojně v hornině třídy těžitelnosti I přes 100 do 500 m3</t>
  </si>
  <si>
    <t>-1632989201</t>
  </si>
  <si>
    <t>https://podminky.urs.cz/item/CS_URS_2024_01/122252204</t>
  </si>
  <si>
    <t>640*0,3</t>
  </si>
  <si>
    <t>102*0,3</t>
  </si>
  <si>
    <t>4,5*0,3</t>
  </si>
  <si>
    <t>-453317145</t>
  </si>
  <si>
    <t>223,95</t>
  </si>
  <si>
    <t>-87770681</t>
  </si>
  <si>
    <t>223,95*10</t>
  </si>
  <si>
    <t>390026857</t>
  </si>
  <si>
    <t>-1606181628</t>
  </si>
  <si>
    <t>223,95*1,8</t>
  </si>
  <si>
    <t>709209016</t>
  </si>
  <si>
    <t>564581111</t>
  </si>
  <si>
    <t>Zřízení podsypu nebo podkladu ze sypaniny s rozprostřením, vlhčením, a zhutněním plochy přes 100 m2, po zhutnění tl. 300 mm</t>
  </si>
  <si>
    <t>-1014202133</t>
  </si>
  <si>
    <t>https://podminky.urs.cz/item/CS_URS_2024_01/564581111</t>
  </si>
  <si>
    <t>58344003</t>
  </si>
  <si>
    <t>kamenivo drcené hrubé frakce 63/125</t>
  </si>
  <si>
    <t>1141990674</t>
  </si>
  <si>
    <t>223,95*0,3</t>
  </si>
  <si>
    <t>67,185*2,15 'Přepočtené koeficientem množství</t>
  </si>
  <si>
    <t>919726122</t>
  </si>
  <si>
    <t>Geotextilie netkaná pro ochranu, separaci nebo filtraci měrná hmotnost přes 200 do 300 g/m2</t>
  </si>
  <si>
    <t>-1384111223</t>
  </si>
  <si>
    <t>https://podminky.urs.cz/item/CS_URS_2024_01/919726122</t>
  </si>
  <si>
    <t>640*1,15</t>
  </si>
  <si>
    <t>102*1,15</t>
  </si>
  <si>
    <t>4,5*1,15</t>
  </si>
  <si>
    <t>-2009837758</t>
  </si>
  <si>
    <t>SO 501 - Odvodnění / kanalizace</t>
  </si>
  <si>
    <t xml:space="preserve">    4 - Vodorovné konstrukce</t>
  </si>
  <si>
    <t xml:space="preserve">    8 - Trubní vedení</t>
  </si>
  <si>
    <t>131251102</t>
  </si>
  <si>
    <t>Hloubení nezapažených jam a zářezů strojně s urovnáním dna do předepsaného profilu a spádu v hornině třídy těžitelnosti I skupiny 3 přes 20 do 50 m3</t>
  </si>
  <si>
    <t>-396602301</t>
  </si>
  <si>
    <t>https://podminky.urs.cz/item/CS_URS_2024_01/131251102</t>
  </si>
  <si>
    <t>šachty</t>
  </si>
  <si>
    <t>1,5*1,5*3*3</t>
  </si>
  <si>
    <t>1,5*1,5*1,5*3</t>
  </si>
  <si>
    <t>132254104</t>
  </si>
  <si>
    <t>Hloubení zapažených rýh šířky do 800 mm strojně s urovnáním dna do předepsaného profilu a spádu v hornině třídy těžitelnosti I skupiny 3 přes 100 m3</t>
  </si>
  <si>
    <t>1787139868</t>
  </si>
  <si>
    <t>https://podminky.urs.cz/item/CS_URS_2024_01/132254104</t>
  </si>
  <si>
    <t>kanalizace DN 200</t>
  </si>
  <si>
    <t>57*1,8*0,8</t>
  </si>
  <si>
    <t>132254204</t>
  </si>
  <si>
    <t>Hloubení zapažených rýh šířky přes 800 do 2 000 mm strojně s urovnáním dna do předepsaného profilu a spádu v hornině třídy těžitelnosti I skupiny 3 přes 100 do 500 m3</t>
  </si>
  <si>
    <t>281761630</t>
  </si>
  <si>
    <t>https://podminky.urs.cz/item/CS_URS_2024_01/132254204</t>
  </si>
  <si>
    <t>kanalizace DN 600</t>
  </si>
  <si>
    <t>51,5*2*1,5</t>
  </si>
  <si>
    <t>151811131</t>
  </si>
  <si>
    <t>Zřízení pažicích boxů pro pažení a rozepření stěn rýh podzemního vedení hloubka výkopu do 4 m, šířka do 1,2 m</t>
  </si>
  <si>
    <t>-2042738081</t>
  </si>
  <si>
    <t>https://podminky.urs.cz/item/CS_URS_2024_01/151811131</t>
  </si>
  <si>
    <t>57*1,8*2</t>
  </si>
  <si>
    <t>151811132</t>
  </si>
  <si>
    <t>Zřízení pažicích boxů pro pažení a rozepření stěn rýh podzemního vedení hloubka výkopu do 4 m, šířka přes 1,2 do 2,5 m</t>
  </si>
  <si>
    <t>2131288928</t>
  </si>
  <si>
    <t>https://podminky.urs.cz/item/CS_URS_2024_01/151811132</t>
  </si>
  <si>
    <t>51,5*2*2</t>
  </si>
  <si>
    <t>151811231</t>
  </si>
  <si>
    <t>Odstranění pažicích boxů pro pažení a rozepření stěn rýh podzemního vedení hloubka výkopu do 4 m, šířka do 1,2 m</t>
  </si>
  <si>
    <t>-376456143</t>
  </si>
  <si>
    <t>https://podminky.urs.cz/item/CS_URS_2024_01/151811231</t>
  </si>
  <si>
    <t>151811232</t>
  </si>
  <si>
    <t>Odstranění pažicích boxů pro pažení a rozepření stěn rýh podzemního vedení hloubka výkopu do 4 m, šířka přes 1,2 do 2,5 m</t>
  </si>
  <si>
    <t>99964408</t>
  </si>
  <si>
    <t>https://podminky.urs.cz/item/CS_URS_2024_01/151811232</t>
  </si>
  <si>
    <t>199650054</t>
  </si>
  <si>
    <t>30,375+97,77+22,29</t>
  </si>
  <si>
    <t>1921466494</t>
  </si>
  <si>
    <t>150,435*10</t>
  </si>
  <si>
    <t>-679866872</t>
  </si>
  <si>
    <t>150,435</t>
  </si>
  <si>
    <t>-2118022394</t>
  </si>
  <si>
    <t>150,435*1,8</t>
  </si>
  <si>
    <t>-1368494019</t>
  </si>
  <si>
    <t>174101101</t>
  </si>
  <si>
    <t>Zásyp sypaninou z jakékoliv horniny strojně s uložením výkopku ve vrstvách se zhutněním jam, šachet, rýh nebo kolem objektů v těchto vykopávkách</t>
  </si>
  <si>
    <t>1083919870</t>
  </si>
  <si>
    <t>https://podminky.urs.cz/item/CS_URS_2024_01/174101101</t>
  </si>
  <si>
    <t>zásyp rýh (zemina použita z výkopku)</t>
  </si>
  <si>
    <t>82,08+154,5</t>
  </si>
  <si>
    <t>-97,77</t>
  </si>
  <si>
    <t>-22,29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</si>
  <si>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</si>
  <si>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</si>
  <si>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597585764</t>
  </si>
  <si>
    <t>https://podminky.urs.cz/item/CS_URS_2024_01/175151101</t>
  </si>
  <si>
    <t>51,5*1*1,5</t>
  </si>
  <si>
    <t>57*0,45*0,8</t>
  </si>
  <si>
    <t>58331200</t>
  </si>
  <si>
    <t>štěrkopísek netříděný</t>
  </si>
  <si>
    <t>-340734524</t>
  </si>
  <si>
    <t>97,77*2 'Přepočtené koeficientem množství</t>
  </si>
  <si>
    <t>Vodorovné konstrukce</t>
  </si>
  <si>
    <t>451572111</t>
  </si>
  <si>
    <t>Lože pod potrubí, stoky a drobné objekty v otevřeném výkopu z kameniva drobného těženého 0 až 4 mm</t>
  </si>
  <si>
    <t>-1272609018</t>
  </si>
  <si>
    <t>https://podminky.urs.cz/item/CS_URS_2024_01/451572111</t>
  </si>
  <si>
    <t>51,5*1,5*0,2</t>
  </si>
  <si>
    <t>57*0,15*0,8</t>
  </si>
  <si>
    <t>452112122</t>
  </si>
  <si>
    <t>Osazení betonových dílců prstenců nebo rámů pod poklopy a mříže, výšky přes 100 do 200 mm</t>
  </si>
  <si>
    <t>99022528</t>
  </si>
  <si>
    <t>https://podminky.urs.cz/item/CS_URS_2024_01/452112122</t>
  </si>
  <si>
    <t>59224188</t>
  </si>
  <si>
    <t>prstenec šachtový vyrovnávací betonový 625x120x120mm</t>
  </si>
  <si>
    <t>-752747157</t>
  </si>
  <si>
    <t>Trubní vedení</t>
  </si>
  <si>
    <t>820441811</t>
  </si>
  <si>
    <t>Bourání stávajícího potrubí ze železobetonu v otevřeném výkopu DN přes 400 do 600</t>
  </si>
  <si>
    <t>743034579</t>
  </si>
  <si>
    <t>https://podminky.urs.cz/item/CS_URS_2024_01/820441811</t>
  </si>
  <si>
    <t>822442112</t>
  </si>
  <si>
    <t>Montáž potrubí z trub železobetonových hrdlových v otevřeném výkopu ve sklonu do 20 % s integrovaným pryžovým těsněním DN 600</t>
  </si>
  <si>
    <t>-1929802289</t>
  </si>
  <si>
    <t>https://podminky.urs.cz/item/CS_URS_2024_01/822442112</t>
  </si>
  <si>
    <t>59222001</t>
  </si>
  <si>
    <t>trouba ŽB hrdlová DN 600</t>
  </si>
  <si>
    <t>1139798893</t>
  </si>
  <si>
    <t>51,5*1,01 'Přepočtené koeficientem množství</t>
  </si>
  <si>
    <t>871350310</t>
  </si>
  <si>
    <t>Montáž kanalizačního potrubí z polypropylenu PP hladkého plnostěnného SN 10 DN 200</t>
  </si>
  <si>
    <t>397054335</t>
  </si>
  <si>
    <t>https://podminky.urs.cz/item/CS_URS_2024_01/871350310</t>
  </si>
  <si>
    <t>28617004</t>
  </si>
  <si>
    <t>trubka kanalizační PP plnostěnná třívrstvá DN 200x1000mm SN10</t>
  </si>
  <si>
    <t>1300462001</t>
  </si>
  <si>
    <t>57*1,015 'Přepočtené koeficientem množství</t>
  </si>
  <si>
    <t>877350310</t>
  </si>
  <si>
    <t>Montáž tvarovek na kanalizačním plastovém potrubí z PP nebo PVC-U hladkého plnostěnného kolen, víček nebo hrdlových uzávěrů DN 200</t>
  </si>
  <si>
    <t>1848976777</t>
  </si>
  <si>
    <t>https://podminky.urs.cz/item/CS_URS_2024_01/877350310</t>
  </si>
  <si>
    <t>28617173</t>
  </si>
  <si>
    <t>koleno kanalizační PP třívrstvé SN16 DN 200x30°</t>
  </si>
  <si>
    <t>2055676714</t>
  </si>
  <si>
    <t>28617183</t>
  </si>
  <si>
    <t>koleno kanalizační PP třívrstvé SN16 DN 200x45°</t>
  </si>
  <si>
    <t>-736794414</t>
  </si>
  <si>
    <t>R45163</t>
  </si>
  <si>
    <t>Napojení PP potrubí do ŽB potrubí</t>
  </si>
  <si>
    <t>768900703</t>
  </si>
  <si>
    <t>890411811</t>
  </si>
  <si>
    <t>Bourání šachet a jímek ručně velikosti obestavěného prostoru do 1,5 m3 z prefabrikovaných skruží</t>
  </si>
  <si>
    <t>764254345</t>
  </si>
  <si>
    <t>https://podminky.urs.cz/item/CS_URS_2024_01/890411811</t>
  </si>
  <si>
    <t>1,5*2</t>
  </si>
  <si>
    <t>892351111</t>
  </si>
  <si>
    <t>Tlakové zkoušky vodou na potrubí DN 150 nebo 200</t>
  </si>
  <si>
    <t>138654069</t>
  </si>
  <si>
    <t>https://podminky.urs.cz/item/CS_URS_2024_01/892351111</t>
  </si>
  <si>
    <t>57</t>
  </si>
  <si>
    <t>892441111</t>
  </si>
  <si>
    <t>Tlakové zkoušky vodou na potrubí DN 600</t>
  </si>
  <si>
    <t>1626252788</t>
  </si>
  <si>
    <t>https://podminky.urs.cz/item/CS_URS_2024_01/892441111</t>
  </si>
  <si>
    <t>899722112</t>
  </si>
  <si>
    <t>Krytí potrubí z plastů výstražnou fólií z PVC šířky přes 20 do 25 cm</t>
  </si>
  <si>
    <t>-779749664</t>
  </si>
  <si>
    <t>https://podminky.urs.cz/item/CS_URS_2024_01/899722112</t>
  </si>
  <si>
    <t>51,5+57</t>
  </si>
  <si>
    <t>894411311</t>
  </si>
  <si>
    <t>Osazení betonových nebo železobetonových dílců pro šachty skruží rovných</t>
  </si>
  <si>
    <t>871664106</t>
  </si>
  <si>
    <t>https://podminky.urs.cz/item/CS_URS_2024_01/894411311</t>
  </si>
  <si>
    <t>59224161</t>
  </si>
  <si>
    <t>skruž betonová kanalizační se stupadly 100x50x12cm</t>
  </si>
  <si>
    <t>-104206542</t>
  </si>
  <si>
    <t>59224162</t>
  </si>
  <si>
    <t>skruž betonová kanalizační se stupadly 100x100x12cm</t>
  </si>
  <si>
    <t>979120857</t>
  </si>
  <si>
    <t>894412411</t>
  </si>
  <si>
    <t>Osazení betonových nebo železobetonových dílců pro šachty skruží přechodových</t>
  </si>
  <si>
    <t>-424812194</t>
  </si>
  <si>
    <t>https://podminky.urs.cz/item/CS_URS_2024_01/894412411</t>
  </si>
  <si>
    <t>59224167</t>
  </si>
  <si>
    <t>skruž betonová přechodová 62,5/100x60x12cm stupadla poplastovaná</t>
  </si>
  <si>
    <t>1072051549</t>
  </si>
  <si>
    <t>894414111</t>
  </si>
  <si>
    <t>Osazení betonových nebo železobetonových dílců pro šachty skruží základových (dno)</t>
  </si>
  <si>
    <t>854957058</t>
  </si>
  <si>
    <t>https://podminky.urs.cz/item/CS_URS_2024_01/894414111</t>
  </si>
  <si>
    <t>59224338</t>
  </si>
  <si>
    <t>dno betonové šachty DN 1000 kanalizační výšky 80cm</t>
  </si>
  <si>
    <t>-1169442674</t>
  </si>
  <si>
    <t>895941323</t>
  </si>
  <si>
    <t>Osazení vpusti uliční z betonových dílců DN 450 skruž středová 570 mm</t>
  </si>
  <si>
    <t>17310859</t>
  </si>
  <si>
    <t>https://podminky.urs.cz/item/CS_URS_2024_01/895941323</t>
  </si>
  <si>
    <t>59224488</t>
  </si>
  <si>
    <t>skruž betonová středová pro uliční vpusť 450x570x50mm</t>
  </si>
  <si>
    <t>-1869894377</t>
  </si>
  <si>
    <t>895941341</t>
  </si>
  <si>
    <t>Osazení vpusti uliční z betonových dílců DN 500 dno s výtokem</t>
  </si>
  <si>
    <t>1436698279</t>
  </si>
  <si>
    <t>https://podminky.urs.cz/item/CS_URS_2024_01/895941341</t>
  </si>
  <si>
    <t>59224472</t>
  </si>
  <si>
    <t>vpusť uliční DN 500 kaliště s odtokem 150mm 500/245x65mm</t>
  </si>
  <si>
    <t>-2024385229</t>
  </si>
  <si>
    <t>895941351</t>
  </si>
  <si>
    <t>Osazení vpusti uliční z betonových dílců DN 500 skruž horní pro čtvercovou vtokovou mříž</t>
  </si>
  <si>
    <t>-1626758101</t>
  </si>
  <si>
    <t>https://podminky.urs.cz/item/CS_URS_2024_01/895941351</t>
  </si>
  <si>
    <t>59224460</t>
  </si>
  <si>
    <t>vpusť uliční DN 500 betonová 500x190x65mm čtvercový poklop</t>
  </si>
  <si>
    <t>-1140720244</t>
  </si>
  <si>
    <t>895941362</t>
  </si>
  <si>
    <t>Osazení vpusti uliční z betonových dílců DN 500 skruž středová 590 mm</t>
  </si>
  <si>
    <t>1351568751</t>
  </si>
  <si>
    <t>https://podminky.urs.cz/item/CS_URS_2024_01/895941362</t>
  </si>
  <si>
    <t>59224462</t>
  </si>
  <si>
    <t>vpusť uliční DN 500 skruž průběžná vysoká betonová 500/590x65mm</t>
  </si>
  <si>
    <t>1947561993</t>
  </si>
  <si>
    <t>47</t>
  </si>
  <si>
    <t>899104112</t>
  </si>
  <si>
    <t>Osazení poklopů litinových, ocelových nebo železobetonových včetně rámů pro třídu zatížení D400, E600</t>
  </si>
  <si>
    <t>-1979194461</t>
  </si>
  <si>
    <t>https://podminky.urs.cz/item/CS_URS_2024_01/899104112</t>
  </si>
  <si>
    <t>48</t>
  </si>
  <si>
    <t>28661935</t>
  </si>
  <si>
    <t>poklop šachtový litinový DN 600 pro třídu zatížení D400</t>
  </si>
  <si>
    <t>-926112057</t>
  </si>
  <si>
    <t>49</t>
  </si>
  <si>
    <t>899623161X</t>
  </si>
  <si>
    <t>Obetonování dna šachet betonem prostým v otevřeném výkopu, betonem tř. C 20/25</t>
  </si>
  <si>
    <t>-610872793</t>
  </si>
  <si>
    <t>1,5*1,5*0,3*6</t>
  </si>
  <si>
    <t>50</t>
  </si>
  <si>
    <t>R8513</t>
  </si>
  <si>
    <t>M+D Vtok propustku z lomového kamene do betonového lože, včetně příslušenství</t>
  </si>
  <si>
    <t>kpl</t>
  </si>
  <si>
    <t>1421416797</t>
  </si>
  <si>
    <t>51</t>
  </si>
  <si>
    <t>997221571</t>
  </si>
  <si>
    <t>Vodorovná doprava vybouraných hmot bez naložení, ale se složením a s hrubým urovnáním na vzdálenost do 1 km</t>
  </si>
  <si>
    <t>807611665</t>
  </si>
  <si>
    <t>https://podminky.urs.cz/item/CS_URS_2024_01/997221571</t>
  </si>
  <si>
    <t>52</t>
  </si>
  <si>
    <t>997221579</t>
  </si>
  <si>
    <t>Vodorovná doprava vybouraných hmot bez naložení, ale se složením a s hrubým urovnáním na vzdálenost Příplatek k ceně za každý další započatý 1 km přes 1 km</t>
  </si>
  <si>
    <t>-281763560</t>
  </si>
  <si>
    <t>https://podminky.urs.cz/item/CS_URS_2024_01/997221579</t>
  </si>
  <si>
    <t>49,02*19</t>
  </si>
  <si>
    <t>53</t>
  </si>
  <si>
    <t>997221612</t>
  </si>
  <si>
    <t>Nakládání na dopravní prostředky pro vodorovnou dopravu vybouraných hmot</t>
  </si>
  <si>
    <t>-747380091</t>
  </si>
  <si>
    <t>https://podminky.urs.cz/item/CS_URS_2024_01/997221612</t>
  </si>
  <si>
    <t>49,02</t>
  </si>
  <si>
    <t>54</t>
  </si>
  <si>
    <t>997221862</t>
  </si>
  <si>
    <t>Poplatek za uložení stavebního odpadu na recyklační skládce (skládkovné) z armovaného betonu zatříděného do Katalogu odpadů pod kódem 17 01 01</t>
  </si>
  <si>
    <t>215984596</t>
  </si>
  <si>
    <t>https://podminky.urs.cz/item/CS_URS_2024_01/997221862</t>
  </si>
  <si>
    <t>55</t>
  </si>
  <si>
    <t>998274101</t>
  </si>
  <si>
    <t>Přesun hmot pro trubní vedení hloubené z trub betonových nebo železobetonových pro vodovody nebo kanalizace v otevřeném výkopu dopravní vzdálenost do 15 m</t>
  </si>
  <si>
    <t>-871130321</t>
  </si>
  <si>
    <t>https://podminky.urs.cz/item/CS_URS_2024_01/998274101</t>
  </si>
  <si>
    <t>SO 901 -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</si>
  <si>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</si>
  <si>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</si>
  <si>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</si>
  <si>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</si>
  <si>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</si>
  <si>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</si>
  <si>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</si>
  <si>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011503000</t>
  </si>
  <si>
    <t>Stavební průzkum bez rozlišení - Vytyčení inženýrských sítí</t>
  </si>
  <si>
    <t>1024</t>
  </si>
  <si>
    <t>-430123550</t>
  </si>
  <si>
    <t>https://podminky.urs.cz/item/CS_URS_2024_01/011503000</t>
  </si>
  <si>
    <t>012103000</t>
  </si>
  <si>
    <t>Geodetické práce před výstavbou</t>
  </si>
  <si>
    <t>-215066414</t>
  </si>
  <si>
    <t>https://podminky.urs.cz/item/CS_URS_2024_01/012103000</t>
  </si>
  <si>
    <t>013203000</t>
  </si>
  <si>
    <t>Dokumentace stavby bez rozlišení -Fotodokumentace</t>
  </si>
  <si>
    <t>834419128</t>
  </si>
  <si>
    <t>https://podminky.urs.cz/item/CS_URS_2024_01/013203000</t>
  </si>
  <si>
    <t>013254000</t>
  </si>
  <si>
    <t>Dokumentace skutečného provedení stavby vč. geometrického plánu</t>
  </si>
  <si>
    <t>1490622660</t>
  </si>
  <si>
    <t>https://podminky.urs.cz/item/CS_URS_2024_01/013254000</t>
  </si>
  <si>
    <t>VRN3</t>
  </si>
  <si>
    <t>Zařízení staveniště</t>
  </si>
  <si>
    <t>030001000</t>
  </si>
  <si>
    <t>Zařízení staveniště - oplocení, WC buňka, prvky BOZP, buňka pro zaměstnance, zdroj vody a el. energie, čištění vozovky, zřízení přístupu na stavbu, zajištění přístupu do přilehlých nemovitostí</t>
  </si>
  <si>
    <t>377877606</t>
  </si>
  <si>
    <t>https://podminky.urs.cz/item/CS_URS_2024_01/030001000</t>
  </si>
  <si>
    <t>034303000</t>
  </si>
  <si>
    <t>Dopravní značení na staveništi - projektová dokumentace dočasného značení, dopravní značení, zajištění přístupu k nemovitostem</t>
  </si>
  <si>
    <t>-1707774501</t>
  </si>
  <si>
    <t>https://podminky.urs.cz/item/CS_URS_2024_01/034303000</t>
  </si>
  <si>
    <t>034503000</t>
  </si>
  <si>
    <t>Informační tabule na staveništi</t>
  </si>
  <si>
    <t>2094464488</t>
  </si>
  <si>
    <t>https://podminky.urs.cz/item/CS_URS_2024_01/034503000</t>
  </si>
  <si>
    <t>VRN4</t>
  </si>
  <si>
    <t>Inženýrská činnost</t>
  </si>
  <si>
    <t>042503000</t>
  </si>
  <si>
    <t>Plán BOZP na staveništi</t>
  </si>
  <si>
    <t>-178653198</t>
  </si>
  <si>
    <t>https://podminky.urs.cz/item/CS_URS_2024_01/042503000</t>
  </si>
  <si>
    <t>043154000</t>
  </si>
  <si>
    <t>Zkoušky hutnicí - Zkoušky zatěžovací statické - podloží a konstrukčních vrstev</t>
  </si>
  <si>
    <t>-497324189</t>
  </si>
  <si>
    <t>https://podminky.urs.cz/item/CS_URS_2024_01/043154000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</si>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</sst>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181411131" TargetMode="External"/><Relationship Id="rId18" Type="http://schemas.openxmlformats.org/officeDocument/2006/relationships/hyperlink" Target="https://podminky.urs.cz/item/CS_URS_2024_01/564861111" TargetMode="External"/><Relationship Id="rId26" Type="http://schemas.openxmlformats.org/officeDocument/2006/relationships/hyperlink" Target="https://podminky.urs.cz/item/CS_URS_2024_01/916231213" TargetMode="External"/><Relationship Id="rId3" Type="http://schemas.openxmlformats.org/officeDocument/2006/relationships/hyperlink" Target="https://podminky.urs.cz/item/CS_URS_2024_01/113107225" TargetMode="External"/><Relationship Id="rId21" Type="http://schemas.openxmlformats.org/officeDocument/2006/relationships/hyperlink" Target="https://podminky.urs.cz/item/CS_URS_2024_01/596211113" TargetMode="External"/><Relationship Id="rId34" Type="http://schemas.openxmlformats.org/officeDocument/2006/relationships/hyperlink" Target="https://podminky.urs.cz/item/CS_URS_2024_01/998225111" TargetMode="External"/><Relationship Id="rId7" Type="http://schemas.openxmlformats.org/officeDocument/2006/relationships/hyperlink" Target="https://podminky.urs.cz/item/CS_URS_2024_01/162751117" TargetMode="External"/><Relationship Id="rId12" Type="http://schemas.openxmlformats.org/officeDocument/2006/relationships/hyperlink" Target="https://podminky.urs.cz/item/CS_URS_2024_01/181152302" TargetMode="External"/><Relationship Id="rId17" Type="http://schemas.openxmlformats.org/officeDocument/2006/relationships/hyperlink" Target="https://podminky.urs.cz/item/CS_URS_2024_01/564861011" TargetMode="External"/><Relationship Id="rId25" Type="http://schemas.openxmlformats.org/officeDocument/2006/relationships/hyperlink" Target="https://podminky.urs.cz/item/CS_URS_2024_01/916131213" TargetMode="External"/><Relationship Id="rId33" Type="http://schemas.openxmlformats.org/officeDocument/2006/relationships/hyperlink" Target="https://podminky.urs.cz/item/CS_URS_2024_01/997221875" TargetMode="External"/><Relationship Id="rId2" Type="http://schemas.openxmlformats.org/officeDocument/2006/relationships/hyperlink" Target="https://podminky.urs.cz/item/CS_URS_2024_01/113107142" TargetMode="External"/><Relationship Id="rId16" Type="http://schemas.openxmlformats.org/officeDocument/2006/relationships/hyperlink" Target="https://podminky.urs.cz/item/CS_URS_2024_01/564851111" TargetMode="External"/><Relationship Id="rId20" Type="http://schemas.openxmlformats.org/officeDocument/2006/relationships/hyperlink" Target="https://podminky.urs.cz/item/CS_URS_2024_01/577134031" TargetMode="External"/><Relationship Id="rId29" Type="http://schemas.openxmlformats.org/officeDocument/2006/relationships/hyperlink" Target="https://podminky.urs.cz/item/CS_URS_2024_01/997221559" TargetMode="External"/><Relationship Id="rId1" Type="http://schemas.openxmlformats.org/officeDocument/2006/relationships/hyperlink" Target="https://podminky.urs.cz/item/CS_URS_2024_01/111211101" TargetMode="External"/><Relationship Id="rId6" Type="http://schemas.openxmlformats.org/officeDocument/2006/relationships/hyperlink" Target="https://podminky.urs.cz/item/CS_URS_2024_01/122252203" TargetMode="External"/><Relationship Id="rId11" Type="http://schemas.openxmlformats.org/officeDocument/2006/relationships/hyperlink" Target="https://podminky.urs.cz/item/CS_URS_2024_01/171251201" TargetMode="External"/><Relationship Id="rId24" Type="http://schemas.openxmlformats.org/officeDocument/2006/relationships/hyperlink" Target="https://podminky.urs.cz/item/CS_URS_2024_01/914511111" TargetMode="External"/><Relationship Id="rId32" Type="http://schemas.openxmlformats.org/officeDocument/2006/relationships/hyperlink" Target="https://podminky.urs.cz/item/CS_URS_2024_01/997221873" TargetMode="External"/><Relationship Id="rId5" Type="http://schemas.openxmlformats.org/officeDocument/2006/relationships/hyperlink" Target="https://podminky.urs.cz/item/CS_URS_2024_01/113201112" TargetMode="External"/><Relationship Id="rId15" Type="http://schemas.openxmlformats.org/officeDocument/2006/relationships/hyperlink" Target="https://podminky.urs.cz/item/CS_URS_2024_01/182303111" TargetMode="External"/><Relationship Id="rId23" Type="http://schemas.openxmlformats.org/officeDocument/2006/relationships/hyperlink" Target="https://podminky.urs.cz/item/CS_URS_2024_01/914111111" TargetMode="External"/><Relationship Id="rId28" Type="http://schemas.openxmlformats.org/officeDocument/2006/relationships/hyperlink" Target="https://podminky.urs.cz/item/CS_URS_2024_01/997221551" TargetMode="External"/><Relationship Id="rId36" Type="http://schemas.openxmlformats.org/officeDocument/2006/relationships/drawing" Target="../drawings/drawing2.xml"/><Relationship Id="rId10" Type="http://schemas.openxmlformats.org/officeDocument/2006/relationships/hyperlink" Target="https://podminky.urs.cz/item/CS_URS_2024_01/171201231" TargetMode="External"/><Relationship Id="rId19" Type="http://schemas.openxmlformats.org/officeDocument/2006/relationships/hyperlink" Target="https://podminky.urs.cz/item/CS_URS_2024_01/573231108" TargetMode="External"/><Relationship Id="rId31" Type="http://schemas.openxmlformats.org/officeDocument/2006/relationships/hyperlink" Target="https://podminky.urs.cz/item/CS_URS_2024_01/997221861" TargetMode="External"/><Relationship Id="rId4" Type="http://schemas.openxmlformats.org/officeDocument/2006/relationships/hyperlink" Target="https://podminky.urs.cz/item/CS_URS_2024_01/113107323" TargetMode="External"/><Relationship Id="rId9" Type="http://schemas.openxmlformats.org/officeDocument/2006/relationships/hyperlink" Target="https://podminky.urs.cz/item/CS_URS_2024_01/167151111" TargetMode="External"/><Relationship Id="rId14" Type="http://schemas.openxmlformats.org/officeDocument/2006/relationships/hyperlink" Target="https://podminky.urs.cz/item/CS_URS_2024_01/182112121" TargetMode="External"/><Relationship Id="rId22" Type="http://schemas.openxmlformats.org/officeDocument/2006/relationships/hyperlink" Target="https://podminky.urs.cz/item/CS_URS_2024_01/596412212" TargetMode="External"/><Relationship Id="rId27" Type="http://schemas.openxmlformats.org/officeDocument/2006/relationships/hyperlink" Target="https://podminky.urs.cz/item/CS_URS_2024_01/919735111" TargetMode="External"/><Relationship Id="rId30" Type="http://schemas.openxmlformats.org/officeDocument/2006/relationships/hyperlink" Target="https://podminky.urs.cz/item/CS_URS_2024_01/997221611" TargetMode="External"/><Relationship Id="rId35" Type="http://schemas.openxmlformats.org/officeDocument/2006/relationships/hyperlink" Target="https://podminky.urs.cz/item/CS_URS_2024_01/HZS1292" TargetMode="External"/><Relationship Id="rId8" Type="http://schemas.openxmlformats.org/officeDocument/2006/relationships/hyperlink" Target="https://podminky.urs.cz/item/CS_URS_2024_01/162751119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919726122" TargetMode="External"/><Relationship Id="rId3" Type="http://schemas.openxmlformats.org/officeDocument/2006/relationships/hyperlink" Target="https://podminky.urs.cz/item/CS_URS_2024_01/162751119" TargetMode="External"/><Relationship Id="rId7" Type="http://schemas.openxmlformats.org/officeDocument/2006/relationships/hyperlink" Target="https://podminky.urs.cz/item/CS_URS_2024_01/564581111" TargetMode="External"/><Relationship Id="rId2" Type="http://schemas.openxmlformats.org/officeDocument/2006/relationships/hyperlink" Target="https://podminky.urs.cz/item/CS_URS_2024_01/162751117" TargetMode="External"/><Relationship Id="rId1" Type="http://schemas.openxmlformats.org/officeDocument/2006/relationships/hyperlink" Target="https://podminky.urs.cz/item/CS_URS_2024_01/122252204" TargetMode="External"/><Relationship Id="rId6" Type="http://schemas.openxmlformats.org/officeDocument/2006/relationships/hyperlink" Target="https://podminky.urs.cz/item/CS_URS_2024_01/171251201" TargetMode="External"/><Relationship Id="rId5" Type="http://schemas.openxmlformats.org/officeDocument/2006/relationships/hyperlink" Target="https://podminky.urs.cz/item/CS_URS_2024_01/171201231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podminky.urs.cz/item/CS_URS_2024_01/167151111" TargetMode="External"/><Relationship Id="rId9" Type="http://schemas.openxmlformats.org/officeDocument/2006/relationships/hyperlink" Target="https://podminky.urs.cz/item/CS_URS_2024_01/998225111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174101101" TargetMode="External"/><Relationship Id="rId18" Type="http://schemas.openxmlformats.org/officeDocument/2006/relationships/hyperlink" Target="https://podminky.urs.cz/item/CS_URS_2024_01/822442112" TargetMode="External"/><Relationship Id="rId26" Type="http://schemas.openxmlformats.org/officeDocument/2006/relationships/hyperlink" Target="https://podminky.urs.cz/item/CS_URS_2024_01/894412411" TargetMode="External"/><Relationship Id="rId21" Type="http://schemas.openxmlformats.org/officeDocument/2006/relationships/hyperlink" Target="https://podminky.urs.cz/item/CS_URS_2024_01/890411811" TargetMode="External"/><Relationship Id="rId34" Type="http://schemas.openxmlformats.org/officeDocument/2006/relationships/hyperlink" Target="https://podminky.urs.cz/item/CS_URS_2024_01/997221579" TargetMode="External"/><Relationship Id="rId7" Type="http://schemas.openxmlformats.org/officeDocument/2006/relationships/hyperlink" Target="https://podminky.urs.cz/item/CS_URS_2024_01/151811232" TargetMode="External"/><Relationship Id="rId12" Type="http://schemas.openxmlformats.org/officeDocument/2006/relationships/hyperlink" Target="https://podminky.urs.cz/item/CS_URS_2024_01/171251201" TargetMode="External"/><Relationship Id="rId17" Type="http://schemas.openxmlformats.org/officeDocument/2006/relationships/hyperlink" Target="https://podminky.urs.cz/item/CS_URS_2024_01/820441811" TargetMode="External"/><Relationship Id="rId25" Type="http://schemas.openxmlformats.org/officeDocument/2006/relationships/hyperlink" Target="https://podminky.urs.cz/item/CS_URS_2024_01/894411311" TargetMode="External"/><Relationship Id="rId33" Type="http://schemas.openxmlformats.org/officeDocument/2006/relationships/hyperlink" Target="https://podminky.urs.cz/item/CS_URS_2024_01/997221571" TargetMode="External"/><Relationship Id="rId38" Type="http://schemas.openxmlformats.org/officeDocument/2006/relationships/drawing" Target="../drawings/drawing4.xml"/><Relationship Id="rId2" Type="http://schemas.openxmlformats.org/officeDocument/2006/relationships/hyperlink" Target="https://podminky.urs.cz/item/CS_URS_2024_01/132254104" TargetMode="External"/><Relationship Id="rId16" Type="http://schemas.openxmlformats.org/officeDocument/2006/relationships/hyperlink" Target="https://podminky.urs.cz/item/CS_URS_2024_01/452112122" TargetMode="External"/><Relationship Id="rId20" Type="http://schemas.openxmlformats.org/officeDocument/2006/relationships/hyperlink" Target="https://podminky.urs.cz/item/CS_URS_2024_01/877350310" TargetMode="External"/><Relationship Id="rId29" Type="http://schemas.openxmlformats.org/officeDocument/2006/relationships/hyperlink" Target="https://podminky.urs.cz/item/CS_URS_2024_01/895941341" TargetMode="External"/><Relationship Id="rId1" Type="http://schemas.openxmlformats.org/officeDocument/2006/relationships/hyperlink" Target="https://podminky.urs.cz/item/CS_URS_2024_01/131251102" TargetMode="External"/><Relationship Id="rId6" Type="http://schemas.openxmlformats.org/officeDocument/2006/relationships/hyperlink" Target="https://podminky.urs.cz/item/CS_URS_2024_01/151811231" TargetMode="External"/><Relationship Id="rId11" Type="http://schemas.openxmlformats.org/officeDocument/2006/relationships/hyperlink" Target="https://podminky.urs.cz/item/CS_URS_2024_01/171201231" TargetMode="External"/><Relationship Id="rId24" Type="http://schemas.openxmlformats.org/officeDocument/2006/relationships/hyperlink" Target="https://podminky.urs.cz/item/CS_URS_2024_01/899722112" TargetMode="External"/><Relationship Id="rId32" Type="http://schemas.openxmlformats.org/officeDocument/2006/relationships/hyperlink" Target="https://podminky.urs.cz/item/CS_URS_2024_01/899104112" TargetMode="External"/><Relationship Id="rId37" Type="http://schemas.openxmlformats.org/officeDocument/2006/relationships/hyperlink" Target="https://podminky.urs.cz/item/CS_URS_2024_01/998274101" TargetMode="External"/><Relationship Id="rId5" Type="http://schemas.openxmlformats.org/officeDocument/2006/relationships/hyperlink" Target="https://podminky.urs.cz/item/CS_URS_2024_01/151811132" TargetMode="External"/><Relationship Id="rId15" Type="http://schemas.openxmlformats.org/officeDocument/2006/relationships/hyperlink" Target="https://podminky.urs.cz/item/CS_URS_2024_01/451572111" TargetMode="External"/><Relationship Id="rId23" Type="http://schemas.openxmlformats.org/officeDocument/2006/relationships/hyperlink" Target="https://podminky.urs.cz/item/CS_URS_2024_01/892441111" TargetMode="External"/><Relationship Id="rId28" Type="http://schemas.openxmlformats.org/officeDocument/2006/relationships/hyperlink" Target="https://podminky.urs.cz/item/CS_URS_2024_01/895941323" TargetMode="External"/><Relationship Id="rId36" Type="http://schemas.openxmlformats.org/officeDocument/2006/relationships/hyperlink" Target="https://podminky.urs.cz/item/CS_URS_2024_01/997221862" TargetMode="External"/><Relationship Id="rId10" Type="http://schemas.openxmlformats.org/officeDocument/2006/relationships/hyperlink" Target="https://podminky.urs.cz/item/CS_URS_2024_01/167151111" TargetMode="External"/><Relationship Id="rId19" Type="http://schemas.openxmlformats.org/officeDocument/2006/relationships/hyperlink" Target="https://podminky.urs.cz/item/CS_URS_2024_01/871350310" TargetMode="External"/><Relationship Id="rId31" Type="http://schemas.openxmlformats.org/officeDocument/2006/relationships/hyperlink" Target="https://podminky.urs.cz/item/CS_URS_2024_01/895941362" TargetMode="External"/><Relationship Id="rId4" Type="http://schemas.openxmlformats.org/officeDocument/2006/relationships/hyperlink" Target="https://podminky.urs.cz/item/CS_URS_2024_01/151811131" TargetMode="External"/><Relationship Id="rId9" Type="http://schemas.openxmlformats.org/officeDocument/2006/relationships/hyperlink" Target="https://podminky.urs.cz/item/CS_URS_2024_01/162751119" TargetMode="External"/><Relationship Id="rId14" Type="http://schemas.openxmlformats.org/officeDocument/2006/relationships/hyperlink" Target="https://podminky.urs.cz/item/CS_URS_2024_01/175151101" TargetMode="External"/><Relationship Id="rId22" Type="http://schemas.openxmlformats.org/officeDocument/2006/relationships/hyperlink" Target="https://podminky.urs.cz/item/CS_URS_2024_01/892351111" TargetMode="External"/><Relationship Id="rId27" Type="http://schemas.openxmlformats.org/officeDocument/2006/relationships/hyperlink" Target="https://podminky.urs.cz/item/CS_URS_2024_01/894414111" TargetMode="External"/><Relationship Id="rId30" Type="http://schemas.openxmlformats.org/officeDocument/2006/relationships/hyperlink" Target="https://podminky.urs.cz/item/CS_URS_2024_01/895941351" TargetMode="External"/><Relationship Id="rId35" Type="http://schemas.openxmlformats.org/officeDocument/2006/relationships/hyperlink" Target="https://podminky.urs.cz/item/CS_URS_2024_01/997221612" TargetMode="External"/><Relationship Id="rId8" Type="http://schemas.openxmlformats.org/officeDocument/2006/relationships/hyperlink" Target="https://podminky.urs.cz/item/CS_URS_2024_01/162751117" TargetMode="External"/><Relationship Id="rId3" Type="http://schemas.openxmlformats.org/officeDocument/2006/relationships/hyperlink" Target="https://podminky.urs.cz/item/CS_URS_2024_01/132254204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042503000" TargetMode="External"/><Relationship Id="rId3" Type="http://schemas.openxmlformats.org/officeDocument/2006/relationships/hyperlink" Target="https://podminky.urs.cz/item/CS_URS_2024_01/013203000" TargetMode="External"/><Relationship Id="rId7" Type="http://schemas.openxmlformats.org/officeDocument/2006/relationships/hyperlink" Target="https://podminky.urs.cz/item/CS_URS_2024_01/034503000" TargetMode="External"/><Relationship Id="rId2" Type="http://schemas.openxmlformats.org/officeDocument/2006/relationships/hyperlink" Target="https://podminky.urs.cz/item/CS_URS_2024_01/012103000" TargetMode="External"/><Relationship Id="rId1" Type="http://schemas.openxmlformats.org/officeDocument/2006/relationships/hyperlink" Target="https://podminky.urs.cz/item/CS_URS_2024_01/011503000" TargetMode="External"/><Relationship Id="rId6" Type="http://schemas.openxmlformats.org/officeDocument/2006/relationships/hyperlink" Target="https://podminky.urs.cz/item/CS_URS_2024_01/034303000" TargetMode="External"/><Relationship Id="rId5" Type="http://schemas.openxmlformats.org/officeDocument/2006/relationships/hyperlink" Target="https://podminky.urs.cz/item/CS_URS_2024_01/030001000" TargetMode="External"/><Relationship Id="rId10" Type="http://schemas.openxmlformats.org/officeDocument/2006/relationships/drawing" Target="../drawings/drawing5.xml"/><Relationship Id="rId4" Type="http://schemas.openxmlformats.org/officeDocument/2006/relationships/hyperlink" Target="https://podminky.urs.cz/item/CS_URS_2024_01/013254000" TargetMode="External"/><Relationship Id="rId9" Type="http://schemas.openxmlformats.org/officeDocument/2006/relationships/hyperlink" Target="https://podminky.urs.cz/item/CS_URS_2024_01/04315400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0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84" t="s">
        <v>14</v>
      </c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R5" s="20"/>
      <c r="BE5" s="281" t="s">
        <v>15</v>
      </c>
      <c r="BS5" s="17" t="s">
        <v>6</v>
      </c>
    </row>
    <row r="6" spans="1:74" ht="36.9" customHeight="1">
      <c r="B6" s="20"/>
      <c r="D6" s="26" t="s">
        <v>16</v>
      </c>
      <c r="K6" s="286" t="s">
        <v>17</v>
      </c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R6" s="20"/>
      <c r="BE6" s="282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82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82"/>
      <c r="BS8" s="17" t="s">
        <v>6</v>
      </c>
    </row>
    <row r="9" spans="1:74" ht="14.4" customHeight="1">
      <c r="B9" s="20"/>
      <c r="AR9" s="20"/>
      <c r="BE9" s="282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282"/>
      <c r="BS10" s="17" t="s">
        <v>6</v>
      </c>
    </row>
    <row r="11" spans="1:74" ht="18.45" customHeight="1">
      <c r="B11" s="20"/>
      <c r="E11" s="25" t="s">
        <v>27</v>
      </c>
      <c r="AK11" s="27" t="s">
        <v>28</v>
      </c>
      <c r="AN11" s="25" t="s">
        <v>19</v>
      </c>
      <c r="AR11" s="20"/>
      <c r="BE11" s="282"/>
      <c r="BS11" s="17" t="s">
        <v>6</v>
      </c>
    </row>
    <row r="12" spans="1:74" ht="6.9" customHeight="1">
      <c r="B12" s="20"/>
      <c r="AR12" s="20"/>
      <c r="BE12" s="282"/>
      <c r="BS12" s="17" t="s">
        <v>6</v>
      </c>
    </row>
    <row r="13" spans="1:74" ht="12" customHeight="1">
      <c r="B13" s="20"/>
      <c r="D13" s="27" t="s">
        <v>29</v>
      </c>
      <c r="AK13" s="27" t="s">
        <v>26</v>
      </c>
      <c r="AN13" s="29" t="s">
        <v>30</v>
      </c>
      <c r="AR13" s="20"/>
      <c r="BE13" s="282"/>
      <c r="BS13" s="17" t="s">
        <v>6</v>
      </c>
    </row>
    <row r="14" spans="1:74" ht="13.2">
      <c r="B14" s="20"/>
      <c r="E14" s="287" t="s">
        <v>30</v>
      </c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7" t="s">
        <v>28</v>
      </c>
      <c r="AN14" s="29" t="s">
        <v>30</v>
      </c>
      <c r="AR14" s="20"/>
      <c r="BE14" s="282"/>
      <c r="BS14" s="17" t="s">
        <v>6</v>
      </c>
    </row>
    <row r="15" spans="1:74" ht="6.9" customHeight="1">
      <c r="B15" s="20"/>
      <c r="AR15" s="20"/>
      <c r="BE15" s="282"/>
      <c r="BS15" s="17" t="s">
        <v>4</v>
      </c>
    </row>
    <row r="16" spans="1:74" ht="12" customHeight="1">
      <c r="B16" s="20"/>
      <c r="D16" s="27" t="s">
        <v>31</v>
      </c>
      <c r="AK16" s="27" t="s">
        <v>26</v>
      </c>
      <c r="AN16" s="25" t="s">
        <v>19</v>
      </c>
      <c r="AR16" s="20"/>
      <c r="BE16" s="282"/>
      <c r="BS16" s="17" t="s">
        <v>4</v>
      </c>
    </row>
    <row r="17" spans="2:71" ht="18.45" customHeight="1">
      <c r="B17" s="20"/>
      <c r="E17" s="25" t="s">
        <v>32</v>
      </c>
      <c r="AK17" s="27" t="s">
        <v>28</v>
      </c>
      <c r="AN17" s="25" t="s">
        <v>19</v>
      </c>
      <c r="AR17" s="20"/>
      <c r="BE17" s="282"/>
      <c r="BS17" s="17" t="s">
        <v>33</v>
      </c>
    </row>
    <row r="18" spans="2:71" ht="6.9" customHeight="1">
      <c r="B18" s="20"/>
      <c r="AR18" s="20"/>
      <c r="BE18" s="282"/>
      <c r="BS18" s="17" t="s">
        <v>6</v>
      </c>
    </row>
    <row r="19" spans="2:71" ht="12" customHeight="1">
      <c r="B19" s="20"/>
      <c r="D19" s="27" t="s">
        <v>34</v>
      </c>
      <c r="AK19" s="27" t="s">
        <v>26</v>
      </c>
      <c r="AN19" s="25" t="s">
        <v>19</v>
      </c>
      <c r="AR19" s="20"/>
      <c r="BE19" s="282"/>
      <c r="BS19" s="17" t="s">
        <v>6</v>
      </c>
    </row>
    <row r="20" spans="2:71" ht="18.45" customHeight="1">
      <c r="B20" s="20"/>
      <c r="E20" s="25" t="s">
        <v>35</v>
      </c>
      <c r="AK20" s="27" t="s">
        <v>28</v>
      </c>
      <c r="AN20" s="25" t="s">
        <v>19</v>
      </c>
      <c r="AR20" s="20"/>
      <c r="BE20" s="282"/>
      <c r="BS20" s="17" t="s">
        <v>4</v>
      </c>
    </row>
    <row r="21" spans="2:71" ht="6.9" customHeight="1">
      <c r="B21" s="20"/>
      <c r="AR21" s="20"/>
      <c r="BE21" s="282"/>
    </row>
    <row r="22" spans="2:71" ht="12" customHeight="1">
      <c r="B22" s="20"/>
      <c r="D22" s="27" t="s">
        <v>36</v>
      </c>
      <c r="AR22" s="20"/>
      <c r="BE22" s="282"/>
    </row>
    <row r="23" spans="2:71" ht="16.5" customHeight="1">
      <c r="B23" s="20"/>
      <c r="E23" s="289" t="s">
        <v>19</v>
      </c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R23" s="20"/>
      <c r="BE23" s="282"/>
    </row>
    <row r="24" spans="2:71" ht="6.9" customHeight="1">
      <c r="B24" s="20"/>
      <c r="AR24" s="20"/>
      <c r="BE24" s="282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82"/>
    </row>
    <row r="26" spans="2:71" s="1" customFormat="1" ht="25.95" customHeight="1">
      <c r="B26" s="32"/>
      <c r="D26" s="33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90">
        <f>ROUND(AG54,2)</f>
        <v>0</v>
      </c>
      <c r="AL26" s="291"/>
      <c r="AM26" s="291"/>
      <c r="AN26" s="291"/>
      <c r="AO26" s="291"/>
      <c r="AR26" s="32"/>
      <c r="BE26" s="282"/>
    </row>
    <row r="27" spans="2:71" s="1" customFormat="1" ht="6.9" customHeight="1">
      <c r="B27" s="32"/>
      <c r="AR27" s="32"/>
      <c r="BE27" s="282"/>
    </row>
    <row r="28" spans="2:71" s="1" customFormat="1" ht="13.2">
      <c r="B28" s="32"/>
      <c r="L28" s="292" t="s">
        <v>38</v>
      </c>
      <c r="M28" s="292"/>
      <c r="N28" s="292"/>
      <c r="O28" s="292"/>
      <c r="P28" s="292"/>
      <c r="W28" s="292" t="s">
        <v>39</v>
      </c>
      <c r="X28" s="292"/>
      <c r="Y28" s="292"/>
      <c r="Z28" s="292"/>
      <c r="AA28" s="292"/>
      <c r="AB28" s="292"/>
      <c r="AC28" s="292"/>
      <c r="AD28" s="292"/>
      <c r="AE28" s="292"/>
      <c r="AK28" s="292" t="s">
        <v>40</v>
      </c>
      <c r="AL28" s="292"/>
      <c r="AM28" s="292"/>
      <c r="AN28" s="292"/>
      <c r="AO28" s="292"/>
      <c r="AR28" s="32"/>
      <c r="BE28" s="282"/>
    </row>
    <row r="29" spans="2:71" s="2" customFormat="1" ht="14.4" customHeight="1">
      <c r="B29" s="36"/>
      <c r="D29" s="27" t="s">
        <v>41</v>
      </c>
      <c r="F29" s="27" t="s">
        <v>42</v>
      </c>
      <c r="L29" s="295">
        <v>0.21</v>
      </c>
      <c r="M29" s="294"/>
      <c r="N29" s="294"/>
      <c r="O29" s="294"/>
      <c r="P29" s="294"/>
      <c r="W29" s="293">
        <f>ROUND(AZ54, 2)</f>
        <v>0</v>
      </c>
      <c r="X29" s="294"/>
      <c r="Y29" s="294"/>
      <c r="Z29" s="294"/>
      <c r="AA29" s="294"/>
      <c r="AB29" s="294"/>
      <c r="AC29" s="294"/>
      <c r="AD29" s="294"/>
      <c r="AE29" s="294"/>
      <c r="AK29" s="293">
        <f>ROUND(AV54, 2)</f>
        <v>0</v>
      </c>
      <c r="AL29" s="294"/>
      <c r="AM29" s="294"/>
      <c r="AN29" s="294"/>
      <c r="AO29" s="294"/>
      <c r="AR29" s="36"/>
      <c r="BE29" s="283"/>
    </row>
    <row r="30" spans="2:71" s="2" customFormat="1" ht="14.4" customHeight="1">
      <c r="B30" s="36"/>
      <c r="F30" s="27" t="s">
        <v>43</v>
      </c>
      <c r="L30" s="295">
        <v>0.12</v>
      </c>
      <c r="M30" s="294"/>
      <c r="N30" s="294"/>
      <c r="O30" s="294"/>
      <c r="P30" s="294"/>
      <c r="W30" s="293">
        <f>ROUND(BA54, 2)</f>
        <v>0</v>
      </c>
      <c r="X30" s="294"/>
      <c r="Y30" s="294"/>
      <c r="Z30" s="294"/>
      <c r="AA30" s="294"/>
      <c r="AB30" s="294"/>
      <c r="AC30" s="294"/>
      <c r="AD30" s="294"/>
      <c r="AE30" s="294"/>
      <c r="AK30" s="293">
        <f>ROUND(AW54, 2)</f>
        <v>0</v>
      </c>
      <c r="AL30" s="294"/>
      <c r="AM30" s="294"/>
      <c r="AN30" s="294"/>
      <c r="AO30" s="294"/>
      <c r="AR30" s="36"/>
      <c r="BE30" s="283"/>
    </row>
    <row r="31" spans="2:71" s="2" customFormat="1" ht="14.4" hidden="1" customHeight="1">
      <c r="B31" s="36"/>
      <c r="F31" s="27" t="s">
        <v>44</v>
      </c>
      <c r="L31" s="295">
        <v>0.21</v>
      </c>
      <c r="M31" s="294"/>
      <c r="N31" s="294"/>
      <c r="O31" s="294"/>
      <c r="P31" s="294"/>
      <c r="W31" s="293">
        <f>ROUND(BB54, 2)</f>
        <v>0</v>
      </c>
      <c r="X31" s="294"/>
      <c r="Y31" s="294"/>
      <c r="Z31" s="294"/>
      <c r="AA31" s="294"/>
      <c r="AB31" s="294"/>
      <c r="AC31" s="294"/>
      <c r="AD31" s="294"/>
      <c r="AE31" s="294"/>
      <c r="AK31" s="293">
        <v>0</v>
      </c>
      <c r="AL31" s="294"/>
      <c r="AM31" s="294"/>
      <c r="AN31" s="294"/>
      <c r="AO31" s="294"/>
      <c r="AR31" s="36"/>
      <c r="BE31" s="283"/>
    </row>
    <row r="32" spans="2:71" s="2" customFormat="1" ht="14.4" hidden="1" customHeight="1">
      <c r="B32" s="36"/>
      <c r="F32" s="27" t="s">
        <v>45</v>
      </c>
      <c r="L32" s="295">
        <v>0.12</v>
      </c>
      <c r="M32" s="294"/>
      <c r="N32" s="294"/>
      <c r="O32" s="294"/>
      <c r="P32" s="294"/>
      <c r="W32" s="293">
        <f>ROUND(BC54, 2)</f>
        <v>0</v>
      </c>
      <c r="X32" s="294"/>
      <c r="Y32" s="294"/>
      <c r="Z32" s="294"/>
      <c r="AA32" s="294"/>
      <c r="AB32" s="294"/>
      <c r="AC32" s="294"/>
      <c r="AD32" s="294"/>
      <c r="AE32" s="294"/>
      <c r="AK32" s="293">
        <v>0</v>
      </c>
      <c r="AL32" s="294"/>
      <c r="AM32" s="294"/>
      <c r="AN32" s="294"/>
      <c r="AO32" s="294"/>
      <c r="AR32" s="36"/>
      <c r="BE32" s="283"/>
    </row>
    <row r="33" spans="2:44" s="2" customFormat="1" ht="14.4" hidden="1" customHeight="1">
      <c r="B33" s="36"/>
      <c r="F33" s="27" t="s">
        <v>46</v>
      </c>
      <c r="L33" s="295">
        <v>0</v>
      </c>
      <c r="M33" s="294"/>
      <c r="N33" s="294"/>
      <c r="O33" s="294"/>
      <c r="P33" s="294"/>
      <c r="W33" s="293">
        <f>ROUND(BD54, 2)</f>
        <v>0</v>
      </c>
      <c r="X33" s="294"/>
      <c r="Y33" s="294"/>
      <c r="Z33" s="294"/>
      <c r="AA33" s="294"/>
      <c r="AB33" s="294"/>
      <c r="AC33" s="294"/>
      <c r="AD33" s="294"/>
      <c r="AE33" s="294"/>
      <c r="AK33" s="293">
        <v>0</v>
      </c>
      <c r="AL33" s="294"/>
      <c r="AM33" s="294"/>
      <c r="AN33" s="294"/>
      <c r="AO33" s="294"/>
      <c r="AR33" s="36"/>
    </row>
    <row r="34" spans="2:44" s="1" customFormat="1" ht="6.9" customHeight="1">
      <c r="B34" s="32"/>
      <c r="AR34" s="32"/>
    </row>
    <row r="35" spans="2:44" s="1" customFormat="1" ht="25.95" customHeight="1">
      <c r="B35" s="32"/>
      <c r="C35" s="37"/>
      <c r="D35" s="38" t="s">
        <v>47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48</v>
      </c>
      <c r="U35" s="39"/>
      <c r="V35" s="39"/>
      <c r="W35" s="39"/>
      <c r="X35" s="299" t="s">
        <v>49</v>
      </c>
      <c r="Y35" s="297"/>
      <c r="Z35" s="297"/>
      <c r="AA35" s="297"/>
      <c r="AB35" s="297"/>
      <c r="AC35" s="39"/>
      <c r="AD35" s="39"/>
      <c r="AE35" s="39"/>
      <c r="AF35" s="39"/>
      <c r="AG35" s="39"/>
      <c r="AH35" s="39"/>
      <c r="AI35" s="39"/>
      <c r="AJ35" s="39"/>
      <c r="AK35" s="296">
        <f>SUM(AK26:AK33)</f>
        <v>0</v>
      </c>
      <c r="AL35" s="297"/>
      <c r="AM35" s="297"/>
      <c r="AN35" s="297"/>
      <c r="AO35" s="298"/>
      <c r="AP35" s="37"/>
      <c r="AQ35" s="37"/>
      <c r="AR35" s="32"/>
    </row>
    <row r="36" spans="2:44" s="1" customFormat="1" ht="6.9" customHeight="1">
      <c r="B36" s="32"/>
      <c r="AR36" s="32"/>
    </row>
    <row r="37" spans="2:44" s="1" customFormat="1" ht="6.9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" customHeight="1">
      <c r="B42" s="32"/>
      <c r="C42" s="21" t="s">
        <v>50</v>
      </c>
      <c r="AR42" s="32"/>
    </row>
    <row r="43" spans="2:44" s="1" customFormat="1" ht="6.9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DSGN_01</v>
      </c>
      <c r="AR44" s="45"/>
    </row>
    <row r="45" spans="2:44" s="4" customFormat="1" ht="36.9" customHeight="1">
      <c r="B45" s="46"/>
      <c r="C45" s="47" t="s">
        <v>16</v>
      </c>
      <c r="L45" s="263" t="str">
        <f>K6</f>
        <v>Oprava místní komunikace, Bílenec</v>
      </c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4"/>
      <c r="Z45" s="264"/>
      <c r="AA45" s="264"/>
      <c r="AB45" s="264"/>
      <c r="AC45" s="264"/>
      <c r="AD45" s="264"/>
      <c r="AE45" s="264"/>
      <c r="AF45" s="264"/>
      <c r="AG45" s="264"/>
      <c r="AH45" s="264"/>
      <c r="AI45" s="264"/>
      <c r="AJ45" s="264"/>
      <c r="AK45" s="264"/>
      <c r="AL45" s="264"/>
      <c r="AM45" s="264"/>
      <c r="AN45" s="264"/>
      <c r="AO45" s="264"/>
      <c r="AR45" s="46"/>
    </row>
    <row r="46" spans="2:44" s="1" customFormat="1" ht="6.9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Bílenec</v>
      </c>
      <c r="AI47" s="27" t="s">
        <v>23</v>
      </c>
      <c r="AM47" s="265" t="str">
        <f>IF(AN8= "","",AN8)</f>
        <v>2. 4. 2024</v>
      </c>
      <c r="AN47" s="265"/>
      <c r="AR47" s="32"/>
    </row>
    <row r="48" spans="2:44" s="1" customFormat="1" ht="6.9" customHeight="1">
      <c r="B48" s="32"/>
      <c r="AR48" s="32"/>
    </row>
    <row r="49" spans="1:91" s="1" customFormat="1" ht="15.15" customHeight="1">
      <c r="B49" s="32"/>
      <c r="C49" s="27" t="s">
        <v>25</v>
      </c>
      <c r="L49" s="3" t="str">
        <f>IF(E11= "","",E11)</f>
        <v>Obec Petrohrad</v>
      </c>
      <c r="AI49" s="27" t="s">
        <v>31</v>
      </c>
      <c r="AM49" s="266" t="str">
        <f>IF(E17="","",E17)</f>
        <v>DESIGNPROJEKT</v>
      </c>
      <c r="AN49" s="267"/>
      <c r="AO49" s="267"/>
      <c r="AP49" s="267"/>
      <c r="AR49" s="32"/>
      <c r="AS49" s="268" t="s">
        <v>51</v>
      </c>
      <c r="AT49" s="269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15" customHeight="1">
      <c r="B50" s="32"/>
      <c r="C50" s="27" t="s">
        <v>29</v>
      </c>
      <c r="L50" s="3" t="str">
        <f>IF(E14= "Vyplň údaj","",E14)</f>
        <v/>
      </c>
      <c r="AI50" s="27" t="s">
        <v>34</v>
      </c>
      <c r="AM50" s="266" t="str">
        <f>IF(E20="","",E20)</f>
        <v>Lukás Novák</v>
      </c>
      <c r="AN50" s="267"/>
      <c r="AO50" s="267"/>
      <c r="AP50" s="267"/>
      <c r="AR50" s="32"/>
      <c r="AS50" s="270"/>
      <c r="AT50" s="271"/>
      <c r="BD50" s="53"/>
    </row>
    <row r="51" spans="1:91" s="1" customFormat="1" ht="10.8" customHeight="1">
      <c r="B51" s="32"/>
      <c r="AR51" s="32"/>
      <c r="AS51" s="270"/>
      <c r="AT51" s="271"/>
      <c r="BD51" s="53"/>
    </row>
    <row r="52" spans="1:91" s="1" customFormat="1" ht="29.25" customHeight="1">
      <c r="B52" s="32"/>
      <c r="C52" s="272" t="s">
        <v>52</v>
      </c>
      <c r="D52" s="273"/>
      <c r="E52" s="273"/>
      <c r="F52" s="273"/>
      <c r="G52" s="273"/>
      <c r="H52" s="54"/>
      <c r="I52" s="275" t="s">
        <v>53</v>
      </c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4" t="s">
        <v>54</v>
      </c>
      <c r="AH52" s="273"/>
      <c r="AI52" s="273"/>
      <c r="AJ52" s="273"/>
      <c r="AK52" s="273"/>
      <c r="AL52" s="273"/>
      <c r="AM52" s="273"/>
      <c r="AN52" s="275" t="s">
        <v>55</v>
      </c>
      <c r="AO52" s="273"/>
      <c r="AP52" s="273"/>
      <c r="AQ52" s="55" t="s">
        <v>56</v>
      </c>
      <c r="AR52" s="32"/>
      <c r="AS52" s="56" t="s">
        <v>57</v>
      </c>
      <c r="AT52" s="57" t="s">
        <v>58</v>
      </c>
      <c r="AU52" s="57" t="s">
        <v>59</v>
      </c>
      <c r="AV52" s="57" t="s">
        <v>60</v>
      </c>
      <c r="AW52" s="57" t="s">
        <v>61</v>
      </c>
      <c r="AX52" s="57" t="s">
        <v>62</v>
      </c>
      <c r="AY52" s="57" t="s">
        <v>63</v>
      </c>
      <c r="AZ52" s="57" t="s">
        <v>64</v>
      </c>
      <c r="BA52" s="57" t="s">
        <v>65</v>
      </c>
      <c r="BB52" s="57" t="s">
        <v>66</v>
      </c>
      <c r="BC52" s="57" t="s">
        <v>67</v>
      </c>
      <c r="BD52" s="58" t="s">
        <v>68</v>
      </c>
    </row>
    <row r="53" spans="1:91" s="1" customFormat="1" ht="10.8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" customHeight="1">
      <c r="B54" s="60"/>
      <c r="C54" s="61" t="s">
        <v>69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79">
        <f>ROUND(SUM(AG55:AG58),2)</f>
        <v>0</v>
      </c>
      <c r="AH54" s="279"/>
      <c r="AI54" s="279"/>
      <c r="AJ54" s="279"/>
      <c r="AK54" s="279"/>
      <c r="AL54" s="279"/>
      <c r="AM54" s="279"/>
      <c r="AN54" s="280">
        <f>SUM(AG54,AT54)</f>
        <v>0</v>
      </c>
      <c r="AO54" s="280"/>
      <c r="AP54" s="280"/>
      <c r="AQ54" s="64" t="s">
        <v>19</v>
      </c>
      <c r="AR54" s="60"/>
      <c r="AS54" s="65">
        <f>ROUND(SUM(AS55:AS58),2)</f>
        <v>0</v>
      </c>
      <c r="AT54" s="66">
        <f>ROUND(SUM(AV54:AW54),2)</f>
        <v>0</v>
      </c>
      <c r="AU54" s="67">
        <f>ROUND(SUM(AU55:AU58),5)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ROUND(SUM(AZ55:AZ58),2)</f>
        <v>0</v>
      </c>
      <c r="BA54" s="66">
        <f>ROUND(SUM(BA55:BA58),2)</f>
        <v>0</v>
      </c>
      <c r="BB54" s="66">
        <f>ROUND(SUM(BB55:BB58),2)</f>
        <v>0</v>
      </c>
      <c r="BC54" s="66">
        <f>ROUND(SUM(BC55:BC58),2)</f>
        <v>0</v>
      </c>
      <c r="BD54" s="68">
        <f>ROUND(SUM(BD55:BD58),2)</f>
        <v>0</v>
      </c>
      <c r="BS54" s="69" t="s">
        <v>70</v>
      </c>
      <c r="BT54" s="69" t="s">
        <v>71</v>
      </c>
      <c r="BU54" s="70" t="s">
        <v>72</v>
      </c>
      <c r="BV54" s="69" t="s">
        <v>73</v>
      </c>
      <c r="BW54" s="69" t="s">
        <v>5</v>
      </c>
      <c r="BX54" s="69" t="s">
        <v>74</v>
      </c>
      <c r="CL54" s="69" t="s">
        <v>19</v>
      </c>
    </row>
    <row r="55" spans="1:91" s="6" customFormat="1" ht="16.5" customHeight="1">
      <c r="A55" s="71" t="s">
        <v>75</v>
      </c>
      <c r="B55" s="72"/>
      <c r="C55" s="73"/>
      <c r="D55" s="276" t="s">
        <v>76</v>
      </c>
      <c r="E55" s="276"/>
      <c r="F55" s="276"/>
      <c r="G55" s="276"/>
      <c r="H55" s="276"/>
      <c r="I55" s="74"/>
      <c r="J55" s="276" t="s">
        <v>77</v>
      </c>
      <c r="K55" s="276"/>
      <c r="L55" s="276"/>
      <c r="M55" s="276"/>
      <c r="N55" s="276"/>
      <c r="O55" s="276"/>
      <c r="P55" s="276"/>
      <c r="Q55" s="276"/>
      <c r="R55" s="276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6"/>
      <c r="AD55" s="276"/>
      <c r="AE55" s="276"/>
      <c r="AF55" s="276"/>
      <c r="AG55" s="277">
        <f>'SO 101 - Komunikace'!J30</f>
        <v>0</v>
      </c>
      <c r="AH55" s="278"/>
      <c r="AI55" s="278"/>
      <c r="AJ55" s="278"/>
      <c r="AK55" s="278"/>
      <c r="AL55" s="278"/>
      <c r="AM55" s="278"/>
      <c r="AN55" s="277">
        <f>SUM(AG55,AT55)</f>
        <v>0</v>
      </c>
      <c r="AO55" s="278"/>
      <c r="AP55" s="278"/>
      <c r="AQ55" s="75" t="s">
        <v>78</v>
      </c>
      <c r="AR55" s="72"/>
      <c r="AS55" s="76">
        <v>0</v>
      </c>
      <c r="AT55" s="77">
        <f>ROUND(SUM(AV55:AW55),2)</f>
        <v>0</v>
      </c>
      <c r="AU55" s="78">
        <f>'SO 101 - Komunikace'!P86</f>
        <v>0</v>
      </c>
      <c r="AV55" s="77">
        <f>'SO 101 - Komunikace'!J33</f>
        <v>0</v>
      </c>
      <c r="AW55" s="77">
        <f>'SO 101 - Komunikace'!J34</f>
        <v>0</v>
      </c>
      <c r="AX55" s="77">
        <f>'SO 101 - Komunikace'!J35</f>
        <v>0</v>
      </c>
      <c r="AY55" s="77">
        <f>'SO 101 - Komunikace'!J36</f>
        <v>0</v>
      </c>
      <c r="AZ55" s="77">
        <f>'SO 101 - Komunikace'!F33</f>
        <v>0</v>
      </c>
      <c r="BA55" s="77">
        <f>'SO 101 - Komunikace'!F34</f>
        <v>0</v>
      </c>
      <c r="BB55" s="77">
        <f>'SO 101 - Komunikace'!F35</f>
        <v>0</v>
      </c>
      <c r="BC55" s="77">
        <f>'SO 101 - Komunikace'!F36</f>
        <v>0</v>
      </c>
      <c r="BD55" s="79">
        <f>'SO 101 - Komunikace'!F37</f>
        <v>0</v>
      </c>
      <c r="BT55" s="80" t="s">
        <v>79</v>
      </c>
      <c r="BV55" s="80" t="s">
        <v>73</v>
      </c>
      <c r="BW55" s="80" t="s">
        <v>80</v>
      </c>
      <c r="BX55" s="80" t="s">
        <v>5</v>
      </c>
      <c r="CL55" s="80" t="s">
        <v>19</v>
      </c>
      <c r="CM55" s="80" t="s">
        <v>81</v>
      </c>
    </row>
    <row r="56" spans="1:91" s="6" customFormat="1" ht="16.5" customHeight="1">
      <c r="A56" s="71" t="s">
        <v>75</v>
      </c>
      <c r="B56" s="72"/>
      <c r="C56" s="73"/>
      <c r="D56" s="276" t="s">
        <v>82</v>
      </c>
      <c r="E56" s="276"/>
      <c r="F56" s="276"/>
      <c r="G56" s="276"/>
      <c r="H56" s="276"/>
      <c r="I56" s="74"/>
      <c r="J56" s="276" t="s">
        <v>83</v>
      </c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6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7">
        <f>'SO 102 - Sanace podloží'!J30</f>
        <v>0</v>
      </c>
      <c r="AH56" s="278"/>
      <c r="AI56" s="278"/>
      <c r="AJ56" s="278"/>
      <c r="AK56" s="278"/>
      <c r="AL56" s="278"/>
      <c r="AM56" s="278"/>
      <c r="AN56" s="277">
        <f>SUM(AG56,AT56)</f>
        <v>0</v>
      </c>
      <c r="AO56" s="278"/>
      <c r="AP56" s="278"/>
      <c r="AQ56" s="75" t="s">
        <v>78</v>
      </c>
      <c r="AR56" s="72"/>
      <c r="AS56" s="76">
        <v>0</v>
      </c>
      <c r="AT56" s="77">
        <f>ROUND(SUM(AV56:AW56),2)</f>
        <v>0</v>
      </c>
      <c r="AU56" s="78">
        <f>'SO 102 - Sanace podloží'!P84</f>
        <v>0</v>
      </c>
      <c r="AV56" s="77">
        <f>'SO 102 - Sanace podloží'!J33</f>
        <v>0</v>
      </c>
      <c r="AW56" s="77">
        <f>'SO 102 - Sanace podloží'!J34</f>
        <v>0</v>
      </c>
      <c r="AX56" s="77">
        <f>'SO 102 - Sanace podloží'!J35</f>
        <v>0</v>
      </c>
      <c r="AY56" s="77">
        <f>'SO 102 - Sanace podloží'!J36</f>
        <v>0</v>
      </c>
      <c r="AZ56" s="77">
        <f>'SO 102 - Sanace podloží'!F33</f>
        <v>0</v>
      </c>
      <c r="BA56" s="77">
        <f>'SO 102 - Sanace podloží'!F34</f>
        <v>0</v>
      </c>
      <c r="BB56" s="77">
        <f>'SO 102 - Sanace podloží'!F35</f>
        <v>0</v>
      </c>
      <c r="BC56" s="77">
        <f>'SO 102 - Sanace podloží'!F36</f>
        <v>0</v>
      </c>
      <c r="BD56" s="79">
        <f>'SO 102 - Sanace podloží'!F37</f>
        <v>0</v>
      </c>
      <c r="BT56" s="80" t="s">
        <v>79</v>
      </c>
      <c r="BV56" s="80" t="s">
        <v>73</v>
      </c>
      <c r="BW56" s="80" t="s">
        <v>84</v>
      </c>
      <c r="BX56" s="80" t="s">
        <v>5</v>
      </c>
      <c r="CL56" s="80" t="s">
        <v>19</v>
      </c>
      <c r="CM56" s="80" t="s">
        <v>81</v>
      </c>
    </row>
    <row r="57" spans="1:91" s="6" customFormat="1" ht="16.5" customHeight="1">
      <c r="A57" s="71" t="s">
        <v>75</v>
      </c>
      <c r="B57" s="72"/>
      <c r="C57" s="73"/>
      <c r="D57" s="276" t="s">
        <v>85</v>
      </c>
      <c r="E57" s="276"/>
      <c r="F57" s="276"/>
      <c r="G57" s="276"/>
      <c r="H57" s="276"/>
      <c r="I57" s="74"/>
      <c r="J57" s="276" t="s">
        <v>86</v>
      </c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6"/>
      <c r="AD57" s="276"/>
      <c r="AE57" s="276"/>
      <c r="AF57" s="276"/>
      <c r="AG57" s="277">
        <f>'SO 501 - Odvodnění - kana...'!J30</f>
        <v>0</v>
      </c>
      <c r="AH57" s="278"/>
      <c r="AI57" s="278"/>
      <c r="AJ57" s="278"/>
      <c r="AK57" s="278"/>
      <c r="AL57" s="278"/>
      <c r="AM57" s="278"/>
      <c r="AN57" s="277">
        <f>SUM(AG57,AT57)</f>
        <v>0</v>
      </c>
      <c r="AO57" s="278"/>
      <c r="AP57" s="278"/>
      <c r="AQ57" s="75" t="s">
        <v>78</v>
      </c>
      <c r="AR57" s="72"/>
      <c r="AS57" s="76">
        <v>0</v>
      </c>
      <c r="AT57" s="77">
        <f>ROUND(SUM(AV57:AW57),2)</f>
        <v>0</v>
      </c>
      <c r="AU57" s="78">
        <f>'SO 501 - Odvodnění - kana...'!P85</f>
        <v>0</v>
      </c>
      <c r="AV57" s="77">
        <f>'SO 501 - Odvodnění - kana...'!J33</f>
        <v>0</v>
      </c>
      <c r="AW57" s="77">
        <f>'SO 501 - Odvodnění - kana...'!J34</f>
        <v>0</v>
      </c>
      <c r="AX57" s="77">
        <f>'SO 501 - Odvodnění - kana...'!J35</f>
        <v>0</v>
      </c>
      <c r="AY57" s="77">
        <f>'SO 501 - Odvodnění - kana...'!J36</f>
        <v>0</v>
      </c>
      <c r="AZ57" s="77">
        <f>'SO 501 - Odvodnění - kana...'!F33</f>
        <v>0</v>
      </c>
      <c r="BA57" s="77">
        <f>'SO 501 - Odvodnění - kana...'!F34</f>
        <v>0</v>
      </c>
      <c r="BB57" s="77">
        <f>'SO 501 - Odvodnění - kana...'!F35</f>
        <v>0</v>
      </c>
      <c r="BC57" s="77">
        <f>'SO 501 - Odvodnění - kana...'!F36</f>
        <v>0</v>
      </c>
      <c r="BD57" s="79">
        <f>'SO 501 - Odvodnění - kana...'!F37</f>
        <v>0</v>
      </c>
      <c r="BT57" s="80" t="s">
        <v>79</v>
      </c>
      <c r="BV57" s="80" t="s">
        <v>73</v>
      </c>
      <c r="BW57" s="80" t="s">
        <v>87</v>
      </c>
      <c r="BX57" s="80" t="s">
        <v>5</v>
      </c>
      <c r="CL57" s="80" t="s">
        <v>19</v>
      </c>
      <c r="CM57" s="80" t="s">
        <v>81</v>
      </c>
    </row>
    <row r="58" spans="1:91" s="6" customFormat="1" ht="16.5" customHeight="1">
      <c r="A58" s="71" t="s">
        <v>75</v>
      </c>
      <c r="B58" s="72"/>
      <c r="C58" s="73"/>
      <c r="D58" s="276" t="s">
        <v>88</v>
      </c>
      <c r="E58" s="276"/>
      <c r="F58" s="276"/>
      <c r="G58" s="276"/>
      <c r="H58" s="276"/>
      <c r="I58" s="74"/>
      <c r="J58" s="276" t="s">
        <v>89</v>
      </c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6"/>
      <c r="AE58" s="276"/>
      <c r="AF58" s="276"/>
      <c r="AG58" s="277">
        <f>'SO 901 - VRN'!J30</f>
        <v>0</v>
      </c>
      <c r="AH58" s="278"/>
      <c r="AI58" s="278"/>
      <c r="AJ58" s="278"/>
      <c r="AK58" s="278"/>
      <c r="AL58" s="278"/>
      <c r="AM58" s="278"/>
      <c r="AN58" s="277">
        <f>SUM(AG58,AT58)</f>
        <v>0</v>
      </c>
      <c r="AO58" s="278"/>
      <c r="AP58" s="278"/>
      <c r="AQ58" s="75" t="s">
        <v>78</v>
      </c>
      <c r="AR58" s="72"/>
      <c r="AS58" s="81">
        <v>0</v>
      </c>
      <c r="AT58" s="82">
        <f>ROUND(SUM(AV58:AW58),2)</f>
        <v>0</v>
      </c>
      <c r="AU58" s="83">
        <f>'SO 901 - VRN'!P83</f>
        <v>0</v>
      </c>
      <c r="AV58" s="82">
        <f>'SO 901 - VRN'!J33</f>
        <v>0</v>
      </c>
      <c r="AW58" s="82">
        <f>'SO 901 - VRN'!J34</f>
        <v>0</v>
      </c>
      <c r="AX58" s="82">
        <f>'SO 901 - VRN'!J35</f>
        <v>0</v>
      </c>
      <c r="AY58" s="82">
        <f>'SO 901 - VRN'!J36</f>
        <v>0</v>
      </c>
      <c r="AZ58" s="82">
        <f>'SO 901 - VRN'!F33</f>
        <v>0</v>
      </c>
      <c r="BA58" s="82">
        <f>'SO 901 - VRN'!F34</f>
        <v>0</v>
      </c>
      <c r="BB58" s="82">
        <f>'SO 901 - VRN'!F35</f>
        <v>0</v>
      </c>
      <c r="BC58" s="82">
        <f>'SO 901 - VRN'!F36</f>
        <v>0</v>
      </c>
      <c r="BD58" s="84">
        <f>'SO 901 - VRN'!F37</f>
        <v>0</v>
      </c>
      <c r="BT58" s="80" t="s">
        <v>79</v>
      </c>
      <c r="BV58" s="80" t="s">
        <v>73</v>
      </c>
      <c r="BW58" s="80" t="s">
        <v>90</v>
      </c>
      <c r="BX58" s="80" t="s">
        <v>5</v>
      </c>
      <c r="CL58" s="80" t="s">
        <v>19</v>
      </c>
      <c r="CM58" s="80" t="s">
        <v>81</v>
      </c>
    </row>
    <row r="59" spans="1:91" s="1" customFormat="1" ht="30" customHeight="1">
      <c r="B59" s="32"/>
      <c r="AR59" s="32"/>
    </row>
    <row r="60" spans="1:91" s="1" customFormat="1" ht="6.9" customHeight="1"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32"/>
    </row>
  </sheetData>
  <sheetProtection algorithmName="SHA-512" hashValue="AaPk2lMZmmjmL1KoXLqvOcKtSxV9SgFKW00HyfWwKzp5bEa99SXhri/4qYTuFXJtlxilJ8QvCj68eqmaYy8vow==" saltValue="nzz+MWngwqfRT3LoLnxlyjhsiDyyj3Py3vmrWbmjWOTzipDhgALPVeCK7G1NZQHdpmn+h9iSD4nHvFDhhjLRAQ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G54:AM54"/>
    <mergeCell ref="AN54:AP54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SO 101 - Komunikace'!C2" display="/" xr:uid="{00000000-0004-0000-0000-000000000000}"/>
    <hyperlink ref="A56" location="'SO 102 - Sanace podloží'!C2" display="/" xr:uid="{00000000-0004-0000-0000-000001000000}"/>
    <hyperlink ref="A57" location="'SO 501 - Odvodnění - kana...'!C2" display="/" xr:uid="{00000000-0004-0000-0000-000002000000}"/>
    <hyperlink ref="A58" location="'SO 901 - VRN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5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7" t="s">
        <v>80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customHeight="1">
      <c r="B4" s="20"/>
      <c r="D4" s="21" t="s">
        <v>91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0" t="str">
        <f>'Rekapitulace stavby'!K6</f>
        <v>Oprava místní komunikace, Bílenec</v>
      </c>
      <c r="F7" s="301"/>
      <c r="G7" s="301"/>
      <c r="H7" s="301"/>
      <c r="L7" s="20"/>
    </row>
    <row r="8" spans="2:46" s="1" customFormat="1" ht="12" customHeight="1">
      <c r="B8" s="32"/>
      <c r="D8" s="27" t="s">
        <v>92</v>
      </c>
      <c r="L8" s="32"/>
    </row>
    <row r="9" spans="2:46" s="1" customFormat="1" ht="16.5" customHeight="1">
      <c r="B9" s="32"/>
      <c r="E9" s="263" t="s">
        <v>93</v>
      </c>
      <c r="F9" s="302"/>
      <c r="G9" s="302"/>
      <c r="H9" s="302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2. 4. 2024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3" t="str">
        <f>'Rekapitulace stavby'!E14</f>
        <v>Vyplň údaj</v>
      </c>
      <c r="F18" s="284"/>
      <c r="G18" s="284"/>
      <c r="H18" s="284"/>
      <c r="I18" s="27" t="s">
        <v>28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35</v>
      </c>
      <c r="I24" s="27" t="s">
        <v>28</v>
      </c>
      <c r="J24" s="25" t="s">
        <v>19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6"/>
      <c r="E27" s="289" t="s">
        <v>19</v>
      </c>
      <c r="F27" s="289"/>
      <c r="G27" s="289"/>
      <c r="H27" s="289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37</v>
      </c>
      <c r="J30" s="63">
        <f>ROUND(J86,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customHeight="1">
      <c r="B33" s="32"/>
      <c r="D33" s="52" t="s">
        <v>41</v>
      </c>
      <c r="E33" s="27" t="s">
        <v>42</v>
      </c>
      <c r="F33" s="88">
        <f>ROUND((SUM(BE86:BE249)),  2)</f>
        <v>0</v>
      </c>
      <c r="I33" s="89">
        <v>0.21</v>
      </c>
      <c r="J33" s="88">
        <f>ROUND(((SUM(BE86:BE249))*I33),  2)</f>
        <v>0</v>
      </c>
      <c r="L33" s="32"/>
    </row>
    <row r="34" spans="2:12" s="1" customFormat="1" ht="14.4" customHeight="1">
      <c r="B34" s="32"/>
      <c r="E34" s="27" t="s">
        <v>43</v>
      </c>
      <c r="F34" s="88">
        <f>ROUND((SUM(BF86:BF249)),  2)</f>
        <v>0</v>
      </c>
      <c r="I34" s="89">
        <v>0.12</v>
      </c>
      <c r="J34" s="88">
        <f>ROUND(((SUM(BF86:BF249))*I34),  2)</f>
        <v>0</v>
      </c>
      <c r="L34" s="32"/>
    </row>
    <row r="35" spans="2:12" s="1" customFormat="1" ht="14.4" hidden="1" customHeight="1">
      <c r="B35" s="32"/>
      <c r="E35" s="27" t="s">
        <v>44</v>
      </c>
      <c r="F35" s="88">
        <f>ROUND((SUM(BG86:BG249)),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88">
        <f>ROUND((SUM(BH86:BH249)),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88">
        <f>ROUND((SUM(BI86:BI249)),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47</v>
      </c>
      <c r="E39" s="54"/>
      <c r="F39" s="54"/>
      <c r="G39" s="92" t="s">
        <v>48</v>
      </c>
      <c r="H39" s="93" t="s">
        <v>49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94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0" t="str">
        <f>E7</f>
        <v>Oprava místní komunikace, Bílenec</v>
      </c>
      <c r="F48" s="301"/>
      <c r="G48" s="301"/>
      <c r="H48" s="301"/>
      <c r="L48" s="32"/>
    </row>
    <row r="49" spans="2:47" s="1" customFormat="1" ht="12" customHeight="1">
      <c r="B49" s="32"/>
      <c r="C49" s="27" t="s">
        <v>92</v>
      </c>
      <c r="L49" s="32"/>
    </row>
    <row r="50" spans="2:47" s="1" customFormat="1" ht="16.5" customHeight="1">
      <c r="B50" s="32"/>
      <c r="E50" s="263" t="str">
        <f>E9</f>
        <v>SO 101 - Komunikace</v>
      </c>
      <c r="F50" s="302"/>
      <c r="G50" s="302"/>
      <c r="H50" s="302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Bílenec</v>
      </c>
      <c r="I52" s="27" t="s">
        <v>23</v>
      </c>
      <c r="J52" s="49" t="str">
        <f>IF(J12="","",J12)</f>
        <v>2. 4. 2024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>Obec Petrohrad</v>
      </c>
      <c r="I54" s="27" t="s">
        <v>31</v>
      </c>
      <c r="J54" s="30" t="str">
        <f>E21</f>
        <v>DESIGNPROJEKT</v>
      </c>
      <c r="L54" s="32"/>
    </row>
    <row r="55" spans="2:47" s="1" customFormat="1" ht="15.15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Lukás Novák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95</v>
      </c>
      <c r="D57" s="90"/>
      <c r="E57" s="90"/>
      <c r="F57" s="90"/>
      <c r="G57" s="90"/>
      <c r="H57" s="90"/>
      <c r="I57" s="90"/>
      <c r="J57" s="97" t="s">
        <v>96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69</v>
      </c>
      <c r="J59" s="63">
        <f>J86</f>
        <v>0</v>
      </c>
      <c r="L59" s="32"/>
      <c r="AU59" s="17" t="s">
        <v>97</v>
      </c>
    </row>
    <row r="60" spans="2:47" s="8" customFormat="1" ht="24.9" customHeight="1">
      <c r="B60" s="99"/>
      <c r="D60" s="100" t="s">
        <v>98</v>
      </c>
      <c r="E60" s="101"/>
      <c r="F60" s="101"/>
      <c r="G60" s="101"/>
      <c r="H60" s="101"/>
      <c r="I60" s="101"/>
      <c r="J60" s="102">
        <f>J87</f>
        <v>0</v>
      </c>
      <c r="L60" s="99"/>
    </row>
    <row r="61" spans="2:47" s="9" customFormat="1" ht="19.95" customHeight="1">
      <c r="B61" s="103"/>
      <c r="D61" s="104" t="s">
        <v>99</v>
      </c>
      <c r="E61" s="105"/>
      <c r="F61" s="105"/>
      <c r="G61" s="105"/>
      <c r="H61" s="105"/>
      <c r="I61" s="105"/>
      <c r="J61" s="106">
        <f>J88</f>
        <v>0</v>
      </c>
      <c r="L61" s="103"/>
    </row>
    <row r="62" spans="2:47" s="9" customFormat="1" ht="19.95" customHeight="1">
      <c r="B62" s="103"/>
      <c r="D62" s="104" t="s">
        <v>100</v>
      </c>
      <c r="E62" s="105"/>
      <c r="F62" s="105"/>
      <c r="G62" s="105"/>
      <c r="H62" s="105"/>
      <c r="I62" s="105"/>
      <c r="J62" s="106">
        <f>J150</f>
        <v>0</v>
      </c>
      <c r="L62" s="103"/>
    </row>
    <row r="63" spans="2:47" s="9" customFormat="1" ht="19.95" customHeight="1">
      <c r="B63" s="103"/>
      <c r="D63" s="104" t="s">
        <v>101</v>
      </c>
      <c r="E63" s="105"/>
      <c r="F63" s="105"/>
      <c r="G63" s="105"/>
      <c r="H63" s="105"/>
      <c r="I63" s="105"/>
      <c r="J63" s="106">
        <f>J204</f>
        <v>0</v>
      </c>
      <c r="L63" s="103"/>
    </row>
    <row r="64" spans="2:47" s="9" customFormat="1" ht="19.95" customHeight="1">
      <c r="B64" s="103"/>
      <c r="D64" s="104" t="s">
        <v>102</v>
      </c>
      <c r="E64" s="105"/>
      <c r="F64" s="105"/>
      <c r="G64" s="105"/>
      <c r="H64" s="105"/>
      <c r="I64" s="105"/>
      <c r="J64" s="106">
        <f>J227</f>
        <v>0</v>
      </c>
      <c r="L64" s="103"/>
    </row>
    <row r="65" spans="2:12" s="9" customFormat="1" ht="19.95" customHeight="1">
      <c r="B65" s="103"/>
      <c r="D65" s="104" t="s">
        <v>103</v>
      </c>
      <c r="E65" s="105"/>
      <c r="F65" s="105"/>
      <c r="G65" s="105"/>
      <c r="H65" s="105"/>
      <c r="I65" s="105"/>
      <c r="J65" s="106">
        <f>J244</f>
        <v>0</v>
      </c>
      <c r="L65" s="103"/>
    </row>
    <row r="66" spans="2:12" s="8" customFormat="1" ht="24.9" customHeight="1">
      <c r="B66" s="99"/>
      <c r="D66" s="100" t="s">
        <v>104</v>
      </c>
      <c r="E66" s="101"/>
      <c r="F66" s="101"/>
      <c r="G66" s="101"/>
      <c r="H66" s="101"/>
      <c r="I66" s="101"/>
      <c r="J66" s="102">
        <f>J247</f>
        <v>0</v>
      </c>
      <c r="L66" s="99"/>
    </row>
    <row r="67" spans="2:12" s="1" customFormat="1" ht="21.75" customHeight="1">
      <c r="B67" s="32"/>
      <c r="L67" s="32"/>
    </row>
    <row r="68" spans="2:12" s="1" customFormat="1" ht="6.9" customHeight="1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32"/>
    </row>
    <row r="72" spans="2:12" s="1" customFormat="1" ht="6.9" customHeight="1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32"/>
    </row>
    <row r="73" spans="2:12" s="1" customFormat="1" ht="24.9" customHeight="1">
      <c r="B73" s="32"/>
      <c r="C73" s="21" t="s">
        <v>105</v>
      </c>
      <c r="L73" s="32"/>
    </row>
    <row r="74" spans="2:12" s="1" customFormat="1" ht="6.9" customHeight="1">
      <c r="B74" s="32"/>
      <c r="L74" s="32"/>
    </row>
    <row r="75" spans="2:12" s="1" customFormat="1" ht="12" customHeight="1">
      <c r="B75" s="32"/>
      <c r="C75" s="27" t="s">
        <v>16</v>
      </c>
      <c r="L75" s="32"/>
    </row>
    <row r="76" spans="2:12" s="1" customFormat="1" ht="16.5" customHeight="1">
      <c r="B76" s="32"/>
      <c r="E76" s="300" t="str">
        <f>E7</f>
        <v>Oprava místní komunikace, Bílenec</v>
      </c>
      <c r="F76" s="301"/>
      <c r="G76" s="301"/>
      <c r="H76" s="301"/>
      <c r="L76" s="32"/>
    </row>
    <row r="77" spans="2:12" s="1" customFormat="1" ht="12" customHeight="1">
      <c r="B77" s="32"/>
      <c r="C77" s="27" t="s">
        <v>92</v>
      </c>
      <c r="L77" s="32"/>
    </row>
    <row r="78" spans="2:12" s="1" customFormat="1" ht="16.5" customHeight="1">
      <c r="B78" s="32"/>
      <c r="E78" s="263" t="str">
        <f>E9</f>
        <v>SO 101 - Komunikace</v>
      </c>
      <c r="F78" s="302"/>
      <c r="G78" s="302"/>
      <c r="H78" s="302"/>
      <c r="L78" s="32"/>
    </row>
    <row r="79" spans="2:12" s="1" customFormat="1" ht="6.9" customHeight="1">
      <c r="B79" s="32"/>
      <c r="L79" s="32"/>
    </row>
    <row r="80" spans="2:12" s="1" customFormat="1" ht="12" customHeight="1">
      <c r="B80" s="32"/>
      <c r="C80" s="27" t="s">
        <v>21</v>
      </c>
      <c r="F80" s="25" t="str">
        <f>F12</f>
        <v>Bílenec</v>
      </c>
      <c r="I80" s="27" t="s">
        <v>23</v>
      </c>
      <c r="J80" s="49" t="str">
        <f>IF(J12="","",J12)</f>
        <v>2. 4. 2024</v>
      </c>
      <c r="L80" s="32"/>
    </row>
    <row r="81" spans="2:65" s="1" customFormat="1" ht="6.9" customHeight="1">
      <c r="B81" s="32"/>
      <c r="L81" s="32"/>
    </row>
    <row r="82" spans="2:65" s="1" customFormat="1" ht="15.15" customHeight="1">
      <c r="B82" s="32"/>
      <c r="C82" s="27" t="s">
        <v>25</v>
      </c>
      <c r="F82" s="25" t="str">
        <f>E15</f>
        <v>Obec Petrohrad</v>
      </c>
      <c r="I82" s="27" t="s">
        <v>31</v>
      </c>
      <c r="J82" s="30" t="str">
        <f>E21</f>
        <v>DESIGNPROJEKT</v>
      </c>
      <c r="L82" s="32"/>
    </row>
    <row r="83" spans="2:65" s="1" customFormat="1" ht="15.15" customHeight="1">
      <c r="B83" s="32"/>
      <c r="C83" s="27" t="s">
        <v>29</v>
      </c>
      <c r="F83" s="25" t="str">
        <f>IF(E18="","",E18)</f>
        <v>Vyplň údaj</v>
      </c>
      <c r="I83" s="27" t="s">
        <v>34</v>
      </c>
      <c r="J83" s="30" t="str">
        <f>E24</f>
        <v>Lukás Novák</v>
      </c>
      <c r="L83" s="32"/>
    </row>
    <row r="84" spans="2:65" s="1" customFormat="1" ht="10.35" customHeight="1">
      <c r="B84" s="32"/>
      <c r="L84" s="32"/>
    </row>
    <row r="85" spans="2:65" s="10" customFormat="1" ht="29.25" customHeight="1">
      <c r="B85" s="107"/>
      <c r="C85" s="108" t="s">
        <v>106</v>
      </c>
      <c r="D85" s="109" t="s">
        <v>56</v>
      </c>
      <c r="E85" s="109" t="s">
        <v>52</v>
      </c>
      <c r="F85" s="109" t="s">
        <v>53</v>
      </c>
      <c r="G85" s="109" t="s">
        <v>107</v>
      </c>
      <c r="H85" s="109" t="s">
        <v>108</v>
      </c>
      <c r="I85" s="109" t="s">
        <v>109</v>
      </c>
      <c r="J85" s="109" t="s">
        <v>96</v>
      </c>
      <c r="K85" s="110" t="s">
        <v>110</v>
      </c>
      <c r="L85" s="107"/>
      <c r="M85" s="56" t="s">
        <v>19</v>
      </c>
      <c r="N85" s="57" t="s">
        <v>41</v>
      </c>
      <c r="O85" s="57" t="s">
        <v>111</v>
      </c>
      <c r="P85" s="57" t="s">
        <v>112</v>
      </c>
      <c r="Q85" s="57" t="s">
        <v>113</v>
      </c>
      <c r="R85" s="57" t="s">
        <v>114</v>
      </c>
      <c r="S85" s="57" t="s">
        <v>115</v>
      </c>
      <c r="T85" s="58" t="s">
        <v>116</v>
      </c>
    </row>
    <row r="86" spans="2:65" s="1" customFormat="1" ht="22.8" customHeight="1">
      <c r="B86" s="32"/>
      <c r="C86" s="61" t="s">
        <v>117</v>
      </c>
      <c r="J86" s="111">
        <f>BK86</f>
        <v>0</v>
      </c>
      <c r="L86" s="32"/>
      <c r="M86" s="59"/>
      <c r="N86" s="50"/>
      <c r="O86" s="50"/>
      <c r="P86" s="112">
        <f>P87+P247</f>
        <v>0</v>
      </c>
      <c r="Q86" s="50"/>
      <c r="R86" s="112">
        <f>R87+R247</f>
        <v>152.44087500000001</v>
      </c>
      <c r="S86" s="50"/>
      <c r="T86" s="113">
        <f>T87+T247</f>
        <v>593.1</v>
      </c>
      <c r="AT86" s="17" t="s">
        <v>70</v>
      </c>
      <c r="AU86" s="17" t="s">
        <v>97</v>
      </c>
      <c r="BK86" s="114">
        <f>BK87+BK247</f>
        <v>0</v>
      </c>
    </row>
    <row r="87" spans="2:65" s="11" customFormat="1" ht="25.95" customHeight="1">
      <c r="B87" s="115"/>
      <c r="D87" s="116" t="s">
        <v>70</v>
      </c>
      <c r="E87" s="117" t="s">
        <v>118</v>
      </c>
      <c r="F87" s="117" t="s">
        <v>119</v>
      </c>
      <c r="I87" s="118"/>
      <c r="J87" s="119">
        <f>BK87</f>
        <v>0</v>
      </c>
      <c r="L87" s="115"/>
      <c r="M87" s="120"/>
      <c r="P87" s="121">
        <f>P88+P150+P204+P227+P244</f>
        <v>0</v>
      </c>
      <c r="R87" s="121">
        <f>R88+R150+R204+R227+R244</f>
        <v>152.44087500000001</v>
      </c>
      <c r="T87" s="122">
        <f>T88+T150+T204+T227+T244</f>
        <v>593.1</v>
      </c>
      <c r="AR87" s="116" t="s">
        <v>79</v>
      </c>
      <c r="AT87" s="123" t="s">
        <v>70</v>
      </c>
      <c r="AU87" s="123" t="s">
        <v>71</v>
      </c>
      <c r="AY87" s="116" t="s">
        <v>120</v>
      </c>
      <c r="BK87" s="124">
        <f>BK88+BK150+BK204+BK227+BK244</f>
        <v>0</v>
      </c>
    </row>
    <row r="88" spans="2:65" s="11" customFormat="1" ht="22.8" customHeight="1">
      <c r="B88" s="115"/>
      <c r="D88" s="116" t="s">
        <v>70</v>
      </c>
      <c r="E88" s="125" t="s">
        <v>79</v>
      </c>
      <c r="F88" s="125" t="s">
        <v>121</v>
      </c>
      <c r="I88" s="118"/>
      <c r="J88" s="126">
        <f>BK88</f>
        <v>0</v>
      </c>
      <c r="L88" s="115"/>
      <c r="M88" s="120"/>
      <c r="P88" s="121">
        <f>SUM(P89:P149)</f>
        <v>0</v>
      </c>
      <c r="R88" s="121">
        <f>SUM(R89:R149)</f>
        <v>62.405200000000001</v>
      </c>
      <c r="T88" s="122">
        <f>SUM(T89:T149)</f>
        <v>593.1</v>
      </c>
      <c r="AR88" s="116" t="s">
        <v>79</v>
      </c>
      <c r="AT88" s="123" t="s">
        <v>70</v>
      </c>
      <c r="AU88" s="123" t="s">
        <v>79</v>
      </c>
      <c r="AY88" s="116" t="s">
        <v>120</v>
      </c>
      <c r="BK88" s="124">
        <f>SUM(BK89:BK149)</f>
        <v>0</v>
      </c>
    </row>
    <row r="89" spans="2:65" s="1" customFormat="1" ht="24.15" customHeight="1">
      <c r="B89" s="32"/>
      <c r="C89" s="127" t="s">
        <v>79</v>
      </c>
      <c r="D89" s="127" t="s">
        <v>122</v>
      </c>
      <c r="E89" s="128" t="s">
        <v>123</v>
      </c>
      <c r="F89" s="129" t="s">
        <v>124</v>
      </c>
      <c r="G89" s="130" t="s">
        <v>125</v>
      </c>
      <c r="H89" s="131">
        <v>100</v>
      </c>
      <c r="I89" s="132"/>
      <c r="J89" s="133">
        <f>ROUND(I89*H89,2)</f>
        <v>0</v>
      </c>
      <c r="K89" s="129" t="s">
        <v>126</v>
      </c>
      <c r="L89" s="32"/>
      <c r="M89" s="134" t="s">
        <v>19</v>
      </c>
      <c r="N89" s="135" t="s">
        <v>42</v>
      </c>
      <c r="P89" s="136">
        <f>O89*H89</f>
        <v>0</v>
      </c>
      <c r="Q89" s="136">
        <v>0</v>
      </c>
      <c r="R89" s="136">
        <f>Q89*H89</f>
        <v>0</v>
      </c>
      <c r="S89" s="136">
        <v>0</v>
      </c>
      <c r="T89" s="137">
        <f>S89*H89</f>
        <v>0</v>
      </c>
      <c r="AR89" s="138" t="s">
        <v>127</v>
      </c>
      <c r="AT89" s="138" t="s">
        <v>122</v>
      </c>
      <c r="AU89" s="138" t="s">
        <v>81</v>
      </c>
      <c r="AY89" s="17" t="s">
        <v>120</v>
      </c>
      <c r="BE89" s="139">
        <f>IF(N89="základní",J89,0)</f>
        <v>0</v>
      </c>
      <c r="BF89" s="139">
        <f>IF(N89="snížená",J89,0)</f>
        <v>0</v>
      </c>
      <c r="BG89" s="139">
        <f>IF(N89="zákl. přenesená",J89,0)</f>
        <v>0</v>
      </c>
      <c r="BH89" s="139">
        <f>IF(N89="sníž. přenesená",J89,0)</f>
        <v>0</v>
      </c>
      <c r="BI89" s="139">
        <f>IF(N89="nulová",J89,0)</f>
        <v>0</v>
      </c>
      <c r="BJ89" s="17" t="s">
        <v>79</v>
      </c>
      <c r="BK89" s="139">
        <f>ROUND(I89*H89,2)</f>
        <v>0</v>
      </c>
      <c r="BL89" s="17" t="s">
        <v>127</v>
      </c>
      <c r="BM89" s="138" t="s">
        <v>128</v>
      </c>
    </row>
    <row r="90" spans="2:65" s="1" customFormat="1" ht="10.199999999999999">
      <c r="B90" s="32"/>
      <c r="D90" s="140" t="s">
        <v>129</v>
      </c>
      <c r="F90" s="141" t="s">
        <v>130</v>
      </c>
      <c r="I90" s="142"/>
      <c r="L90" s="32"/>
      <c r="M90" s="143"/>
      <c r="T90" s="53"/>
      <c r="AT90" s="17" t="s">
        <v>129</v>
      </c>
      <c r="AU90" s="17" t="s">
        <v>81</v>
      </c>
    </row>
    <row r="91" spans="2:65" s="1" customFormat="1" ht="37.799999999999997" customHeight="1">
      <c r="B91" s="32"/>
      <c r="C91" s="127" t="s">
        <v>81</v>
      </c>
      <c r="D91" s="127" t="s">
        <v>122</v>
      </c>
      <c r="E91" s="128" t="s">
        <v>131</v>
      </c>
      <c r="F91" s="129" t="s">
        <v>132</v>
      </c>
      <c r="G91" s="130" t="s">
        <v>125</v>
      </c>
      <c r="H91" s="131">
        <v>5.8</v>
      </c>
      <c r="I91" s="132"/>
      <c r="J91" s="133">
        <f>ROUND(I91*H91,2)</f>
        <v>0</v>
      </c>
      <c r="K91" s="129" t="s">
        <v>19</v>
      </c>
      <c r="L91" s="32"/>
      <c r="M91" s="134" t="s">
        <v>19</v>
      </c>
      <c r="N91" s="135" t="s">
        <v>42</v>
      </c>
      <c r="P91" s="136">
        <f>O91*H91</f>
        <v>0</v>
      </c>
      <c r="Q91" s="136">
        <v>0</v>
      </c>
      <c r="R91" s="136">
        <f>Q91*H91</f>
        <v>0</v>
      </c>
      <c r="S91" s="136">
        <v>0.4</v>
      </c>
      <c r="T91" s="137">
        <f>S91*H91</f>
        <v>2.3199999999999998</v>
      </c>
      <c r="AR91" s="138" t="s">
        <v>127</v>
      </c>
      <c r="AT91" s="138" t="s">
        <v>122</v>
      </c>
      <c r="AU91" s="138" t="s">
        <v>81</v>
      </c>
      <c r="AY91" s="17" t="s">
        <v>120</v>
      </c>
      <c r="BE91" s="139">
        <f>IF(N91="základní",J91,0)</f>
        <v>0</v>
      </c>
      <c r="BF91" s="139">
        <f>IF(N91="snížená",J91,0)</f>
        <v>0</v>
      </c>
      <c r="BG91" s="139">
        <f>IF(N91="zákl. přenesená",J91,0)</f>
        <v>0</v>
      </c>
      <c r="BH91" s="139">
        <f>IF(N91="sníž. přenesená",J91,0)</f>
        <v>0</v>
      </c>
      <c r="BI91" s="139">
        <f>IF(N91="nulová",J91,0)</f>
        <v>0</v>
      </c>
      <c r="BJ91" s="17" t="s">
        <v>79</v>
      </c>
      <c r="BK91" s="139">
        <f>ROUND(I91*H91,2)</f>
        <v>0</v>
      </c>
      <c r="BL91" s="17" t="s">
        <v>127</v>
      </c>
      <c r="BM91" s="138" t="s">
        <v>133</v>
      </c>
    </row>
    <row r="92" spans="2:65" s="12" customFormat="1" ht="10.199999999999999">
      <c r="B92" s="144"/>
      <c r="D92" s="145" t="s">
        <v>134</v>
      </c>
      <c r="E92" s="146" t="s">
        <v>19</v>
      </c>
      <c r="F92" s="147" t="s">
        <v>135</v>
      </c>
      <c r="H92" s="148">
        <v>5.8</v>
      </c>
      <c r="I92" s="149"/>
      <c r="L92" s="144"/>
      <c r="M92" s="150"/>
      <c r="T92" s="151"/>
      <c r="AT92" s="146" t="s">
        <v>134</v>
      </c>
      <c r="AU92" s="146" t="s">
        <v>81</v>
      </c>
      <c r="AV92" s="12" t="s">
        <v>81</v>
      </c>
      <c r="AW92" s="12" t="s">
        <v>33</v>
      </c>
      <c r="AX92" s="12" t="s">
        <v>79</v>
      </c>
      <c r="AY92" s="146" t="s">
        <v>120</v>
      </c>
    </row>
    <row r="93" spans="2:65" s="1" customFormat="1" ht="24.15" customHeight="1">
      <c r="B93" s="32"/>
      <c r="C93" s="127" t="s">
        <v>136</v>
      </c>
      <c r="D93" s="127" t="s">
        <v>122</v>
      </c>
      <c r="E93" s="128" t="s">
        <v>137</v>
      </c>
      <c r="F93" s="129" t="s">
        <v>138</v>
      </c>
      <c r="G93" s="130" t="s">
        <v>125</v>
      </c>
      <c r="H93" s="131">
        <v>15</v>
      </c>
      <c r="I93" s="132"/>
      <c r="J93" s="133">
        <f>ROUND(I93*H93,2)</f>
        <v>0</v>
      </c>
      <c r="K93" s="129" t="s">
        <v>126</v>
      </c>
      <c r="L93" s="32"/>
      <c r="M93" s="134" t="s">
        <v>19</v>
      </c>
      <c r="N93" s="135" t="s">
        <v>42</v>
      </c>
      <c r="P93" s="136">
        <f>O93*H93</f>
        <v>0</v>
      </c>
      <c r="Q93" s="136">
        <v>0</v>
      </c>
      <c r="R93" s="136">
        <f>Q93*H93</f>
        <v>0</v>
      </c>
      <c r="S93" s="136">
        <v>0.22</v>
      </c>
      <c r="T93" s="137">
        <f>S93*H93</f>
        <v>3.3</v>
      </c>
      <c r="AR93" s="138" t="s">
        <v>127</v>
      </c>
      <c r="AT93" s="138" t="s">
        <v>122</v>
      </c>
      <c r="AU93" s="138" t="s">
        <v>81</v>
      </c>
      <c r="AY93" s="17" t="s">
        <v>120</v>
      </c>
      <c r="BE93" s="139">
        <f>IF(N93="základní",J93,0)</f>
        <v>0</v>
      </c>
      <c r="BF93" s="139">
        <f>IF(N93="snížená",J93,0)</f>
        <v>0</v>
      </c>
      <c r="BG93" s="139">
        <f>IF(N93="zákl. přenesená",J93,0)</f>
        <v>0</v>
      </c>
      <c r="BH93" s="139">
        <f>IF(N93="sníž. přenesená",J93,0)</f>
        <v>0</v>
      </c>
      <c r="BI93" s="139">
        <f>IF(N93="nulová",J93,0)</f>
        <v>0</v>
      </c>
      <c r="BJ93" s="17" t="s">
        <v>79</v>
      </c>
      <c r="BK93" s="139">
        <f>ROUND(I93*H93,2)</f>
        <v>0</v>
      </c>
      <c r="BL93" s="17" t="s">
        <v>127</v>
      </c>
      <c r="BM93" s="138" t="s">
        <v>139</v>
      </c>
    </row>
    <row r="94" spans="2:65" s="1" customFormat="1" ht="10.199999999999999">
      <c r="B94" s="32"/>
      <c r="D94" s="140" t="s">
        <v>129</v>
      </c>
      <c r="F94" s="141" t="s">
        <v>140</v>
      </c>
      <c r="I94" s="142"/>
      <c r="L94" s="32"/>
      <c r="M94" s="143"/>
      <c r="T94" s="53"/>
      <c r="AT94" s="17" t="s">
        <v>129</v>
      </c>
      <c r="AU94" s="17" t="s">
        <v>81</v>
      </c>
    </row>
    <row r="95" spans="2:65" s="1" customFormat="1" ht="37.799999999999997" customHeight="1">
      <c r="B95" s="32"/>
      <c r="C95" s="127" t="s">
        <v>127</v>
      </c>
      <c r="D95" s="127" t="s">
        <v>122</v>
      </c>
      <c r="E95" s="128" t="s">
        <v>141</v>
      </c>
      <c r="F95" s="129" t="s">
        <v>142</v>
      </c>
      <c r="G95" s="130" t="s">
        <v>125</v>
      </c>
      <c r="H95" s="131">
        <v>742</v>
      </c>
      <c r="I95" s="132"/>
      <c r="J95" s="133">
        <f>ROUND(I95*H95,2)</f>
        <v>0</v>
      </c>
      <c r="K95" s="129" t="s">
        <v>126</v>
      </c>
      <c r="L95" s="32"/>
      <c r="M95" s="134" t="s">
        <v>19</v>
      </c>
      <c r="N95" s="135" t="s">
        <v>42</v>
      </c>
      <c r="P95" s="136">
        <f>O95*H95</f>
        <v>0</v>
      </c>
      <c r="Q95" s="136">
        <v>0</v>
      </c>
      <c r="R95" s="136">
        <f>Q95*H95</f>
        <v>0</v>
      </c>
      <c r="S95" s="136">
        <v>0.75</v>
      </c>
      <c r="T95" s="137">
        <f>S95*H95</f>
        <v>556.5</v>
      </c>
      <c r="AR95" s="138" t="s">
        <v>127</v>
      </c>
      <c r="AT95" s="138" t="s">
        <v>122</v>
      </c>
      <c r="AU95" s="138" t="s">
        <v>81</v>
      </c>
      <c r="AY95" s="17" t="s">
        <v>120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7" t="s">
        <v>79</v>
      </c>
      <c r="BK95" s="139">
        <f>ROUND(I95*H95,2)</f>
        <v>0</v>
      </c>
      <c r="BL95" s="17" t="s">
        <v>127</v>
      </c>
      <c r="BM95" s="138" t="s">
        <v>143</v>
      </c>
    </row>
    <row r="96" spans="2:65" s="1" customFormat="1" ht="10.199999999999999">
      <c r="B96" s="32"/>
      <c r="D96" s="140" t="s">
        <v>129</v>
      </c>
      <c r="F96" s="141" t="s">
        <v>144</v>
      </c>
      <c r="I96" s="142"/>
      <c r="L96" s="32"/>
      <c r="M96" s="143"/>
      <c r="T96" s="53"/>
      <c r="AT96" s="17" t="s">
        <v>129</v>
      </c>
      <c r="AU96" s="17" t="s">
        <v>81</v>
      </c>
    </row>
    <row r="97" spans="2:65" s="13" customFormat="1" ht="10.199999999999999">
      <c r="B97" s="152"/>
      <c r="D97" s="145" t="s">
        <v>134</v>
      </c>
      <c r="E97" s="153" t="s">
        <v>19</v>
      </c>
      <c r="F97" s="154" t="s">
        <v>145</v>
      </c>
      <c r="H97" s="153" t="s">
        <v>19</v>
      </c>
      <c r="I97" s="155"/>
      <c r="L97" s="152"/>
      <c r="M97" s="156"/>
      <c r="T97" s="157"/>
      <c r="AT97" s="153" t="s">
        <v>134</v>
      </c>
      <c r="AU97" s="153" t="s">
        <v>81</v>
      </c>
      <c r="AV97" s="13" t="s">
        <v>79</v>
      </c>
      <c r="AW97" s="13" t="s">
        <v>33</v>
      </c>
      <c r="AX97" s="13" t="s">
        <v>71</v>
      </c>
      <c r="AY97" s="153" t="s">
        <v>120</v>
      </c>
    </row>
    <row r="98" spans="2:65" s="12" customFormat="1" ht="10.199999999999999">
      <c r="B98" s="144"/>
      <c r="D98" s="145" t="s">
        <v>134</v>
      </c>
      <c r="E98" s="146" t="s">
        <v>19</v>
      </c>
      <c r="F98" s="147" t="s">
        <v>146</v>
      </c>
      <c r="H98" s="148">
        <v>640</v>
      </c>
      <c r="I98" s="149"/>
      <c r="L98" s="144"/>
      <c r="M98" s="150"/>
      <c r="T98" s="151"/>
      <c r="AT98" s="146" t="s">
        <v>134</v>
      </c>
      <c r="AU98" s="146" t="s">
        <v>81</v>
      </c>
      <c r="AV98" s="12" t="s">
        <v>81</v>
      </c>
      <c r="AW98" s="12" t="s">
        <v>33</v>
      </c>
      <c r="AX98" s="12" t="s">
        <v>71</v>
      </c>
      <c r="AY98" s="146" t="s">
        <v>120</v>
      </c>
    </row>
    <row r="99" spans="2:65" s="13" customFormat="1" ht="10.199999999999999">
      <c r="B99" s="152"/>
      <c r="D99" s="145" t="s">
        <v>134</v>
      </c>
      <c r="E99" s="153" t="s">
        <v>19</v>
      </c>
      <c r="F99" s="154" t="s">
        <v>147</v>
      </c>
      <c r="H99" s="153" t="s">
        <v>19</v>
      </c>
      <c r="I99" s="155"/>
      <c r="L99" s="152"/>
      <c r="M99" s="156"/>
      <c r="T99" s="157"/>
      <c r="AT99" s="153" t="s">
        <v>134</v>
      </c>
      <c r="AU99" s="153" t="s">
        <v>81</v>
      </c>
      <c r="AV99" s="13" t="s">
        <v>79</v>
      </c>
      <c r="AW99" s="13" t="s">
        <v>33</v>
      </c>
      <c r="AX99" s="13" t="s">
        <v>71</v>
      </c>
      <c r="AY99" s="153" t="s">
        <v>120</v>
      </c>
    </row>
    <row r="100" spans="2:65" s="12" customFormat="1" ht="10.199999999999999">
      <c r="B100" s="144"/>
      <c r="D100" s="145" t="s">
        <v>134</v>
      </c>
      <c r="E100" s="146" t="s">
        <v>19</v>
      </c>
      <c r="F100" s="147" t="s">
        <v>148</v>
      </c>
      <c r="H100" s="148">
        <v>102</v>
      </c>
      <c r="I100" s="149"/>
      <c r="L100" s="144"/>
      <c r="M100" s="150"/>
      <c r="T100" s="151"/>
      <c r="AT100" s="146" t="s">
        <v>134</v>
      </c>
      <c r="AU100" s="146" t="s">
        <v>81</v>
      </c>
      <c r="AV100" s="12" t="s">
        <v>81</v>
      </c>
      <c r="AW100" s="12" t="s">
        <v>33</v>
      </c>
      <c r="AX100" s="12" t="s">
        <v>71</v>
      </c>
      <c r="AY100" s="146" t="s">
        <v>120</v>
      </c>
    </row>
    <row r="101" spans="2:65" s="14" customFormat="1" ht="10.199999999999999">
      <c r="B101" s="158"/>
      <c r="D101" s="145" t="s">
        <v>134</v>
      </c>
      <c r="E101" s="159" t="s">
        <v>19</v>
      </c>
      <c r="F101" s="160" t="s">
        <v>149</v>
      </c>
      <c r="H101" s="161">
        <v>742</v>
      </c>
      <c r="I101" s="162"/>
      <c r="L101" s="158"/>
      <c r="M101" s="163"/>
      <c r="T101" s="164"/>
      <c r="AT101" s="159" t="s">
        <v>134</v>
      </c>
      <c r="AU101" s="159" t="s">
        <v>81</v>
      </c>
      <c r="AV101" s="14" t="s">
        <v>127</v>
      </c>
      <c r="AW101" s="14" t="s">
        <v>33</v>
      </c>
      <c r="AX101" s="14" t="s">
        <v>79</v>
      </c>
      <c r="AY101" s="159" t="s">
        <v>120</v>
      </c>
    </row>
    <row r="102" spans="2:65" s="1" customFormat="1" ht="37.799999999999997" customHeight="1">
      <c r="B102" s="32"/>
      <c r="C102" s="127" t="s">
        <v>150</v>
      </c>
      <c r="D102" s="127" t="s">
        <v>122</v>
      </c>
      <c r="E102" s="128" t="s">
        <v>151</v>
      </c>
      <c r="F102" s="129" t="s">
        <v>152</v>
      </c>
      <c r="G102" s="130" t="s">
        <v>125</v>
      </c>
      <c r="H102" s="131">
        <v>4.5</v>
      </c>
      <c r="I102" s="132"/>
      <c r="J102" s="133">
        <f>ROUND(I102*H102,2)</f>
        <v>0</v>
      </c>
      <c r="K102" s="129" t="s">
        <v>126</v>
      </c>
      <c r="L102" s="32"/>
      <c r="M102" s="134" t="s">
        <v>19</v>
      </c>
      <c r="N102" s="135" t="s">
        <v>42</v>
      </c>
      <c r="P102" s="136">
        <f>O102*H102</f>
        <v>0</v>
      </c>
      <c r="Q102" s="136">
        <v>0</v>
      </c>
      <c r="R102" s="136">
        <f>Q102*H102</f>
        <v>0</v>
      </c>
      <c r="S102" s="136">
        <v>0.44</v>
      </c>
      <c r="T102" s="137">
        <f>S102*H102</f>
        <v>1.98</v>
      </c>
      <c r="AR102" s="138" t="s">
        <v>127</v>
      </c>
      <c r="AT102" s="138" t="s">
        <v>122</v>
      </c>
      <c r="AU102" s="138" t="s">
        <v>81</v>
      </c>
      <c r="AY102" s="17" t="s">
        <v>120</v>
      </c>
      <c r="BE102" s="139">
        <f>IF(N102="základní",J102,0)</f>
        <v>0</v>
      </c>
      <c r="BF102" s="139">
        <f>IF(N102="snížená",J102,0)</f>
        <v>0</v>
      </c>
      <c r="BG102" s="139">
        <f>IF(N102="zákl. přenesená",J102,0)</f>
        <v>0</v>
      </c>
      <c r="BH102" s="139">
        <f>IF(N102="sníž. přenesená",J102,0)</f>
        <v>0</v>
      </c>
      <c r="BI102" s="139">
        <f>IF(N102="nulová",J102,0)</f>
        <v>0</v>
      </c>
      <c r="BJ102" s="17" t="s">
        <v>79</v>
      </c>
      <c r="BK102" s="139">
        <f>ROUND(I102*H102,2)</f>
        <v>0</v>
      </c>
      <c r="BL102" s="17" t="s">
        <v>127</v>
      </c>
      <c r="BM102" s="138" t="s">
        <v>153</v>
      </c>
    </row>
    <row r="103" spans="2:65" s="1" customFormat="1" ht="10.199999999999999">
      <c r="B103" s="32"/>
      <c r="D103" s="140" t="s">
        <v>129</v>
      </c>
      <c r="F103" s="141" t="s">
        <v>154</v>
      </c>
      <c r="I103" s="142"/>
      <c r="L103" s="32"/>
      <c r="M103" s="143"/>
      <c r="T103" s="53"/>
      <c r="AT103" s="17" t="s">
        <v>129</v>
      </c>
      <c r="AU103" s="17" t="s">
        <v>81</v>
      </c>
    </row>
    <row r="104" spans="2:65" s="13" customFormat="1" ht="10.199999999999999">
      <c r="B104" s="152"/>
      <c r="D104" s="145" t="s">
        <v>134</v>
      </c>
      <c r="E104" s="153" t="s">
        <v>19</v>
      </c>
      <c r="F104" s="154" t="s">
        <v>155</v>
      </c>
      <c r="H104" s="153" t="s">
        <v>19</v>
      </c>
      <c r="I104" s="155"/>
      <c r="L104" s="152"/>
      <c r="M104" s="156"/>
      <c r="T104" s="157"/>
      <c r="AT104" s="153" t="s">
        <v>134</v>
      </c>
      <c r="AU104" s="153" t="s">
        <v>81</v>
      </c>
      <c r="AV104" s="13" t="s">
        <v>79</v>
      </c>
      <c r="AW104" s="13" t="s">
        <v>33</v>
      </c>
      <c r="AX104" s="13" t="s">
        <v>71</v>
      </c>
      <c r="AY104" s="153" t="s">
        <v>120</v>
      </c>
    </row>
    <row r="105" spans="2:65" s="12" customFormat="1" ht="10.199999999999999">
      <c r="B105" s="144"/>
      <c r="D105" s="145" t="s">
        <v>134</v>
      </c>
      <c r="E105" s="146" t="s">
        <v>19</v>
      </c>
      <c r="F105" s="147" t="s">
        <v>156</v>
      </c>
      <c r="H105" s="148">
        <v>4.5</v>
      </c>
      <c r="I105" s="149"/>
      <c r="L105" s="144"/>
      <c r="M105" s="150"/>
      <c r="T105" s="151"/>
      <c r="AT105" s="146" t="s">
        <v>134</v>
      </c>
      <c r="AU105" s="146" t="s">
        <v>81</v>
      </c>
      <c r="AV105" s="12" t="s">
        <v>81</v>
      </c>
      <c r="AW105" s="12" t="s">
        <v>33</v>
      </c>
      <c r="AX105" s="12" t="s">
        <v>79</v>
      </c>
      <c r="AY105" s="146" t="s">
        <v>120</v>
      </c>
    </row>
    <row r="106" spans="2:65" s="1" customFormat="1" ht="24.15" customHeight="1">
      <c r="B106" s="32"/>
      <c r="C106" s="127" t="s">
        <v>157</v>
      </c>
      <c r="D106" s="127" t="s">
        <v>122</v>
      </c>
      <c r="E106" s="128" t="s">
        <v>158</v>
      </c>
      <c r="F106" s="129" t="s">
        <v>159</v>
      </c>
      <c r="G106" s="130" t="s">
        <v>160</v>
      </c>
      <c r="H106" s="131">
        <v>100</v>
      </c>
      <c r="I106" s="132"/>
      <c r="J106" s="133">
        <f>ROUND(I106*H106,2)</f>
        <v>0</v>
      </c>
      <c r="K106" s="129" t="s">
        <v>126</v>
      </c>
      <c r="L106" s="32"/>
      <c r="M106" s="134" t="s">
        <v>19</v>
      </c>
      <c r="N106" s="135" t="s">
        <v>42</v>
      </c>
      <c r="P106" s="136">
        <f>O106*H106</f>
        <v>0</v>
      </c>
      <c r="Q106" s="136">
        <v>0</v>
      </c>
      <c r="R106" s="136">
        <f>Q106*H106</f>
        <v>0</v>
      </c>
      <c r="S106" s="136">
        <v>0.28999999999999998</v>
      </c>
      <c r="T106" s="137">
        <f>S106*H106</f>
        <v>28.999999999999996</v>
      </c>
      <c r="AR106" s="138" t="s">
        <v>127</v>
      </c>
      <c r="AT106" s="138" t="s">
        <v>122</v>
      </c>
      <c r="AU106" s="138" t="s">
        <v>81</v>
      </c>
      <c r="AY106" s="17" t="s">
        <v>120</v>
      </c>
      <c r="BE106" s="139">
        <f>IF(N106="základní",J106,0)</f>
        <v>0</v>
      </c>
      <c r="BF106" s="139">
        <f>IF(N106="snížená",J106,0)</f>
        <v>0</v>
      </c>
      <c r="BG106" s="139">
        <f>IF(N106="zákl. přenesená",J106,0)</f>
        <v>0</v>
      </c>
      <c r="BH106" s="139">
        <f>IF(N106="sníž. přenesená",J106,0)</f>
        <v>0</v>
      </c>
      <c r="BI106" s="139">
        <f>IF(N106="nulová",J106,0)</f>
        <v>0</v>
      </c>
      <c r="BJ106" s="17" t="s">
        <v>79</v>
      </c>
      <c r="BK106" s="139">
        <f>ROUND(I106*H106,2)</f>
        <v>0</v>
      </c>
      <c r="BL106" s="17" t="s">
        <v>127</v>
      </c>
      <c r="BM106" s="138" t="s">
        <v>161</v>
      </c>
    </row>
    <row r="107" spans="2:65" s="1" customFormat="1" ht="10.199999999999999">
      <c r="B107" s="32"/>
      <c r="D107" s="140" t="s">
        <v>129</v>
      </c>
      <c r="F107" s="141" t="s">
        <v>162</v>
      </c>
      <c r="I107" s="142"/>
      <c r="L107" s="32"/>
      <c r="M107" s="143"/>
      <c r="T107" s="53"/>
      <c r="AT107" s="17" t="s">
        <v>129</v>
      </c>
      <c r="AU107" s="17" t="s">
        <v>81</v>
      </c>
    </row>
    <row r="108" spans="2:65" s="13" customFormat="1" ht="10.199999999999999">
      <c r="B108" s="152"/>
      <c r="D108" s="145" t="s">
        <v>134</v>
      </c>
      <c r="E108" s="153" t="s">
        <v>19</v>
      </c>
      <c r="F108" s="154" t="s">
        <v>163</v>
      </c>
      <c r="H108" s="153" t="s">
        <v>19</v>
      </c>
      <c r="I108" s="155"/>
      <c r="L108" s="152"/>
      <c r="M108" s="156"/>
      <c r="T108" s="157"/>
      <c r="AT108" s="153" t="s">
        <v>134</v>
      </c>
      <c r="AU108" s="153" t="s">
        <v>81</v>
      </c>
      <c r="AV108" s="13" t="s">
        <v>79</v>
      </c>
      <c r="AW108" s="13" t="s">
        <v>33</v>
      </c>
      <c r="AX108" s="13" t="s">
        <v>71</v>
      </c>
      <c r="AY108" s="153" t="s">
        <v>120</v>
      </c>
    </row>
    <row r="109" spans="2:65" s="12" customFormat="1" ht="10.199999999999999">
      <c r="B109" s="144"/>
      <c r="D109" s="145" t="s">
        <v>134</v>
      </c>
      <c r="E109" s="146" t="s">
        <v>19</v>
      </c>
      <c r="F109" s="147" t="s">
        <v>164</v>
      </c>
      <c r="H109" s="148">
        <v>100</v>
      </c>
      <c r="I109" s="149"/>
      <c r="L109" s="144"/>
      <c r="M109" s="150"/>
      <c r="T109" s="151"/>
      <c r="AT109" s="146" t="s">
        <v>134</v>
      </c>
      <c r="AU109" s="146" t="s">
        <v>81</v>
      </c>
      <c r="AV109" s="12" t="s">
        <v>81</v>
      </c>
      <c r="AW109" s="12" t="s">
        <v>33</v>
      </c>
      <c r="AX109" s="12" t="s">
        <v>79</v>
      </c>
      <c r="AY109" s="146" t="s">
        <v>120</v>
      </c>
    </row>
    <row r="110" spans="2:65" s="1" customFormat="1" ht="21.75" customHeight="1">
      <c r="B110" s="32"/>
      <c r="C110" s="127" t="s">
        <v>165</v>
      </c>
      <c r="D110" s="127" t="s">
        <v>122</v>
      </c>
      <c r="E110" s="128" t="s">
        <v>166</v>
      </c>
      <c r="F110" s="129" t="s">
        <v>167</v>
      </c>
      <c r="G110" s="130" t="s">
        <v>168</v>
      </c>
      <c r="H110" s="131">
        <v>78</v>
      </c>
      <c r="I110" s="132"/>
      <c r="J110" s="133">
        <f>ROUND(I110*H110,2)</f>
        <v>0</v>
      </c>
      <c r="K110" s="129" t="s">
        <v>126</v>
      </c>
      <c r="L110" s="32"/>
      <c r="M110" s="134" t="s">
        <v>19</v>
      </c>
      <c r="N110" s="135" t="s">
        <v>42</v>
      </c>
      <c r="P110" s="136">
        <f>O110*H110</f>
        <v>0</v>
      </c>
      <c r="Q110" s="136">
        <v>0</v>
      </c>
      <c r="R110" s="136">
        <f>Q110*H110</f>
        <v>0</v>
      </c>
      <c r="S110" s="136">
        <v>0</v>
      </c>
      <c r="T110" s="137">
        <f>S110*H110</f>
        <v>0</v>
      </c>
      <c r="AR110" s="138" t="s">
        <v>127</v>
      </c>
      <c r="AT110" s="138" t="s">
        <v>122</v>
      </c>
      <c r="AU110" s="138" t="s">
        <v>81</v>
      </c>
      <c r="AY110" s="17" t="s">
        <v>120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7" t="s">
        <v>79</v>
      </c>
      <c r="BK110" s="139">
        <f>ROUND(I110*H110,2)</f>
        <v>0</v>
      </c>
      <c r="BL110" s="17" t="s">
        <v>127</v>
      </c>
      <c r="BM110" s="138" t="s">
        <v>169</v>
      </c>
    </row>
    <row r="111" spans="2:65" s="1" customFormat="1" ht="10.199999999999999">
      <c r="B111" s="32"/>
      <c r="D111" s="140" t="s">
        <v>129</v>
      </c>
      <c r="F111" s="141" t="s">
        <v>170</v>
      </c>
      <c r="I111" s="142"/>
      <c r="L111" s="32"/>
      <c r="M111" s="143"/>
      <c r="T111" s="53"/>
      <c r="AT111" s="17" t="s">
        <v>129</v>
      </c>
      <c r="AU111" s="17" t="s">
        <v>81</v>
      </c>
    </row>
    <row r="112" spans="2:65" s="12" customFormat="1" ht="10.199999999999999">
      <c r="B112" s="144"/>
      <c r="D112" s="145" t="s">
        <v>134</v>
      </c>
      <c r="E112" s="146" t="s">
        <v>19</v>
      </c>
      <c r="F112" s="147" t="s">
        <v>171</v>
      </c>
      <c r="H112" s="148">
        <v>78</v>
      </c>
      <c r="I112" s="149"/>
      <c r="L112" s="144"/>
      <c r="M112" s="150"/>
      <c r="T112" s="151"/>
      <c r="AT112" s="146" t="s">
        <v>134</v>
      </c>
      <c r="AU112" s="146" t="s">
        <v>81</v>
      </c>
      <c r="AV112" s="12" t="s">
        <v>81</v>
      </c>
      <c r="AW112" s="12" t="s">
        <v>33</v>
      </c>
      <c r="AX112" s="12" t="s">
        <v>79</v>
      </c>
      <c r="AY112" s="146" t="s">
        <v>120</v>
      </c>
    </row>
    <row r="113" spans="2:65" s="1" customFormat="1" ht="37.799999999999997" customHeight="1">
      <c r="B113" s="32"/>
      <c r="C113" s="127" t="s">
        <v>172</v>
      </c>
      <c r="D113" s="127" t="s">
        <v>122</v>
      </c>
      <c r="E113" s="128" t="s">
        <v>173</v>
      </c>
      <c r="F113" s="129" t="s">
        <v>174</v>
      </c>
      <c r="G113" s="130" t="s">
        <v>168</v>
      </c>
      <c r="H113" s="131">
        <v>78</v>
      </c>
      <c r="I113" s="132"/>
      <c r="J113" s="133">
        <f>ROUND(I113*H113,2)</f>
        <v>0</v>
      </c>
      <c r="K113" s="129" t="s">
        <v>126</v>
      </c>
      <c r="L113" s="32"/>
      <c r="M113" s="134" t="s">
        <v>19</v>
      </c>
      <c r="N113" s="135" t="s">
        <v>42</v>
      </c>
      <c r="P113" s="136">
        <f>O113*H113</f>
        <v>0</v>
      </c>
      <c r="Q113" s="136">
        <v>0</v>
      </c>
      <c r="R113" s="136">
        <f>Q113*H113</f>
        <v>0</v>
      </c>
      <c r="S113" s="136">
        <v>0</v>
      </c>
      <c r="T113" s="137">
        <f>S113*H113</f>
        <v>0</v>
      </c>
      <c r="AR113" s="138" t="s">
        <v>127</v>
      </c>
      <c r="AT113" s="138" t="s">
        <v>122</v>
      </c>
      <c r="AU113" s="138" t="s">
        <v>81</v>
      </c>
      <c r="AY113" s="17" t="s">
        <v>120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7" t="s">
        <v>79</v>
      </c>
      <c r="BK113" s="139">
        <f>ROUND(I113*H113,2)</f>
        <v>0</v>
      </c>
      <c r="BL113" s="17" t="s">
        <v>127</v>
      </c>
      <c r="BM113" s="138" t="s">
        <v>175</v>
      </c>
    </row>
    <row r="114" spans="2:65" s="1" customFormat="1" ht="10.199999999999999">
      <c r="B114" s="32"/>
      <c r="D114" s="140" t="s">
        <v>129</v>
      </c>
      <c r="F114" s="141" t="s">
        <v>176</v>
      </c>
      <c r="I114" s="142"/>
      <c r="L114" s="32"/>
      <c r="M114" s="143"/>
      <c r="T114" s="53"/>
      <c r="AT114" s="17" t="s">
        <v>129</v>
      </c>
      <c r="AU114" s="17" t="s">
        <v>81</v>
      </c>
    </row>
    <row r="115" spans="2:65" s="12" customFormat="1" ht="10.199999999999999">
      <c r="B115" s="144"/>
      <c r="D115" s="145" t="s">
        <v>134</v>
      </c>
      <c r="E115" s="146" t="s">
        <v>19</v>
      </c>
      <c r="F115" s="147" t="s">
        <v>177</v>
      </c>
      <c r="H115" s="148">
        <v>78</v>
      </c>
      <c r="I115" s="149"/>
      <c r="L115" s="144"/>
      <c r="M115" s="150"/>
      <c r="T115" s="151"/>
      <c r="AT115" s="146" t="s">
        <v>134</v>
      </c>
      <c r="AU115" s="146" t="s">
        <v>81</v>
      </c>
      <c r="AV115" s="12" t="s">
        <v>81</v>
      </c>
      <c r="AW115" s="12" t="s">
        <v>33</v>
      </c>
      <c r="AX115" s="12" t="s">
        <v>79</v>
      </c>
      <c r="AY115" s="146" t="s">
        <v>120</v>
      </c>
    </row>
    <row r="116" spans="2:65" s="1" customFormat="1" ht="37.799999999999997" customHeight="1">
      <c r="B116" s="32"/>
      <c r="C116" s="127" t="s">
        <v>178</v>
      </c>
      <c r="D116" s="127" t="s">
        <v>122</v>
      </c>
      <c r="E116" s="128" t="s">
        <v>179</v>
      </c>
      <c r="F116" s="129" t="s">
        <v>180</v>
      </c>
      <c r="G116" s="130" t="s">
        <v>168</v>
      </c>
      <c r="H116" s="131">
        <v>780</v>
      </c>
      <c r="I116" s="132"/>
      <c r="J116" s="133">
        <f>ROUND(I116*H116,2)</f>
        <v>0</v>
      </c>
      <c r="K116" s="129" t="s">
        <v>126</v>
      </c>
      <c r="L116" s="32"/>
      <c r="M116" s="134" t="s">
        <v>19</v>
      </c>
      <c r="N116" s="135" t="s">
        <v>42</v>
      </c>
      <c r="P116" s="136">
        <f>O116*H116</f>
        <v>0</v>
      </c>
      <c r="Q116" s="136">
        <v>0</v>
      </c>
      <c r="R116" s="136">
        <f>Q116*H116</f>
        <v>0</v>
      </c>
      <c r="S116" s="136">
        <v>0</v>
      </c>
      <c r="T116" s="137">
        <f>S116*H116</f>
        <v>0</v>
      </c>
      <c r="AR116" s="138" t="s">
        <v>127</v>
      </c>
      <c r="AT116" s="138" t="s">
        <v>122</v>
      </c>
      <c r="AU116" s="138" t="s">
        <v>81</v>
      </c>
      <c r="AY116" s="17" t="s">
        <v>120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79</v>
      </c>
      <c r="BK116" s="139">
        <f>ROUND(I116*H116,2)</f>
        <v>0</v>
      </c>
      <c r="BL116" s="17" t="s">
        <v>127</v>
      </c>
      <c r="BM116" s="138" t="s">
        <v>181</v>
      </c>
    </row>
    <row r="117" spans="2:65" s="1" customFormat="1" ht="10.199999999999999">
      <c r="B117" s="32"/>
      <c r="D117" s="140" t="s">
        <v>129</v>
      </c>
      <c r="F117" s="141" t="s">
        <v>182</v>
      </c>
      <c r="I117" s="142"/>
      <c r="L117" s="32"/>
      <c r="M117" s="143"/>
      <c r="T117" s="53"/>
      <c r="AT117" s="17" t="s">
        <v>129</v>
      </c>
      <c r="AU117" s="17" t="s">
        <v>81</v>
      </c>
    </row>
    <row r="118" spans="2:65" s="12" customFormat="1" ht="10.199999999999999">
      <c r="B118" s="144"/>
      <c r="D118" s="145" t="s">
        <v>134</v>
      </c>
      <c r="E118" s="146" t="s">
        <v>19</v>
      </c>
      <c r="F118" s="147" t="s">
        <v>183</v>
      </c>
      <c r="H118" s="148">
        <v>780</v>
      </c>
      <c r="I118" s="149"/>
      <c r="L118" s="144"/>
      <c r="M118" s="150"/>
      <c r="T118" s="151"/>
      <c r="AT118" s="146" t="s">
        <v>134</v>
      </c>
      <c r="AU118" s="146" t="s">
        <v>81</v>
      </c>
      <c r="AV118" s="12" t="s">
        <v>81</v>
      </c>
      <c r="AW118" s="12" t="s">
        <v>33</v>
      </c>
      <c r="AX118" s="12" t="s">
        <v>79</v>
      </c>
      <c r="AY118" s="146" t="s">
        <v>120</v>
      </c>
    </row>
    <row r="119" spans="2:65" s="1" customFormat="1" ht="24.15" customHeight="1">
      <c r="B119" s="32"/>
      <c r="C119" s="127" t="s">
        <v>184</v>
      </c>
      <c r="D119" s="127" t="s">
        <v>122</v>
      </c>
      <c r="E119" s="128" t="s">
        <v>185</v>
      </c>
      <c r="F119" s="129" t="s">
        <v>186</v>
      </c>
      <c r="G119" s="130" t="s">
        <v>168</v>
      </c>
      <c r="H119" s="131">
        <v>78</v>
      </c>
      <c r="I119" s="132"/>
      <c r="J119" s="133">
        <f>ROUND(I119*H119,2)</f>
        <v>0</v>
      </c>
      <c r="K119" s="129" t="s">
        <v>126</v>
      </c>
      <c r="L119" s="32"/>
      <c r="M119" s="134" t="s">
        <v>19</v>
      </c>
      <c r="N119" s="135" t="s">
        <v>42</v>
      </c>
      <c r="P119" s="136">
        <f>O119*H119</f>
        <v>0</v>
      </c>
      <c r="Q119" s="136">
        <v>0</v>
      </c>
      <c r="R119" s="136">
        <f>Q119*H119</f>
        <v>0</v>
      </c>
      <c r="S119" s="136">
        <v>0</v>
      </c>
      <c r="T119" s="137">
        <f>S119*H119</f>
        <v>0</v>
      </c>
      <c r="AR119" s="138" t="s">
        <v>127</v>
      </c>
      <c r="AT119" s="138" t="s">
        <v>122</v>
      </c>
      <c r="AU119" s="138" t="s">
        <v>81</v>
      </c>
      <c r="AY119" s="17" t="s">
        <v>120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79</v>
      </c>
      <c r="BK119" s="139">
        <f>ROUND(I119*H119,2)</f>
        <v>0</v>
      </c>
      <c r="BL119" s="17" t="s">
        <v>127</v>
      </c>
      <c r="BM119" s="138" t="s">
        <v>187</v>
      </c>
    </row>
    <row r="120" spans="2:65" s="1" customFormat="1" ht="10.199999999999999">
      <c r="B120" s="32"/>
      <c r="D120" s="140" t="s">
        <v>129</v>
      </c>
      <c r="F120" s="141" t="s">
        <v>188</v>
      </c>
      <c r="I120" s="142"/>
      <c r="L120" s="32"/>
      <c r="M120" s="143"/>
      <c r="T120" s="53"/>
      <c r="AT120" s="17" t="s">
        <v>129</v>
      </c>
      <c r="AU120" s="17" t="s">
        <v>81</v>
      </c>
    </row>
    <row r="121" spans="2:65" s="1" customFormat="1" ht="24.15" customHeight="1">
      <c r="B121" s="32"/>
      <c r="C121" s="127" t="s">
        <v>189</v>
      </c>
      <c r="D121" s="127" t="s">
        <v>122</v>
      </c>
      <c r="E121" s="128" t="s">
        <v>190</v>
      </c>
      <c r="F121" s="129" t="s">
        <v>191</v>
      </c>
      <c r="G121" s="130" t="s">
        <v>192</v>
      </c>
      <c r="H121" s="131">
        <v>140.4</v>
      </c>
      <c r="I121" s="132"/>
      <c r="J121" s="133">
        <f>ROUND(I121*H121,2)</f>
        <v>0</v>
      </c>
      <c r="K121" s="129" t="s">
        <v>126</v>
      </c>
      <c r="L121" s="32"/>
      <c r="M121" s="134" t="s">
        <v>19</v>
      </c>
      <c r="N121" s="135" t="s">
        <v>42</v>
      </c>
      <c r="P121" s="136">
        <f>O121*H121</f>
        <v>0</v>
      </c>
      <c r="Q121" s="136">
        <v>0</v>
      </c>
      <c r="R121" s="136">
        <f>Q121*H121</f>
        <v>0</v>
      </c>
      <c r="S121" s="136">
        <v>0</v>
      </c>
      <c r="T121" s="137">
        <f>S121*H121</f>
        <v>0</v>
      </c>
      <c r="AR121" s="138" t="s">
        <v>127</v>
      </c>
      <c r="AT121" s="138" t="s">
        <v>122</v>
      </c>
      <c r="AU121" s="138" t="s">
        <v>81</v>
      </c>
      <c r="AY121" s="17" t="s">
        <v>120</v>
      </c>
      <c r="BE121" s="139">
        <f>IF(N121="základní",J121,0)</f>
        <v>0</v>
      </c>
      <c r="BF121" s="139">
        <f>IF(N121="snížená",J121,0)</f>
        <v>0</v>
      </c>
      <c r="BG121" s="139">
        <f>IF(N121="zákl. přenesená",J121,0)</f>
        <v>0</v>
      </c>
      <c r="BH121" s="139">
        <f>IF(N121="sníž. přenesená",J121,0)</f>
        <v>0</v>
      </c>
      <c r="BI121" s="139">
        <f>IF(N121="nulová",J121,0)</f>
        <v>0</v>
      </c>
      <c r="BJ121" s="17" t="s">
        <v>79</v>
      </c>
      <c r="BK121" s="139">
        <f>ROUND(I121*H121,2)</f>
        <v>0</v>
      </c>
      <c r="BL121" s="17" t="s">
        <v>127</v>
      </c>
      <c r="BM121" s="138" t="s">
        <v>193</v>
      </c>
    </row>
    <row r="122" spans="2:65" s="1" customFormat="1" ht="10.199999999999999">
      <c r="B122" s="32"/>
      <c r="D122" s="140" t="s">
        <v>129</v>
      </c>
      <c r="F122" s="141" t="s">
        <v>194</v>
      </c>
      <c r="I122" s="142"/>
      <c r="L122" s="32"/>
      <c r="M122" s="143"/>
      <c r="T122" s="53"/>
      <c r="AT122" s="17" t="s">
        <v>129</v>
      </c>
      <c r="AU122" s="17" t="s">
        <v>81</v>
      </c>
    </row>
    <row r="123" spans="2:65" s="12" customFormat="1" ht="10.199999999999999">
      <c r="B123" s="144"/>
      <c r="D123" s="145" t="s">
        <v>134</v>
      </c>
      <c r="E123" s="146" t="s">
        <v>19</v>
      </c>
      <c r="F123" s="147" t="s">
        <v>195</v>
      </c>
      <c r="H123" s="148">
        <v>140.4</v>
      </c>
      <c r="I123" s="149"/>
      <c r="L123" s="144"/>
      <c r="M123" s="150"/>
      <c r="T123" s="151"/>
      <c r="AT123" s="146" t="s">
        <v>134</v>
      </c>
      <c r="AU123" s="146" t="s">
        <v>81</v>
      </c>
      <c r="AV123" s="12" t="s">
        <v>81</v>
      </c>
      <c r="AW123" s="12" t="s">
        <v>33</v>
      </c>
      <c r="AX123" s="12" t="s">
        <v>79</v>
      </c>
      <c r="AY123" s="146" t="s">
        <v>120</v>
      </c>
    </row>
    <row r="124" spans="2:65" s="1" customFormat="1" ht="24.15" customHeight="1">
      <c r="B124" s="32"/>
      <c r="C124" s="127" t="s">
        <v>8</v>
      </c>
      <c r="D124" s="127" t="s">
        <v>122</v>
      </c>
      <c r="E124" s="128" t="s">
        <v>196</v>
      </c>
      <c r="F124" s="129" t="s">
        <v>197</v>
      </c>
      <c r="G124" s="130" t="s">
        <v>168</v>
      </c>
      <c r="H124" s="131">
        <v>78</v>
      </c>
      <c r="I124" s="132"/>
      <c r="J124" s="133">
        <f>ROUND(I124*H124,2)</f>
        <v>0</v>
      </c>
      <c r="K124" s="129" t="s">
        <v>126</v>
      </c>
      <c r="L124" s="32"/>
      <c r="M124" s="134" t="s">
        <v>19</v>
      </c>
      <c r="N124" s="135" t="s">
        <v>42</v>
      </c>
      <c r="P124" s="136">
        <f>O124*H124</f>
        <v>0</v>
      </c>
      <c r="Q124" s="136">
        <v>0</v>
      </c>
      <c r="R124" s="136">
        <f>Q124*H124</f>
        <v>0</v>
      </c>
      <c r="S124" s="136">
        <v>0</v>
      </c>
      <c r="T124" s="137">
        <f>S124*H124</f>
        <v>0</v>
      </c>
      <c r="AR124" s="138" t="s">
        <v>127</v>
      </c>
      <c r="AT124" s="138" t="s">
        <v>122</v>
      </c>
      <c r="AU124" s="138" t="s">
        <v>81</v>
      </c>
      <c r="AY124" s="17" t="s">
        <v>120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79</v>
      </c>
      <c r="BK124" s="139">
        <f>ROUND(I124*H124,2)</f>
        <v>0</v>
      </c>
      <c r="BL124" s="17" t="s">
        <v>127</v>
      </c>
      <c r="BM124" s="138" t="s">
        <v>198</v>
      </c>
    </row>
    <row r="125" spans="2:65" s="1" customFormat="1" ht="10.199999999999999">
      <c r="B125" s="32"/>
      <c r="D125" s="140" t="s">
        <v>129</v>
      </c>
      <c r="F125" s="141" t="s">
        <v>199</v>
      </c>
      <c r="I125" s="142"/>
      <c r="L125" s="32"/>
      <c r="M125" s="143"/>
      <c r="T125" s="53"/>
      <c r="AT125" s="17" t="s">
        <v>129</v>
      </c>
      <c r="AU125" s="17" t="s">
        <v>81</v>
      </c>
    </row>
    <row r="126" spans="2:65" s="1" customFormat="1" ht="16.5" customHeight="1">
      <c r="B126" s="32"/>
      <c r="C126" s="127" t="s">
        <v>200</v>
      </c>
      <c r="D126" s="127" t="s">
        <v>122</v>
      </c>
      <c r="E126" s="128" t="s">
        <v>201</v>
      </c>
      <c r="F126" s="129" t="s">
        <v>202</v>
      </c>
      <c r="G126" s="130" t="s">
        <v>125</v>
      </c>
      <c r="H126" s="131">
        <v>746.5</v>
      </c>
      <c r="I126" s="132"/>
      <c r="J126" s="133">
        <f>ROUND(I126*H126,2)</f>
        <v>0</v>
      </c>
      <c r="K126" s="129" t="s">
        <v>126</v>
      </c>
      <c r="L126" s="32"/>
      <c r="M126" s="134" t="s">
        <v>19</v>
      </c>
      <c r="N126" s="135" t="s">
        <v>42</v>
      </c>
      <c r="P126" s="136">
        <f>O126*H126</f>
        <v>0</v>
      </c>
      <c r="Q126" s="136">
        <v>0</v>
      </c>
      <c r="R126" s="136">
        <f>Q126*H126</f>
        <v>0</v>
      </c>
      <c r="S126" s="136">
        <v>0</v>
      </c>
      <c r="T126" s="137">
        <f>S126*H126</f>
        <v>0</v>
      </c>
      <c r="AR126" s="138" t="s">
        <v>127</v>
      </c>
      <c r="AT126" s="138" t="s">
        <v>122</v>
      </c>
      <c r="AU126" s="138" t="s">
        <v>81</v>
      </c>
      <c r="AY126" s="17" t="s">
        <v>120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7" t="s">
        <v>79</v>
      </c>
      <c r="BK126" s="139">
        <f>ROUND(I126*H126,2)</f>
        <v>0</v>
      </c>
      <c r="BL126" s="17" t="s">
        <v>127</v>
      </c>
      <c r="BM126" s="138" t="s">
        <v>203</v>
      </c>
    </row>
    <row r="127" spans="2:65" s="1" customFormat="1" ht="10.199999999999999">
      <c r="B127" s="32"/>
      <c r="D127" s="140" t="s">
        <v>129</v>
      </c>
      <c r="F127" s="141" t="s">
        <v>204</v>
      </c>
      <c r="I127" s="142"/>
      <c r="L127" s="32"/>
      <c r="M127" s="143"/>
      <c r="T127" s="53"/>
      <c r="AT127" s="17" t="s">
        <v>129</v>
      </c>
      <c r="AU127" s="17" t="s">
        <v>81</v>
      </c>
    </row>
    <row r="128" spans="2:65" s="13" customFormat="1" ht="10.199999999999999">
      <c r="B128" s="152"/>
      <c r="D128" s="145" t="s">
        <v>134</v>
      </c>
      <c r="E128" s="153" t="s">
        <v>19</v>
      </c>
      <c r="F128" s="154" t="s">
        <v>145</v>
      </c>
      <c r="H128" s="153" t="s">
        <v>19</v>
      </c>
      <c r="I128" s="155"/>
      <c r="L128" s="152"/>
      <c r="M128" s="156"/>
      <c r="T128" s="157"/>
      <c r="AT128" s="153" t="s">
        <v>134</v>
      </c>
      <c r="AU128" s="153" t="s">
        <v>81</v>
      </c>
      <c r="AV128" s="13" t="s">
        <v>79</v>
      </c>
      <c r="AW128" s="13" t="s">
        <v>33</v>
      </c>
      <c r="AX128" s="13" t="s">
        <v>71</v>
      </c>
      <c r="AY128" s="153" t="s">
        <v>120</v>
      </c>
    </row>
    <row r="129" spans="2:65" s="12" customFormat="1" ht="10.199999999999999">
      <c r="B129" s="144"/>
      <c r="D129" s="145" t="s">
        <v>134</v>
      </c>
      <c r="E129" s="146" t="s">
        <v>19</v>
      </c>
      <c r="F129" s="147" t="s">
        <v>146</v>
      </c>
      <c r="H129" s="148">
        <v>640</v>
      </c>
      <c r="I129" s="149"/>
      <c r="L129" s="144"/>
      <c r="M129" s="150"/>
      <c r="T129" s="151"/>
      <c r="AT129" s="146" t="s">
        <v>134</v>
      </c>
      <c r="AU129" s="146" t="s">
        <v>81</v>
      </c>
      <c r="AV129" s="12" t="s">
        <v>81</v>
      </c>
      <c r="AW129" s="12" t="s">
        <v>33</v>
      </c>
      <c r="AX129" s="12" t="s">
        <v>71</v>
      </c>
      <c r="AY129" s="146" t="s">
        <v>120</v>
      </c>
    </row>
    <row r="130" spans="2:65" s="13" customFormat="1" ht="10.199999999999999">
      <c r="B130" s="152"/>
      <c r="D130" s="145" t="s">
        <v>134</v>
      </c>
      <c r="E130" s="153" t="s">
        <v>19</v>
      </c>
      <c r="F130" s="154" t="s">
        <v>147</v>
      </c>
      <c r="H130" s="153" t="s">
        <v>19</v>
      </c>
      <c r="I130" s="155"/>
      <c r="L130" s="152"/>
      <c r="M130" s="156"/>
      <c r="T130" s="157"/>
      <c r="AT130" s="153" t="s">
        <v>134</v>
      </c>
      <c r="AU130" s="153" t="s">
        <v>81</v>
      </c>
      <c r="AV130" s="13" t="s">
        <v>79</v>
      </c>
      <c r="AW130" s="13" t="s">
        <v>33</v>
      </c>
      <c r="AX130" s="13" t="s">
        <v>71</v>
      </c>
      <c r="AY130" s="153" t="s">
        <v>120</v>
      </c>
    </row>
    <row r="131" spans="2:65" s="12" customFormat="1" ht="10.199999999999999">
      <c r="B131" s="144"/>
      <c r="D131" s="145" t="s">
        <v>134</v>
      </c>
      <c r="E131" s="146" t="s">
        <v>19</v>
      </c>
      <c r="F131" s="147" t="s">
        <v>148</v>
      </c>
      <c r="H131" s="148">
        <v>102</v>
      </c>
      <c r="I131" s="149"/>
      <c r="L131" s="144"/>
      <c r="M131" s="150"/>
      <c r="T131" s="151"/>
      <c r="AT131" s="146" t="s">
        <v>134</v>
      </c>
      <c r="AU131" s="146" t="s">
        <v>81</v>
      </c>
      <c r="AV131" s="12" t="s">
        <v>81</v>
      </c>
      <c r="AW131" s="12" t="s">
        <v>33</v>
      </c>
      <c r="AX131" s="12" t="s">
        <v>71</v>
      </c>
      <c r="AY131" s="146" t="s">
        <v>120</v>
      </c>
    </row>
    <row r="132" spans="2:65" s="13" customFormat="1" ht="10.199999999999999">
      <c r="B132" s="152"/>
      <c r="D132" s="145" t="s">
        <v>134</v>
      </c>
      <c r="E132" s="153" t="s">
        <v>19</v>
      </c>
      <c r="F132" s="154" t="s">
        <v>155</v>
      </c>
      <c r="H132" s="153" t="s">
        <v>19</v>
      </c>
      <c r="I132" s="155"/>
      <c r="L132" s="152"/>
      <c r="M132" s="156"/>
      <c r="T132" s="157"/>
      <c r="AT132" s="153" t="s">
        <v>134</v>
      </c>
      <c r="AU132" s="153" t="s">
        <v>81</v>
      </c>
      <c r="AV132" s="13" t="s">
        <v>79</v>
      </c>
      <c r="AW132" s="13" t="s">
        <v>33</v>
      </c>
      <c r="AX132" s="13" t="s">
        <v>71</v>
      </c>
      <c r="AY132" s="153" t="s">
        <v>120</v>
      </c>
    </row>
    <row r="133" spans="2:65" s="12" customFormat="1" ht="10.199999999999999">
      <c r="B133" s="144"/>
      <c r="D133" s="145" t="s">
        <v>134</v>
      </c>
      <c r="E133" s="146" t="s">
        <v>19</v>
      </c>
      <c r="F133" s="147" t="s">
        <v>156</v>
      </c>
      <c r="H133" s="148">
        <v>4.5</v>
      </c>
      <c r="I133" s="149"/>
      <c r="L133" s="144"/>
      <c r="M133" s="150"/>
      <c r="T133" s="151"/>
      <c r="AT133" s="146" t="s">
        <v>134</v>
      </c>
      <c r="AU133" s="146" t="s">
        <v>81</v>
      </c>
      <c r="AV133" s="12" t="s">
        <v>81</v>
      </c>
      <c r="AW133" s="12" t="s">
        <v>33</v>
      </c>
      <c r="AX133" s="12" t="s">
        <v>71</v>
      </c>
      <c r="AY133" s="146" t="s">
        <v>120</v>
      </c>
    </row>
    <row r="134" spans="2:65" s="14" customFormat="1" ht="10.199999999999999">
      <c r="B134" s="158"/>
      <c r="D134" s="145" t="s">
        <v>134</v>
      </c>
      <c r="E134" s="159" t="s">
        <v>19</v>
      </c>
      <c r="F134" s="160" t="s">
        <v>149</v>
      </c>
      <c r="H134" s="161">
        <v>746.5</v>
      </c>
      <c r="I134" s="162"/>
      <c r="L134" s="158"/>
      <c r="M134" s="163"/>
      <c r="T134" s="164"/>
      <c r="AT134" s="159" t="s">
        <v>134</v>
      </c>
      <c r="AU134" s="159" t="s">
        <v>81</v>
      </c>
      <c r="AV134" s="14" t="s">
        <v>127</v>
      </c>
      <c r="AW134" s="14" t="s">
        <v>33</v>
      </c>
      <c r="AX134" s="14" t="s">
        <v>79</v>
      </c>
      <c r="AY134" s="159" t="s">
        <v>120</v>
      </c>
    </row>
    <row r="135" spans="2:65" s="1" customFormat="1" ht="24.15" customHeight="1">
      <c r="B135" s="32"/>
      <c r="C135" s="127" t="s">
        <v>205</v>
      </c>
      <c r="D135" s="127" t="s">
        <v>122</v>
      </c>
      <c r="E135" s="128" t="s">
        <v>206</v>
      </c>
      <c r="F135" s="129" t="s">
        <v>207</v>
      </c>
      <c r="G135" s="130" t="s">
        <v>125</v>
      </c>
      <c r="H135" s="131">
        <v>260</v>
      </c>
      <c r="I135" s="132"/>
      <c r="J135" s="133">
        <f>ROUND(I135*H135,2)</f>
        <v>0</v>
      </c>
      <c r="K135" s="129" t="s">
        <v>126</v>
      </c>
      <c r="L135" s="32"/>
      <c r="M135" s="134" t="s">
        <v>19</v>
      </c>
      <c r="N135" s="135" t="s">
        <v>42</v>
      </c>
      <c r="P135" s="136">
        <f>O135*H135</f>
        <v>0</v>
      </c>
      <c r="Q135" s="136">
        <v>0</v>
      </c>
      <c r="R135" s="136">
        <f>Q135*H135</f>
        <v>0</v>
      </c>
      <c r="S135" s="136">
        <v>0</v>
      </c>
      <c r="T135" s="137">
        <f>S135*H135</f>
        <v>0</v>
      </c>
      <c r="AR135" s="138" t="s">
        <v>127</v>
      </c>
      <c r="AT135" s="138" t="s">
        <v>122</v>
      </c>
      <c r="AU135" s="138" t="s">
        <v>81</v>
      </c>
      <c r="AY135" s="17" t="s">
        <v>120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7" t="s">
        <v>79</v>
      </c>
      <c r="BK135" s="139">
        <f>ROUND(I135*H135,2)</f>
        <v>0</v>
      </c>
      <c r="BL135" s="17" t="s">
        <v>127</v>
      </c>
      <c r="BM135" s="138" t="s">
        <v>208</v>
      </c>
    </row>
    <row r="136" spans="2:65" s="1" customFormat="1" ht="10.199999999999999">
      <c r="B136" s="32"/>
      <c r="D136" s="140" t="s">
        <v>129</v>
      </c>
      <c r="F136" s="141" t="s">
        <v>209</v>
      </c>
      <c r="I136" s="142"/>
      <c r="L136" s="32"/>
      <c r="M136" s="143"/>
      <c r="T136" s="53"/>
      <c r="AT136" s="17" t="s">
        <v>129</v>
      </c>
      <c r="AU136" s="17" t="s">
        <v>81</v>
      </c>
    </row>
    <row r="137" spans="2:65" s="12" customFormat="1" ht="10.199999999999999">
      <c r="B137" s="144"/>
      <c r="D137" s="145" t="s">
        <v>134</v>
      </c>
      <c r="E137" s="146" t="s">
        <v>19</v>
      </c>
      <c r="F137" s="147" t="s">
        <v>210</v>
      </c>
      <c r="H137" s="148">
        <v>260</v>
      </c>
      <c r="I137" s="149"/>
      <c r="L137" s="144"/>
      <c r="M137" s="150"/>
      <c r="T137" s="151"/>
      <c r="AT137" s="146" t="s">
        <v>134</v>
      </c>
      <c r="AU137" s="146" t="s">
        <v>81</v>
      </c>
      <c r="AV137" s="12" t="s">
        <v>81</v>
      </c>
      <c r="AW137" s="12" t="s">
        <v>33</v>
      </c>
      <c r="AX137" s="12" t="s">
        <v>79</v>
      </c>
      <c r="AY137" s="146" t="s">
        <v>120</v>
      </c>
    </row>
    <row r="138" spans="2:65" s="1" customFormat="1" ht="16.5" customHeight="1">
      <c r="B138" s="32"/>
      <c r="C138" s="165" t="s">
        <v>211</v>
      </c>
      <c r="D138" s="165" t="s">
        <v>212</v>
      </c>
      <c r="E138" s="166" t="s">
        <v>213</v>
      </c>
      <c r="F138" s="167" t="s">
        <v>214</v>
      </c>
      <c r="G138" s="168" t="s">
        <v>215</v>
      </c>
      <c r="H138" s="169">
        <v>5.2</v>
      </c>
      <c r="I138" s="170"/>
      <c r="J138" s="171">
        <f>ROUND(I138*H138,2)</f>
        <v>0</v>
      </c>
      <c r="K138" s="167" t="s">
        <v>126</v>
      </c>
      <c r="L138" s="172"/>
      <c r="M138" s="173" t="s">
        <v>19</v>
      </c>
      <c r="N138" s="174" t="s">
        <v>42</v>
      </c>
      <c r="P138" s="136">
        <f>O138*H138</f>
        <v>0</v>
      </c>
      <c r="Q138" s="136">
        <v>1E-3</v>
      </c>
      <c r="R138" s="136">
        <f>Q138*H138</f>
        <v>5.2000000000000006E-3</v>
      </c>
      <c r="S138" s="136">
        <v>0</v>
      </c>
      <c r="T138" s="137">
        <f>S138*H138</f>
        <v>0</v>
      </c>
      <c r="AR138" s="138" t="s">
        <v>172</v>
      </c>
      <c r="AT138" s="138" t="s">
        <v>212</v>
      </c>
      <c r="AU138" s="138" t="s">
        <v>81</v>
      </c>
      <c r="AY138" s="17" t="s">
        <v>120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7" t="s">
        <v>79</v>
      </c>
      <c r="BK138" s="139">
        <f>ROUND(I138*H138,2)</f>
        <v>0</v>
      </c>
      <c r="BL138" s="17" t="s">
        <v>127</v>
      </c>
      <c r="BM138" s="138" t="s">
        <v>216</v>
      </c>
    </row>
    <row r="139" spans="2:65" s="12" customFormat="1" ht="10.199999999999999">
      <c r="B139" s="144"/>
      <c r="D139" s="145" t="s">
        <v>134</v>
      </c>
      <c r="F139" s="147" t="s">
        <v>217</v>
      </c>
      <c r="H139" s="148">
        <v>5.2</v>
      </c>
      <c r="I139" s="149"/>
      <c r="L139" s="144"/>
      <c r="M139" s="150"/>
      <c r="T139" s="151"/>
      <c r="AT139" s="146" t="s">
        <v>134</v>
      </c>
      <c r="AU139" s="146" t="s">
        <v>81</v>
      </c>
      <c r="AV139" s="12" t="s">
        <v>81</v>
      </c>
      <c r="AW139" s="12" t="s">
        <v>4</v>
      </c>
      <c r="AX139" s="12" t="s">
        <v>79</v>
      </c>
      <c r="AY139" s="146" t="s">
        <v>120</v>
      </c>
    </row>
    <row r="140" spans="2:65" s="1" customFormat="1" ht="24.15" customHeight="1">
      <c r="B140" s="32"/>
      <c r="C140" s="127" t="s">
        <v>218</v>
      </c>
      <c r="D140" s="127" t="s">
        <v>122</v>
      </c>
      <c r="E140" s="128" t="s">
        <v>219</v>
      </c>
      <c r="F140" s="129" t="s">
        <v>220</v>
      </c>
      <c r="G140" s="130" t="s">
        <v>125</v>
      </c>
      <c r="H140" s="131">
        <v>260</v>
      </c>
      <c r="I140" s="132"/>
      <c r="J140" s="133">
        <f>ROUND(I140*H140,2)</f>
        <v>0</v>
      </c>
      <c r="K140" s="129" t="s">
        <v>126</v>
      </c>
      <c r="L140" s="32"/>
      <c r="M140" s="134" t="s">
        <v>19</v>
      </c>
      <c r="N140" s="135" t="s">
        <v>42</v>
      </c>
      <c r="P140" s="136">
        <f>O140*H140</f>
        <v>0</v>
      </c>
      <c r="Q140" s="136">
        <v>0</v>
      </c>
      <c r="R140" s="136">
        <f>Q140*H140</f>
        <v>0</v>
      </c>
      <c r="S140" s="136">
        <v>0</v>
      </c>
      <c r="T140" s="137">
        <f>S140*H140</f>
        <v>0</v>
      </c>
      <c r="AR140" s="138" t="s">
        <v>127</v>
      </c>
      <c r="AT140" s="138" t="s">
        <v>122</v>
      </c>
      <c r="AU140" s="138" t="s">
        <v>81</v>
      </c>
      <c r="AY140" s="17" t="s">
        <v>120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7" t="s">
        <v>79</v>
      </c>
      <c r="BK140" s="139">
        <f>ROUND(I140*H140,2)</f>
        <v>0</v>
      </c>
      <c r="BL140" s="17" t="s">
        <v>127</v>
      </c>
      <c r="BM140" s="138" t="s">
        <v>221</v>
      </c>
    </row>
    <row r="141" spans="2:65" s="1" customFormat="1" ht="10.199999999999999">
      <c r="B141" s="32"/>
      <c r="D141" s="140" t="s">
        <v>129</v>
      </c>
      <c r="F141" s="141" t="s">
        <v>222</v>
      </c>
      <c r="I141" s="142"/>
      <c r="L141" s="32"/>
      <c r="M141" s="143"/>
      <c r="T141" s="53"/>
      <c r="AT141" s="17" t="s">
        <v>129</v>
      </c>
      <c r="AU141" s="17" t="s">
        <v>81</v>
      </c>
    </row>
    <row r="142" spans="2:65" s="1" customFormat="1" ht="21.75" customHeight="1">
      <c r="B142" s="32"/>
      <c r="C142" s="127" t="s">
        <v>223</v>
      </c>
      <c r="D142" s="127" t="s">
        <v>122</v>
      </c>
      <c r="E142" s="128" t="s">
        <v>224</v>
      </c>
      <c r="F142" s="129" t="s">
        <v>225</v>
      </c>
      <c r="G142" s="130" t="s">
        <v>125</v>
      </c>
      <c r="H142" s="131">
        <v>780</v>
      </c>
      <c r="I142" s="132"/>
      <c r="J142" s="133">
        <f>ROUND(I142*H142,2)</f>
        <v>0</v>
      </c>
      <c r="K142" s="129" t="s">
        <v>126</v>
      </c>
      <c r="L142" s="32"/>
      <c r="M142" s="134" t="s">
        <v>19</v>
      </c>
      <c r="N142" s="135" t="s">
        <v>42</v>
      </c>
      <c r="P142" s="136">
        <f>O142*H142</f>
        <v>0</v>
      </c>
      <c r="Q142" s="136">
        <v>0</v>
      </c>
      <c r="R142" s="136">
        <f>Q142*H142</f>
        <v>0</v>
      </c>
      <c r="S142" s="136">
        <v>0</v>
      </c>
      <c r="T142" s="137">
        <f>S142*H142</f>
        <v>0</v>
      </c>
      <c r="AR142" s="138" t="s">
        <v>127</v>
      </c>
      <c r="AT142" s="138" t="s">
        <v>122</v>
      </c>
      <c r="AU142" s="138" t="s">
        <v>81</v>
      </c>
      <c r="AY142" s="17" t="s">
        <v>120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7" t="s">
        <v>79</v>
      </c>
      <c r="BK142" s="139">
        <f>ROUND(I142*H142,2)</f>
        <v>0</v>
      </c>
      <c r="BL142" s="17" t="s">
        <v>127</v>
      </c>
      <c r="BM142" s="138" t="s">
        <v>226</v>
      </c>
    </row>
    <row r="143" spans="2:65" s="1" customFormat="1" ht="10.199999999999999">
      <c r="B143" s="32"/>
      <c r="D143" s="140" t="s">
        <v>129</v>
      </c>
      <c r="F143" s="141" t="s">
        <v>227</v>
      </c>
      <c r="I143" s="142"/>
      <c r="L143" s="32"/>
      <c r="M143" s="143"/>
      <c r="T143" s="53"/>
      <c r="AT143" s="17" t="s">
        <v>129</v>
      </c>
      <c r="AU143" s="17" t="s">
        <v>81</v>
      </c>
    </row>
    <row r="144" spans="2:65" s="13" customFormat="1" ht="10.199999999999999">
      <c r="B144" s="152"/>
      <c r="D144" s="145" t="s">
        <v>134</v>
      </c>
      <c r="E144" s="153" t="s">
        <v>19</v>
      </c>
      <c r="F144" s="154" t="s">
        <v>228</v>
      </c>
      <c r="H144" s="153" t="s">
        <v>19</v>
      </c>
      <c r="I144" s="155"/>
      <c r="L144" s="152"/>
      <c r="M144" s="156"/>
      <c r="T144" s="157"/>
      <c r="AT144" s="153" t="s">
        <v>134</v>
      </c>
      <c r="AU144" s="153" t="s">
        <v>81</v>
      </c>
      <c r="AV144" s="13" t="s">
        <v>79</v>
      </c>
      <c r="AW144" s="13" t="s">
        <v>33</v>
      </c>
      <c r="AX144" s="13" t="s">
        <v>71</v>
      </c>
      <c r="AY144" s="153" t="s">
        <v>120</v>
      </c>
    </row>
    <row r="145" spans="2:65" s="12" customFormat="1" ht="10.199999999999999">
      <c r="B145" s="144"/>
      <c r="D145" s="145" t="s">
        <v>134</v>
      </c>
      <c r="E145" s="146" t="s">
        <v>19</v>
      </c>
      <c r="F145" s="147" t="s">
        <v>229</v>
      </c>
      <c r="H145" s="148">
        <v>780</v>
      </c>
      <c r="I145" s="149"/>
      <c r="L145" s="144"/>
      <c r="M145" s="150"/>
      <c r="T145" s="151"/>
      <c r="AT145" s="146" t="s">
        <v>134</v>
      </c>
      <c r="AU145" s="146" t="s">
        <v>81</v>
      </c>
      <c r="AV145" s="12" t="s">
        <v>81</v>
      </c>
      <c r="AW145" s="12" t="s">
        <v>33</v>
      </c>
      <c r="AX145" s="12" t="s">
        <v>71</v>
      </c>
      <c r="AY145" s="146" t="s">
        <v>120</v>
      </c>
    </row>
    <row r="146" spans="2:65" s="14" customFormat="1" ht="10.199999999999999">
      <c r="B146" s="158"/>
      <c r="D146" s="145" t="s">
        <v>134</v>
      </c>
      <c r="E146" s="159" t="s">
        <v>19</v>
      </c>
      <c r="F146" s="160" t="s">
        <v>149</v>
      </c>
      <c r="H146" s="161">
        <v>780</v>
      </c>
      <c r="I146" s="162"/>
      <c r="L146" s="158"/>
      <c r="M146" s="163"/>
      <c r="T146" s="164"/>
      <c r="AT146" s="159" t="s">
        <v>134</v>
      </c>
      <c r="AU146" s="159" t="s">
        <v>81</v>
      </c>
      <c r="AV146" s="14" t="s">
        <v>127</v>
      </c>
      <c r="AW146" s="14" t="s">
        <v>33</v>
      </c>
      <c r="AX146" s="14" t="s">
        <v>79</v>
      </c>
      <c r="AY146" s="159" t="s">
        <v>120</v>
      </c>
    </row>
    <row r="147" spans="2:65" s="1" customFormat="1" ht="16.5" customHeight="1">
      <c r="B147" s="32"/>
      <c r="C147" s="165" t="s">
        <v>230</v>
      </c>
      <c r="D147" s="165" t="s">
        <v>212</v>
      </c>
      <c r="E147" s="166" t="s">
        <v>231</v>
      </c>
      <c r="F147" s="167" t="s">
        <v>232</v>
      </c>
      <c r="G147" s="168" t="s">
        <v>192</v>
      </c>
      <c r="H147" s="169">
        <v>62.4</v>
      </c>
      <c r="I147" s="170"/>
      <c r="J147" s="171">
        <f>ROUND(I147*H147,2)</f>
        <v>0</v>
      </c>
      <c r="K147" s="167" t="s">
        <v>126</v>
      </c>
      <c r="L147" s="172"/>
      <c r="M147" s="173" t="s">
        <v>19</v>
      </c>
      <c r="N147" s="174" t="s">
        <v>42</v>
      </c>
      <c r="P147" s="136">
        <f>O147*H147</f>
        <v>0</v>
      </c>
      <c r="Q147" s="136">
        <v>1</v>
      </c>
      <c r="R147" s="136">
        <f>Q147*H147</f>
        <v>62.4</v>
      </c>
      <c r="S147" s="136">
        <v>0</v>
      </c>
      <c r="T147" s="137">
        <f>S147*H147</f>
        <v>0</v>
      </c>
      <c r="AR147" s="138" t="s">
        <v>172</v>
      </c>
      <c r="AT147" s="138" t="s">
        <v>212</v>
      </c>
      <c r="AU147" s="138" t="s">
        <v>81</v>
      </c>
      <c r="AY147" s="17" t="s">
        <v>120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7" t="s">
        <v>79</v>
      </c>
      <c r="BK147" s="139">
        <f>ROUND(I147*H147,2)</f>
        <v>0</v>
      </c>
      <c r="BL147" s="17" t="s">
        <v>127</v>
      </c>
      <c r="BM147" s="138" t="s">
        <v>233</v>
      </c>
    </row>
    <row r="148" spans="2:65" s="12" customFormat="1" ht="10.199999999999999">
      <c r="B148" s="144"/>
      <c r="D148" s="145" t="s">
        <v>134</v>
      </c>
      <c r="E148" s="146" t="s">
        <v>19</v>
      </c>
      <c r="F148" s="147" t="s">
        <v>234</v>
      </c>
      <c r="H148" s="148">
        <v>62.4</v>
      </c>
      <c r="I148" s="149"/>
      <c r="L148" s="144"/>
      <c r="M148" s="150"/>
      <c r="T148" s="151"/>
      <c r="AT148" s="146" t="s">
        <v>134</v>
      </c>
      <c r="AU148" s="146" t="s">
        <v>81</v>
      </c>
      <c r="AV148" s="12" t="s">
        <v>81</v>
      </c>
      <c r="AW148" s="12" t="s">
        <v>33</v>
      </c>
      <c r="AX148" s="12" t="s">
        <v>71</v>
      </c>
      <c r="AY148" s="146" t="s">
        <v>120</v>
      </c>
    </row>
    <row r="149" spans="2:65" s="14" customFormat="1" ht="10.199999999999999">
      <c r="B149" s="158"/>
      <c r="D149" s="145" t="s">
        <v>134</v>
      </c>
      <c r="E149" s="159" t="s">
        <v>19</v>
      </c>
      <c r="F149" s="160" t="s">
        <v>149</v>
      </c>
      <c r="H149" s="161">
        <v>62.4</v>
      </c>
      <c r="I149" s="162"/>
      <c r="L149" s="158"/>
      <c r="M149" s="163"/>
      <c r="T149" s="164"/>
      <c r="AT149" s="159" t="s">
        <v>134</v>
      </c>
      <c r="AU149" s="159" t="s">
        <v>81</v>
      </c>
      <c r="AV149" s="14" t="s">
        <v>127</v>
      </c>
      <c r="AW149" s="14" t="s">
        <v>33</v>
      </c>
      <c r="AX149" s="14" t="s">
        <v>79</v>
      </c>
      <c r="AY149" s="159" t="s">
        <v>120</v>
      </c>
    </row>
    <row r="150" spans="2:65" s="11" customFormat="1" ht="22.8" customHeight="1">
      <c r="B150" s="115"/>
      <c r="D150" s="116" t="s">
        <v>70</v>
      </c>
      <c r="E150" s="125" t="s">
        <v>150</v>
      </c>
      <c r="F150" s="125" t="s">
        <v>235</v>
      </c>
      <c r="I150" s="118"/>
      <c r="J150" s="126">
        <f>BK150</f>
        <v>0</v>
      </c>
      <c r="L150" s="115"/>
      <c r="M150" s="120"/>
      <c r="P150" s="121">
        <f>SUM(P151:P203)</f>
        <v>0</v>
      </c>
      <c r="R150" s="121">
        <f>SUM(R151:R203)</f>
        <v>26.149065</v>
      </c>
      <c r="T150" s="122">
        <f>SUM(T151:T203)</f>
        <v>0</v>
      </c>
      <c r="AR150" s="116" t="s">
        <v>79</v>
      </c>
      <c r="AT150" s="123" t="s">
        <v>70</v>
      </c>
      <c r="AU150" s="123" t="s">
        <v>79</v>
      </c>
      <c r="AY150" s="116" t="s">
        <v>120</v>
      </c>
      <c r="BK150" s="124">
        <f>SUM(BK151:BK203)</f>
        <v>0</v>
      </c>
    </row>
    <row r="151" spans="2:65" s="1" customFormat="1" ht="16.5" customHeight="1">
      <c r="B151" s="32"/>
      <c r="C151" s="127" t="s">
        <v>236</v>
      </c>
      <c r="D151" s="127" t="s">
        <v>122</v>
      </c>
      <c r="E151" s="128" t="s">
        <v>237</v>
      </c>
      <c r="F151" s="129" t="s">
        <v>238</v>
      </c>
      <c r="G151" s="130" t="s">
        <v>125</v>
      </c>
      <c r="H151" s="131">
        <v>102</v>
      </c>
      <c r="I151" s="132"/>
      <c r="J151" s="133">
        <f>ROUND(I151*H151,2)</f>
        <v>0</v>
      </c>
      <c r="K151" s="129" t="s">
        <v>19</v>
      </c>
      <c r="L151" s="32"/>
      <c r="M151" s="134" t="s">
        <v>19</v>
      </c>
      <c r="N151" s="135" t="s">
        <v>42</v>
      </c>
      <c r="P151" s="136">
        <f>O151*H151</f>
        <v>0</v>
      </c>
      <c r="Q151" s="136">
        <v>6.8999999999999997E-4</v>
      </c>
      <c r="R151" s="136">
        <f>Q151*H151</f>
        <v>7.0379999999999998E-2</v>
      </c>
      <c r="S151" s="136">
        <v>0</v>
      </c>
      <c r="T151" s="137">
        <f>S151*H151</f>
        <v>0</v>
      </c>
      <c r="AR151" s="138" t="s">
        <v>127</v>
      </c>
      <c r="AT151" s="138" t="s">
        <v>122</v>
      </c>
      <c r="AU151" s="138" t="s">
        <v>81</v>
      </c>
      <c r="AY151" s="17" t="s">
        <v>120</v>
      </c>
      <c r="BE151" s="139">
        <f>IF(N151="základní",J151,0)</f>
        <v>0</v>
      </c>
      <c r="BF151" s="139">
        <f>IF(N151="snížená",J151,0)</f>
        <v>0</v>
      </c>
      <c r="BG151" s="139">
        <f>IF(N151="zákl. přenesená",J151,0)</f>
        <v>0</v>
      </c>
      <c r="BH151" s="139">
        <f>IF(N151="sníž. přenesená",J151,0)</f>
        <v>0</v>
      </c>
      <c r="BI151" s="139">
        <f>IF(N151="nulová",J151,0)</f>
        <v>0</v>
      </c>
      <c r="BJ151" s="17" t="s">
        <v>79</v>
      </c>
      <c r="BK151" s="139">
        <f>ROUND(I151*H151,2)</f>
        <v>0</v>
      </c>
      <c r="BL151" s="17" t="s">
        <v>127</v>
      </c>
      <c r="BM151" s="138" t="s">
        <v>239</v>
      </c>
    </row>
    <row r="152" spans="2:65" s="13" customFormat="1" ht="10.199999999999999">
      <c r="B152" s="152"/>
      <c r="D152" s="145" t="s">
        <v>134</v>
      </c>
      <c r="E152" s="153" t="s">
        <v>19</v>
      </c>
      <c r="F152" s="154" t="s">
        <v>147</v>
      </c>
      <c r="H152" s="153" t="s">
        <v>19</v>
      </c>
      <c r="I152" s="155"/>
      <c r="L152" s="152"/>
      <c r="M152" s="156"/>
      <c r="T152" s="157"/>
      <c r="AT152" s="153" t="s">
        <v>134</v>
      </c>
      <c r="AU152" s="153" t="s">
        <v>81</v>
      </c>
      <c r="AV152" s="13" t="s">
        <v>79</v>
      </c>
      <c r="AW152" s="13" t="s">
        <v>33</v>
      </c>
      <c r="AX152" s="13" t="s">
        <v>71</v>
      </c>
      <c r="AY152" s="153" t="s">
        <v>120</v>
      </c>
    </row>
    <row r="153" spans="2:65" s="12" customFormat="1" ht="10.199999999999999">
      <c r="B153" s="144"/>
      <c r="D153" s="145" t="s">
        <v>134</v>
      </c>
      <c r="E153" s="146" t="s">
        <v>19</v>
      </c>
      <c r="F153" s="147" t="s">
        <v>148</v>
      </c>
      <c r="H153" s="148">
        <v>102</v>
      </c>
      <c r="I153" s="149"/>
      <c r="L153" s="144"/>
      <c r="M153" s="150"/>
      <c r="T153" s="151"/>
      <c r="AT153" s="146" t="s">
        <v>134</v>
      </c>
      <c r="AU153" s="146" t="s">
        <v>81</v>
      </c>
      <c r="AV153" s="12" t="s">
        <v>81</v>
      </c>
      <c r="AW153" s="12" t="s">
        <v>33</v>
      </c>
      <c r="AX153" s="12" t="s">
        <v>79</v>
      </c>
      <c r="AY153" s="146" t="s">
        <v>120</v>
      </c>
    </row>
    <row r="154" spans="2:65" s="1" customFormat="1" ht="21.75" customHeight="1">
      <c r="B154" s="32"/>
      <c r="C154" s="127" t="s">
        <v>240</v>
      </c>
      <c r="D154" s="127" t="s">
        <v>122</v>
      </c>
      <c r="E154" s="128" t="s">
        <v>241</v>
      </c>
      <c r="F154" s="129" t="s">
        <v>242</v>
      </c>
      <c r="G154" s="130" t="s">
        <v>125</v>
      </c>
      <c r="H154" s="131">
        <v>742</v>
      </c>
      <c r="I154" s="132"/>
      <c r="J154" s="133">
        <f>ROUND(I154*H154,2)</f>
        <v>0</v>
      </c>
      <c r="K154" s="129" t="s">
        <v>126</v>
      </c>
      <c r="L154" s="32"/>
      <c r="M154" s="134" t="s">
        <v>19</v>
      </c>
      <c r="N154" s="135" t="s">
        <v>42</v>
      </c>
      <c r="P154" s="136">
        <f>O154*H154</f>
        <v>0</v>
      </c>
      <c r="Q154" s="136">
        <v>0</v>
      </c>
      <c r="R154" s="136">
        <f>Q154*H154</f>
        <v>0</v>
      </c>
      <c r="S154" s="136">
        <v>0</v>
      </c>
      <c r="T154" s="137">
        <f>S154*H154</f>
        <v>0</v>
      </c>
      <c r="AR154" s="138" t="s">
        <v>127</v>
      </c>
      <c r="AT154" s="138" t="s">
        <v>122</v>
      </c>
      <c r="AU154" s="138" t="s">
        <v>81</v>
      </c>
      <c r="AY154" s="17" t="s">
        <v>120</v>
      </c>
      <c r="BE154" s="139">
        <f>IF(N154="základní",J154,0)</f>
        <v>0</v>
      </c>
      <c r="BF154" s="139">
        <f>IF(N154="snížená",J154,0)</f>
        <v>0</v>
      </c>
      <c r="BG154" s="139">
        <f>IF(N154="zákl. přenesená",J154,0)</f>
        <v>0</v>
      </c>
      <c r="BH154" s="139">
        <f>IF(N154="sníž. přenesená",J154,0)</f>
        <v>0</v>
      </c>
      <c r="BI154" s="139">
        <f>IF(N154="nulová",J154,0)</f>
        <v>0</v>
      </c>
      <c r="BJ154" s="17" t="s">
        <v>79</v>
      </c>
      <c r="BK154" s="139">
        <f>ROUND(I154*H154,2)</f>
        <v>0</v>
      </c>
      <c r="BL154" s="17" t="s">
        <v>127</v>
      </c>
      <c r="BM154" s="138" t="s">
        <v>243</v>
      </c>
    </row>
    <row r="155" spans="2:65" s="1" customFormat="1" ht="10.199999999999999">
      <c r="B155" s="32"/>
      <c r="D155" s="140" t="s">
        <v>129</v>
      </c>
      <c r="F155" s="141" t="s">
        <v>244</v>
      </c>
      <c r="I155" s="142"/>
      <c r="L155" s="32"/>
      <c r="M155" s="143"/>
      <c r="T155" s="53"/>
      <c r="AT155" s="17" t="s">
        <v>129</v>
      </c>
      <c r="AU155" s="17" t="s">
        <v>81</v>
      </c>
    </row>
    <row r="156" spans="2:65" s="13" customFormat="1" ht="10.199999999999999">
      <c r="B156" s="152"/>
      <c r="D156" s="145" t="s">
        <v>134</v>
      </c>
      <c r="E156" s="153" t="s">
        <v>19</v>
      </c>
      <c r="F156" s="154" t="s">
        <v>145</v>
      </c>
      <c r="H156" s="153" t="s">
        <v>19</v>
      </c>
      <c r="I156" s="155"/>
      <c r="L156" s="152"/>
      <c r="M156" s="156"/>
      <c r="T156" s="157"/>
      <c r="AT156" s="153" t="s">
        <v>134</v>
      </c>
      <c r="AU156" s="153" t="s">
        <v>81</v>
      </c>
      <c r="AV156" s="13" t="s">
        <v>79</v>
      </c>
      <c r="AW156" s="13" t="s">
        <v>33</v>
      </c>
      <c r="AX156" s="13" t="s">
        <v>71</v>
      </c>
      <c r="AY156" s="153" t="s">
        <v>120</v>
      </c>
    </row>
    <row r="157" spans="2:65" s="13" customFormat="1" ht="10.199999999999999">
      <c r="B157" s="152"/>
      <c r="D157" s="145" t="s">
        <v>134</v>
      </c>
      <c r="E157" s="153" t="s">
        <v>19</v>
      </c>
      <c r="F157" s="154" t="s">
        <v>245</v>
      </c>
      <c r="H157" s="153" t="s">
        <v>19</v>
      </c>
      <c r="I157" s="155"/>
      <c r="L157" s="152"/>
      <c r="M157" s="156"/>
      <c r="T157" s="157"/>
      <c r="AT157" s="153" t="s">
        <v>134</v>
      </c>
      <c r="AU157" s="153" t="s">
        <v>81</v>
      </c>
      <c r="AV157" s="13" t="s">
        <v>79</v>
      </c>
      <c r="AW157" s="13" t="s">
        <v>33</v>
      </c>
      <c r="AX157" s="13" t="s">
        <v>71</v>
      </c>
      <c r="AY157" s="153" t="s">
        <v>120</v>
      </c>
    </row>
    <row r="158" spans="2:65" s="12" customFormat="1" ht="10.199999999999999">
      <c r="B158" s="144"/>
      <c r="D158" s="145" t="s">
        <v>134</v>
      </c>
      <c r="E158" s="146" t="s">
        <v>19</v>
      </c>
      <c r="F158" s="147" t="s">
        <v>146</v>
      </c>
      <c r="H158" s="148">
        <v>640</v>
      </c>
      <c r="I158" s="149"/>
      <c r="L158" s="144"/>
      <c r="M158" s="150"/>
      <c r="T158" s="151"/>
      <c r="AT158" s="146" t="s">
        <v>134</v>
      </c>
      <c r="AU158" s="146" t="s">
        <v>81</v>
      </c>
      <c r="AV158" s="12" t="s">
        <v>81</v>
      </c>
      <c r="AW158" s="12" t="s">
        <v>33</v>
      </c>
      <c r="AX158" s="12" t="s">
        <v>71</v>
      </c>
      <c r="AY158" s="146" t="s">
        <v>120</v>
      </c>
    </row>
    <row r="159" spans="2:65" s="13" customFormat="1" ht="10.199999999999999">
      <c r="B159" s="152"/>
      <c r="D159" s="145" t="s">
        <v>134</v>
      </c>
      <c r="E159" s="153" t="s">
        <v>19</v>
      </c>
      <c r="F159" s="154" t="s">
        <v>147</v>
      </c>
      <c r="H159" s="153" t="s">
        <v>19</v>
      </c>
      <c r="I159" s="155"/>
      <c r="L159" s="152"/>
      <c r="M159" s="156"/>
      <c r="T159" s="157"/>
      <c r="AT159" s="153" t="s">
        <v>134</v>
      </c>
      <c r="AU159" s="153" t="s">
        <v>81</v>
      </c>
      <c r="AV159" s="13" t="s">
        <v>79</v>
      </c>
      <c r="AW159" s="13" t="s">
        <v>33</v>
      </c>
      <c r="AX159" s="13" t="s">
        <v>71</v>
      </c>
      <c r="AY159" s="153" t="s">
        <v>120</v>
      </c>
    </row>
    <row r="160" spans="2:65" s="13" customFormat="1" ht="10.199999999999999">
      <c r="B160" s="152"/>
      <c r="D160" s="145" t="s">
        <v>134</v>
      </c>
      <c r="E160" s="153" t="s">
        <v>19</v>
      </c>
      <c r="F160" s="154" t="s">
        <v>245</v>
      </c>
      <c r="H160" s="153" t="s">
        <v>19</v>
      </c>
      <c r="I160" s="155"/>
      <c r="L160" s="152"/>
      <c r="M160" s="156"/>
      <c r="T160" s="157"/>
      <c r="AT160" s="153" t="s">
        <v>134</v>
      </c>
      <c r="AU160" s="153" t="s">
        <v>81</v>
      </c>
      <c r="AV160" s="13" t="s">
        <v>79</v>
      </c>
      <c r="AW160" s="13" t="s">
        <v>33</v>
      </c>
      <c r="AX160" s="13" t="s">
        <v>71</v>
      </c>
      <c r="AY160" s="153" t="s">
        <v>120</v>
      </c>
    </row>
    <row r="161" spans="2:65" s="12" customFormat="1" ht="10.199999999999999">
      <c r="B161" s="144"/>
      <c r="D161" s="145" t="s">
        <v>134</v>
      </c>
      <c r="E161" s="146" t="s">
        <v>19</v>
      </c>
      <c r="F161" s="147" t="s">
        <v>148</v>
      </c>
      <c r="H161" s="148">
        <v>102</v>
      </c>
      <c r="I161" s="149"/>
      <c r="L161" s="144"/>
      <c r="M161" s="150"/>
      <c r="T161" s="151"/>
      <c r="AT161" s="146" t="s">
        <v>134</v>
      </c>
      <c r="AU161" s="146" t="s">
        <v>81</v>
      </c>
      <c r="AV161" s="12" t="s">
        <v>81</v>
      </c>
      <c r="AW161" s="12" t="s">
        <v>33</v>
      </c>
      <c r="AX161" s="12" t="s">
        <v>71</v>
      </c>
      <c r="AY161" s="146" t="s">
        <v>120</v>
      </c>
    </row>
    <row r="162" spans="2:65" s="14" customFormat="1" ht="10.199999999999999">
      <c r="B162" s="158"/>
      <c r="D162" s="145" t="s">
        <v>134</v>
      </c>
      <c r="E162" s="159" t="s">
        <v>19</v>
      </c>
      <c r="F162" s="160" t="s">
        <v>149</v>
      </c>
      <c r="H162" s="161">
        <v>742</v>
      </c>
      <c r="I162" s="162"/>
      <c r="L162" s="158"/>
      <c r="M162" s="163"/>
      <c r="T162" s="164"/>
      <c r="AT162" s="159" t="s">
        <v>134</v>
      </c>
      <c r="AU162" s="159" t="s">
        <v>81</v>
      </c>
      <c r="AV162" s="14" t="s">
        <v>127</v>
      </c>
      <c r="AW162" s="14" t="s">
        <v>33</v>
      </c>
      <c r="AX162" s="14" t="s">
        <v>79</v>
      </c>
      <c r="AY162" s="159" t="s">
        <v>120</v>
      </c>
    </row>
    <row r="163" spans="2:65" s="1" customFormat="1" ht="21.75" customHeight="1">
      <c r="B163" s="32"/>
      <c r="C163" s="127" t="s">
        <v>7</v>
      </c>
      <c r="D163" s="127" t="s">
        <v>122</v>
      </c>
      <c r="E163" s="128" t="s">
        <v>246</v>
      </c>
      <c r="F163" s="129" t="s">
        <v>247</v>
      </c>
      <c r="G163" s="130" t="s">
        <v>125</v>
      </c>
      <c r="H163" s="131">
        <v>4.5</v>
      </c>
      <c r="I163" s="132"/>
      <c r="J163" s="133">
        <f>ROUND(I163*H163,2)</f>
        <v>0</v>
      </c>
      <c r="K163" s="129" t="s">
        <v>126</v>
      </c>
      <c r="L163" s="32"/>
      <c r="M163" s="134" t="s">
        <v>19</v>
      </c>
      <c r="N163" s="135" t="s">
        <v>42</v>
      </c>
      <c r="P163" s="136">
        <f>O163*H163</f>
        <v>0</v>
      </c>
      <c r="Q163" s="136">
        <v>0</v>
      </c>
      <c r="R163" s="136">
        <f>Q163*H163</f>
        <v>0</v>
      </c>
      <c r="S163" s="136">
        <v>0</v>
      </c>
      <c r="T163" s="137">
        <f>S163*H163</f>
        <v>0</v>
      </c>
      <c r="AR163" s="138" t="s">
        <v>127</v>
      </c>
      <c r="AT163" s="138" t="s">
        <v>122</v>
      </c>
      <c r="AU163" s="138" t="s">
        <v>81</v>
      </c>
      <c r="AY163" s="17" t="s">
        <v>120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7" t="s">
        <v>79</v>
      </c>
      <c r="BK163" s="139">
        <f>ROUND(I163*H163,2)</f>
        <v>0</v>
      </c>
      <c r="BL163" s="17" t="s">
        <v>127</v>
      </c>
      <c r="BM163" s="138" t="s">
        <v>248</v>
      </c>
    </row>
    <row r="164" spans="2:65" s="1" customFormat="1" ht="10.199999999999999">
      <c r="B164" s="32"/>
      <c r="D164" s="140" t="s">
        <v>129</v>
      </c>
      <c r="F164" s="141" t="s">
        <v>249</v>
      </c>
      <c r="I164" s="142"/>
      <c r="L164" s="32"/>
      <c r="M164" s="143"/>
      <c r="T164" s="53"/>
      <c r="AT164" s="17" t="s">
        <v>129</v>
      </c>
      <c r="AU164" s="17" t="s">
        <v>81</v>
      </c>
    </row>
    <row r="165" spans="2:65" s="13" customFormat="1" ht="10.199999999999999">
      <c r="B165" s="152"/>
      <c r="D165" s="145" t="s">
        <v>134</v>
      </c>
      <c r="E165" s="153" t="s">
        <v>19</v>
      </c>
      <c r="F165" s="154" t="s">
        <v>155</v>
      </c>
      <c r="H165" s="153" t="s">
        <v>19</v>
      </c>
      <c r="I165" s="155"/>
      <c r="L165" s="152"/>
      <c r="M165" s="156"/>
      <c r="T165" s="157"/>
      <c r="AT165" s="153" t="s">
        <v>134</v>
      </c>
      <c r="AU165" s="153" t="s">
        <v>81</v>
      </c>
      <c r="AV165" s="13" t="s">
        <v>79</v>
      </c>
      <c r="AW165" s="13" t="s">
        <v>33</v>
      </c>
      <c r="AX165" s="13" t="s">
        <v>71</v>
      </c>
      <c r="AY165" s="153" t="s">
        <v>120</v>
      </c>
    </row>
    <row r="166" spans="2:65" s="13" customFormat="1" ht="10.199999999999999">
      <c r="B166" s="152"/>
      <c r="D166" s="145" t="s">
        <v>134</v>
      </c>
      <c r="E166" s="153" t="s">
        <v>19</v>
      </c>
      <c r="F166" s="154" t="s">
        <v>250</v>
      </c>
      <c r="H166" s="153" t="s">
        <v>19</v>
      </c>
      <c r="I166" s="155"/>
      <c r="L166" s="152"/>
      <c r="M166" s="156"/>
      <c r="T166" s="157"/>
      <c r="AT166" s="153" t="s">
        <v>134</v>
      </c>
      <c r="AU166" s="153" t="s">
        <v>81</v>
      </c>
      <c r="AV166" s="13" t="s">
        <v>79</v>
      </c>
      <c r="AW166" s="13" t="s">
        <v>33</v>
      </c>
      <c r="AX166" s="13" t="s">
        <v>71</v>
      </c>
      <c r="AY166" s="153" t="s">
        <v>120</v>
      </c>
    </row>
    <row r="167" spans="2:65" s="12" customFormat="1" ht="10.199999999999999">
      <c r="B167" s="144"/>
      <c r="D167" s="145" t="s">
        <v>134</v>
      </c>
      <c r="E167" s="146" t="s">
        <v>19</v>
      </c>
      <c r="F167" s="147" t="s">
        <v>156</v>
      </c>
      <c r="H167" s="148">
        <v>4.5</v>
      </c>
      <c r="I167" s="149"/>
      <c r="L167" s="144"/>
      <c r="M167" s="150"/>
      <c r="T167" s="151"/>
      <c r="AT167" s="146" t="s">
        <v>134</v>
      </c>
      <c r="AU167" s="146" t="s">
        <v>81</v>
      </c>
      <c r="AV167" s="12" t="s">
        <v>81</v>
      </c>
      <c r="AW167" s="12" t="s">
        <v>33</v>
      </c>
      <c r="AX167" s="12" t="s">
        <v>79</v>
      </c>
      <c r="AY167" s="146" t="s">
        <v>120</v>
      </c>
    </row>
    <row r="168" spans="2:65" s="1" customFormat="1" ht="21.75" customHeight="1">
      <c r="B168" s="32"/>
      <c r="C168" s="127" t="s">
        <v>251</v>
      </c>
      <c r="D168" s="127" t="s">
        <v>122</v>
      </c>
      <c r="E168" s="128" t="s">
        <v>252</v>
      </c>
      <c r="F168" s="129" t="s">
        <v>253</v>
      </c>
      <c r="G168" s="130" t="s">
        <v>125</v>
      </c>
      <c r="H168" s="131">
        <v>742</v>
      </c>
      <c r="I168" s="132"/>
      <c r="J168" s="133">
        <f>ROUND(I168*H168,2)</f>
        <v>0</v>
      </c>
      <c r="K168" s="129" t="s">
        <v>126</v>
      </c>
      <c r="L168" s="32"/>
      <c r="M168" s="134" t="s">
        <v>19</v>
      </c>
      <c r="N168" s="135" t="s">
        <v>42</v>
      </c>
      <c r="P168" s="136">
        <f>O168*H168</f>
        <v>0</v>
      </c>
      <c r="Q168" s="136">
        <v>0</v>
      </c>
      <c r="R168" s="136">
        <f>Q168*H168</f>
        <v>0</v>
      </c>
      <c r="S168" s="136">
        <v>0</v>
      </c>
      <c r="T168" s="137">
        <f>S168*H168</f>
        <v>0</v>
      </c>
      <c r="AR168" s="138" t="s">
        <v>127</v>
      </c>
      <c r="AT168" s="138" t="s">
        <v>122</v>
      </c>
      <c r="AU168" s="138" t="s">
        <v>81</v>
      </c>
      <c r="AY168" s="17" t="s">
        <v>120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7" t="s">
        <v>79</v>
      </c>
      <c r="BK168" s="139">
        <f>ROUND(I168*H168,2)</f>
        <v>0</v>
      </c>
      <c r="BL168" s="17" t="s">
        <v>127</v>
      </c>
      <c r="BM168" s="138" t="s">
        <v>254</v>
      </c>
    </row>
    <row r="169" spans="2:65" s="1" customFormat="1" ht="10.199999999999999">
      <c r="B169" s="32"/>
      <c r="D169" s="140" t="s">
        <v>129</v>
      </c>
      <c r="F169" s="141" t="s">
        <v>255</v>
      </c>
      <c r="I169" s="142"/>
      <c r="L169" s="32"/>
      <c r="M169" s="143"/>
      <c r="T169" s="53"/>
      <c r="AT169" s="17" t="s">
        <v>129</v>
      </c>
      <c r="AU169" s="17" t="s">
        <v>81</v>
      </c>
    </row>
    <row r="170" spans="2:65" s="13" customFormat="1" ht="10.199999999999999">
      <c r="B170" s="152"/>
      <c r="D170" s="145" t="s">
        <v>134</v>
      </c>
      <c r="E170" s="153" t="s">
        <v>19</v>
      </c>
      <c r="F170" s="154" t="s">
        <v>145</v>
      </c>
      <c r="H170" s="153" t="s">
        <v>19</v>
      </c>
      <c r="I170" s="155"/>
      <c r="L170" s="152"/>
      <c r="M170" s="156"/>
      <c r="T170" s="157"/>
      <c r="AT170" s="153" t="s">
        <v>134</v>
      </c>
      <c r="AU170" s="153" t="s">
        <v>81</v>
      </c>
      <c r="AV170" s="13" t="s">
        <v>79</v>
      </c>
      <c r="AW170" s="13" t="s">
        <v>33</v>
      </c>
      <c r="AX170" s="13" t="s">
        <v>71</v>
      </c>
      <c r="AY170" s="153" t="s">
        <v>120</v>
      </c>
    </row>
    <row r="171" spans="2:65" s="13" customFormat="1" ht="10.199999999999999">
      <c r="B171" s="152"/>
      <c r="D171" s="145" t="s">
        <v>134</v>
      </c>
      <c r="E171" s="153" t="s">
        <v>19</v>
      </c>
      <c r="F171" s="154" t="s">
        <v>250</v>
      </c>
      <c r="H171" s="153" t="s">
        <v>19</v>
      </c>
      <c r="I171" s="155"/>
      <c r="L171" s="152"/>
      <c r="M171" s="156"/>
      <c r="T171" s="157"/>
      <c r="AT171" s="153" t="s">
        <v>134</v>
      </c>
      <c r="AU171" s="153" t="s">
        <v>81</v>
      </c>
      <c r="AV171" s="13" t="s">
        <v>79</v>
      </c>
      <c r="AW171" s="13" t="s">
        <v>33</v>
      </c>
      <c r="AX171" s="13" t="s">
        <v>71</v>
      </c>
      <c r="AY171" s="153" t="s">
        <v>120</v>
      </c>
    </row>
    <row r="172" spans="2:65" s="12" customFormat="1" ht="10.199999999999999">
      <c r="B172" s="144"/>
      <c r="D172" s="145" t="s">
        <v>134</v>
      </c>
      <c r="E172" s="146" t="s">
        <v>19</v>
      </c>
      <c r="F172" s="147" t="s">
        <v>146</v>
      </c>
      <c r="H172" s="148">
        <v>640</v>
      </c>
      <c r="I172" s="149"/>
      <c r="L172" s="144"/>
      <c r="M172" s="150"/>
      <c r="T172" s="151"/>
      <c r="AT172" s="146" t="s">
        <v>134</v>
      </c>
      <c r="AU172" s="146" t="s">
        <v>81</v>
      </c>
      <c r="AV172" s="12" t="s">
        <v>81</v>
      </c>
      <c r="AW172" s="12" t="s">
        <v>33</v>
      </c>
      <c r="AX172" s="12" t="s">
        <v>71</v>
      </c>
      <c r="AY172" s="146" t="s">
        <v>120</v>
      </c>
    </row>
    <row r="173" spans="2:65" s="13" customFormat="1" ht="10.199999999999999">
      <c r="B173" s="152"/>
      <c r="D173" s="145" t="s">
        <v>134</v>
      </c>
      <c r="E173" s="153" t="s">
        <v>19</v>
      </c>
      <c r="F173" s="154" t="s">
        <v>147</v>
      </c>
      <c r="H173" s="153" t="s">
        <v>19</v>
      </c>
      <c r="I173" s="155"/>
      <c r="L173" s="152"/>
      <c r="M173" s="156"/>
      <c r="T173" s="157"/>
      <c r="AT173" s="153" t="s">
        <v>134</v>
      </c>
      <c r="AU173" s="153" t="s">
        <v>81</v>
      </c>
      <c r="AV173" s="13" t="s">
        <v>79</v>
      </c>
      <c r="AW173" s="13" t="s">
        <v>33</v>
      </c>
      <c r="AX173" s="13" t="s">
        <v>71</v>
      </c>
      <c r="AY173" s="153" t="s">
        <v>120</v>
      </c>
    </row>
    <row r="174" spans="2:65" s="13" customFormat="1" ht="10.199999999999999">
      <c r="B174" s="152"/>
      <c r="D174" s="145" t="s">
        <v>134</v>
      </c>
      <c r="E174" s="153" t="s">
        <v>19</v>
      </c>
      <c r="F174" s="154" t="s">
        <v>250</v>
      </c>
      <c r="H174" s="153" t="s">
        <v>19</v>
      </c>
      <c r="I174" s="155"/>
      <c r="L174" s="152"/>
      <c r="M174" s="156"/>
      <c r="T174" s="157"/>
      <c r="AT174" s="153" t="s">
        <v>134</v>
      </c>
      <c r="AU174" s="153" t="s">
        <v>81</v>
      </c>
      <c r="AV174" s="13" t="s">
        <v>79</v>
      </c>
      <c r="AW174" s="13" t="s">
        <v>33</v>
      </c>
      <c r="AX174" s="13" t="s">
        <v>71</v>
      </c>
      <c r="AY174" s="153" t="s">
        <v>120</v>
      </c>
    </row>
    <row r="175" spans="2:65" s="12" customFormat="1" ht="10.199999999999999">
      <c r="B175" s="144"/>
      <c r="D175" s="145" t="s">
        <v>134</v>
      </c>
      <c r="E175" s="146" t="s">
        <v>19</v>
      </c>
      <c r="F175" s="147" t="s">
        <v>148</v>
      </c>
      <c r="H175" s="148">
        <v>102</v>
      </c>
      <c r="I175" s="149"/>
      <c r="L175" s="144"/>
      <c r="M175" s="150"/>
      <c r="T175" s="151"/>
      <c r="AT175" s="146" t="s">
        <v>134</v>
      </c>
      <c r="AU175" s="146" t="s">
        <v>81</v>
      </c>
      <c r="AV175" s="12" t="s">
        <v>81</v>
      </c>
      <c r="AW175" s="12" t="s">
        <v>33</v>
      </c>
      <c r="AX175" s="12" t="s">
        <v>71</v>
      </c>
      <c r="AY175" s="146" t="s">
        <v>120</v>
      </c>
    </row>
    <row r="176" spans="2:65" s="14" customFormat="1" ht="10.199999999999999">
      <c r="B176" s="158"/>
      <c r="D176" s="145" t="s">
        <v>134</v>
      </c>
      <c r="E176" s="159" t="s">
        <v>19</v>
      </c>
      <c r="F176" s="160" t="s">
        <v>149</v>
      </c>
      <c r="H176" s="161">
        <v>742</v>
      </c>
      <c r="I176" s="162"/>
      <c r="L176" s="158"/>
      <c r="M176" s="163"/>
      <c r="T176" s="164"/>
      <c r="AT176" s="159" t="s">
        <v>134</v>
      </c>
      <c r="AU176" s="159" t="s">
        <v>81</v>
      </c>
      <c r="AV176" s="14" t="s">
        <v>127</v>
      </c>
      <c r="AW176" s="14" t="s">
        <v>33</v>
      </c>
      <c r="AX176" s="14" t="s">
        <v>79</v>
      </c>
      <c r="AY176" s="159" t="s">
        <v>120</v>
      </c>
    </row>
    <row r="177" spans="2:65" s="1" customFormat="1" ht="24.15" customHeight="1">
      <c r="B177" s="32"/>
      <c r="C177" s="127" t="s">
        <v>256</v>
      </c>
      <c r="D177" s="127" t="s">
        <v>122</v>
      </c>
      <c r="E177" s="128" t="s">
        <v>257</v>
      </c>
      <c r="F177" s="129" t="s">
        <v>258</v>
      </c>
      <c r="G177" s="130" t="s">
        <v>125</v>
      </c>
      <c r="H177" s="131">
        <v>640</v>
      </c>
      <c r="I177" s="132"/>
      <c r="J177" s="133">
        <f>ROUND(I177*H177,2)</f>
        <v>0</v>
      </c>
      <c r="K177" s="129" t="s">
        <v>19</v>
      </c>
      <c r="L177" s="32"/>
      <c r="M177" s="134" t="s">
        <v>19</v>
      </c>
      <c r="N177" s="135" t="s">
        <v>42</v>
      </c>
      <c r="P177" s="136">
        <f>O177*H177</f>
        <v>0</v>
      </c>
      <c r="Q177" s="136">
        <v>0</v>
      </c>
      <c r="R177" s="136">
        <f>Q177*H177</f>
        <v>0</v>
      </c>
      <c r="S177" s="136">
        <v>0</v>
      </c>
      <c r="T177" s="137">
        <f>S177*H177</f>
        <v>0</v>
      </c>
      <c r="AR177" s="138" t="s">
        <v>127</v>
      </c>
      <c r="AT177" s="138" t="s">
        <v>122</v>
      </c>
      <c r="AU177" s="138" t="s">
        <v>81</v>
      </c>
      <c r="AY177" s="17" t="s">
        <v>120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7" t="s">
        <v>79</v>
      </c>
      <c r="BK177" s="139">
        <f>ROUND(I177*H177,2)</f>
        <v>0</v>
      </c>
      <c r="BL177" s="17" t="s">
        <v>127</v>
      </c>
      <c r="BM177" s="138" t="s">
        <v>259</v>
      </c>
    </row>
    <row r="178" spans="2:65" s="13" customFormat="1" ht="10.199999999999999">
      <c r="B178" s="152"/>
      <c r="D178" s="145" t="s">
        <v>134</v>
      </c>
      <c r="E178" s="153" t="s">
        <v>19</v>
      </c>
      <c r="F178" s="154" t="s">
        <v>145</v>
      </c>
      <c r="H178" s="153" t="s">
        <v>19</v>
      </c>
      <c r="I178" s="155"/>
      <c r="L178" s="152"/>
      <c r="M178" s="156"/>
      <c r="T178" s="157"/>
      <c r="AT178" s="153" t="s">
        <v>134</v>
      </c>
      <c r="AU178" s="153" t="s">
        <v>81</v>
      </c>
      <c r="AV178" s="13" t="s">
        <v>79</v>
      </c>
      <c r="AW178" s="13" t="s">
        <v>33</v>
      </c>
      <c r="AX178" s="13" t="s">
        <v>71</v>
      </c>
      <c r="AY178" s="153" t="s">
        <v>120</v>
      </c>
    </row>
    <row r="179" spans="2:65" s="12" customFormat="1" ht="10.199999999999999">
      <c r="B179" s="144"/>
      <c r="D179" s="145" t="s">
        <v>134</v>
      </c>
      <c r="E179" s="146" t="s">
        <v>19</v>
      </c>
      <c r="F179" s="147" t="s">
        <v>146</v>
      </c>
      <c r="H179" s="148">
        <v>640</v>
      </c>
      <c r="I179" s="149"/>
      <c r="L179" s="144"/>
      <c r="M179" s="150"/>
      <c r="T179" s="151"/>
      <c r="AT179" s="146" t="s">
        <v>134</v>
      </c>
      <c r="AU179" s="146" t="s">
        <v>81</v>
      </c>
      <c r="AV179" s="12" t="s">
        <v>81</v>
      </c>
      <c r="AW179" s="12" t="s">
        <v>33</v>
      </c>
      <c r="AX179" s="12" t="s">
        <v>79</v>
      </c>
      <c r="AY179" s="146" t="s">
        <v>120</v>
      </c>
    </row>
    <row r="180" spans="2:65" s="1" customFormat="1" ht="16.5" customHeight="1">
      <c r="B180" s="32"/>
      <c r="C180" s="127" t="s">
        <v>260</v>
      </c>
      <c r="D180" s="127" t="s">
        <v>122</v>
      </c>
      <c r="E180" s="128" t="s">
        <v>261</v>
      </c>
      <c r="F180" s="129" t="s">
        <v>262</v>
      </c>
      <c r="G180" s="130" t="s">
        <v>125</v>
      </c>
      <c r="H180" s="131">
        <v>640</v>
      </c>
      <c r="I180" s="132"/>
      <c r="J180" s="133">
        <f>ROUND(I180*H180,2)</f>
        <v>0</v>
      </c>
      <c r="K180" s="129" t="s">
        <v>126</v>
      </c>
      <c r="L180" s="32"/>
      <c r="M180" s="134" t="s">
        <v>19</v>
      </c>
      <c r="N180" s="135" t="s">
        <v>42</v>
      </c>
      <c r="P180" s="136">
        <f>O180*H180</f>
        <v>0</v>
      </c>
      <c r="Q180" s="136">
        <v>0</v>
      </c>
      <c r="R180" s="136">
        <f>Q180*H180</f>
        <v>0</v>
      </c>
      <c r="S180" s="136">
        <v>0</v>
      </c>
      <c r="T180" s="137">
        <f>S180*H180</f>
        <v>0</v>
      </c>
      <c r="AR180" s="138" t="s">
        <v>127</v>
      </c>
      <c r="AT180" s="138" t="s">
        <v>122</v>
      </c>
      <c r="AU180" s="138" t="s">
        <v>81</v>
      </c>
      <c r="AY180" s="17" t="s">
        <v>120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7" t="s">
        <v>79</v>
      </c>
      <c r="BK180" s="139">
        <f>ROUND(I180*H180,2)</f>
        <v>0</v>
      </c>
      <c r="BL180" s="17" t="s">
        <v>127</v>
      </c>
      <c r="BM180" s="138" t="s">
        <v>263</v>
      </c>
    </row>
    <row r="181" spans="2:65" s="1" customFormat="1" ht="10.199999999999999">
      <c r="B181" s="32"/>
      <c r="D181" s="140" t="s">
        <v>129</v>
      </c>
      <c r="F181" s="141" t="s">
        <v>264</v>
      </c>
      <c r="I181" s="142"/>
      <c r="L181" s="32"/>
      <c r="M181" s="143"/>
      <c r="T181" s="53"/>
      <c r="AT181" s="17" t="s">
        <v>129</v>
      </c>
      <c r="AU181" s="17" t="s">
        <v>81</v>
      </c>
    </row>
    <row r="182" spans="2:65" s="13" customFormat="1" ht="10.199999999999999">
      <c r="B182" s="152"/>
      <c r="D182" s="145" t="s">
        <v>134</v>
      </c>
      <c r="E182" s="153" t="s">
        <v>19</v>
      </c>
      <c r="F182" s="154" t="s">
        <v>145</v>
      </c>
      <c r="H182" s="153" t="s">
        <v>19</v>
      </c>
      <c r="I182" s="155"/>
      <c r="L182" s="152"/>
      <c r="M182" s="156"/>
      <c r="T182" s="157"/>
      <c r="AT182" s="153" t="s">
        <v>134</v>
      </c>
      <c r="AU182" s="153" t="s">
        <v>81</v>
      </c>
      <c r="AV182" s="13" t="s">
        <v>79</v>
      </c>
      <c r="AW182" s="13" t="s">
        <v>33</v>
      </c>
      <c r="AX182" s="13" t="s">
        <v>71</v>
      </c>
      <c r="AY182" s="153" t="s">
        <v>120</v>
      </c>
    </row>
    <row r="183" spans="2:65" s="12" customFormat="1" ht="10.199999999999999">
      <c r="B183" s="144"/>
      <c r="D183" s="145" t="s">
        <v>134</v>
      </c>
      <c r="E183" s="146" t="s">
        <v>19</v>
      </c>
      <c r="F183" s="147" t="s">
        <v>146</v>
      </c>
      <c r="H183" s="148">
        <v>640</v>
      </c>
      <c r="I183" s="149"/>
      <c r="L183" s="144"/>
      <c r="M183" s="150"/>
      <c r="T183" s="151"/>
      <c r="AT183" s="146" t="s">
        <v>134</v>
      </c>
      <c r="AU183" s="146" t="s">
        <v>81</v>
      </c>
      <c r="AV183" s="12" t="s">
        <v>81</v>
      </c>
      <c r="AW183" s="12" t="s">
        <v>33</v>
      </c>
      <c r="AX183" s="12" t="s">
        <v>79</v>
      </c>
      <c r="AY183" s="146" t="s">
        <v>120</v>
      </c>
    </row>
    <row r="184" spans="2:65" s="1" customFormat="1" ht="24.15" customHeight="1">
      <c r="B184" s="32"/>
      <c r="C184" s="127" t="s">
        <v>265</v>
      </c>
      <c r="D184" s="127" t="s">
        <v>122</v>
      </c>
      <c r="E184" s="128" t="s">
        <v>266</v>
      </c>
      <c r="F184" s="129" t="s">
        <v>267</v>
      </c>
      <c r="G184" s="130" t="s">
        <v>125</v>
      </c>
      <c r="H184" s="131">
        <v>640</v>
      </c>
      <c r="I184" s="132"/>
      <c r="J184" s="133">
        <f>ROUND(I184*H184,2)</f>
        <v>0</v>
      </c>
      <c r="K184" s="129" t="s">
        <v>126</v>
      </c>
      <c r="L184" s="32"/>
      <c r="M184" s="134" t="s">
        <v>19</v>
      </c>
      <c r="N184" s="135" t="s">
        <v>42</v>
      </c>
      <c r="P184" s="136">
        <f>O184*H184</f>
        <v>0</v>
      </c>
      <c r="Q184" s="136">
        <v>0</v>
      </c>
      <c r="R184" s="136">
        <f>Q184*H184</f>
        <v>0</v>
      </c>
      <c r="S184" s="136">
        <v>0</v>
      </c>
      <c r="T184" s="137">
        <f>S184*H184</f>
        <v>0</v>
      </c>
      <c r="AR184" s="138" t="s">
        <v>127</v>
      </c>
      <c r="AT184" s="138" t="s">
        <v>122</v>
      </c>
      <c r="AU184" s="138" t="s">
        <v>81</v>
      </c>
      <c r="AY184" s="17" t="s">
        <v>120</v>
      </c>
      <c r="BE184" s="139">
        <f>IF(N184="základní",J184,0)</f>
        <v>0</v>
      </c>
      <c r="BF184" s="139">
        <f>IF(N184="snížená",J184,0)</f>
        <v>0</v>
      </c>
      <c r="BG184" s="139">
        <f>IF(N184="zákl. přenesená",J184,0)</f>
        <v>0</v>
      </c>
      <c r="BH184" s="139">
        <f>IF(N184="sníž. přenesená",J184,0)</f>
        <v>0</v>
      </c>
      <c r="BI184" s="139">
        <f>IF(N184="nulová",J184,0)</f>
        <v>0</v>
      </c>
      <c r="BJ184" s="17" t="s">
        <v>79</v>
      </c>
      <c r="BK184" s="139">
        <f>ROUND(I184*H184,2)</f>
        <v>0</v>
      </c>
      <c r="BL184" s="17" t="s">
        <v>127</v>
      </c>
      <c r="BM184" s="138" t="s">
        <v>268</v>
      </c>
    </row>
    <row r="185" spans="2:65" s="1" customFormat="1" ht="10.199999999999999">
      <c r="B185" s="32"/>
      <c r="D185" s="140" t="s">
        <v>129</v>
      </c>
      <c r="F185" s="141" t="s">
        <v>269</v>
      </c>
      <c r="I185" s="142"/>
      <c r="L185" s="32"/>
      <c r="M185" s="143"/>
      <c r="T185" s="53"/>
      <c r="AT185" s="17" t="s">
        <v>129</v>
      </c>
      <c r="AU185" s="17" t="s">
        <v>81</v>
      </c>
    </row>
    <row r="186" spans="2:65" s="13" customFormat="1" ht="10.199999999999999">
      <c r="B186" s="152"/>
      <c r="D186" s="145" t="s">
        <v>134</v>
      </c>
      <c r="E186" s="153" t="s">
        <v>19</v>
      </c>
      <c r="F186" s="154" t="s">
        <v>145</v>
      </c>
      <c r="H186" s="153" t="s">
        <v>19</v>
      </c>
      <c r="I186" s="155"/>
      <c r="L186" s="152"/>
      <c r="M186" s="156"/>
      <c r="T186" s="157"/>
      <c r="AT186" s="153" t="s">
        <v>134</v>
      </c>
      <c r="AU186" s="153" t="s">
        <v>81</v>
      </c>
      <c r="AV186" s="13" t="s">
        <v>79</v>
      </c>
      <c r="AW186" s="13" t="s">
        <v>33</v>
      </c>
      <c r="AX186" s="13" t="s">
        <v>71</v>
      </c>
      <c r="AY186" s="153" t="s">
        <v>120</v>
      </c>
    </row>
    <row r="187" spans="2:65" s="12" customFormat="1" ht="10.199999999999999">
      <c r="B187" s="144"/>
      <c r="D187" s="145" t="s">
        <v>134</v>
      </c>
      <c r="E187" s="146" t="s">
        <v>19</v>
      </c>
      <c r="F187" s="147" t="s">
        <v>146</v>
      </c>
      <c r="H187" s="148">
        <v>640</v>
      </c>
      <c r="I187" s="149"/>
      <c r="L187" s="144"/>
      <c r="M187" s="150"/>
      <c r="T187" s="151"/>
      <c r="AT187" s="146" t="s">
        <v>134</v>
      </c>
      <c r="AU187" s="146" t="s">
        <v>81</v>
      </c>
      <c r="AV187" s="12" t="s">
        <v>81</v>
      </c>
      <c r="AW187" s="12" t="s">
        <v>33</v>
      </c>
      <c r="AX187" s="12" t="s">
        <v>79</v>
      </c>
      <c r="AY187" s="146" t="s">
        <v>120</v>
      </c>
    </row>
    <row r="188" spans="2:65" s="1" customFormat="1" ht="37.799999999999997" customHeight="1">
      <c r="B188" s="32"/>
      <c r="C188" s="127" t="s">
        <v>270</v>
      </c>
      <c r="D188" s="127" t="s">
        <v>122</v>
      </c>
      <c r="E188" s="128" t="s">
        <v>271</v>
      </c>
      <c r="F188" s="129" t="s">
        <v>272</v>
      </c>
      <c r="G188" s="130" t="s">
        <v>125</v>
      </c>
      <c r="H188" s="131">
        <v>4.5</v>
      </c>
      <c r="I188" s="132"/>
      <c r="J188" s="133">
        <f>ROUND(I188*H188,2)</f>
        <v>0</v>
      </c>
      <c r="K188" s="129" t="s">
        <v>126</v>
      </c>
      <c r="L188" s="32"/>
      <c r="M188" s="134" t="s">
        <v>19</v>
      </c>
      <c r="N188" s="135" t="s">
        <v>42</v>
      </c>
      <c r="P188" s="136">
        <f>O188*H188</f>
        <v>0</v>
      </c>
      <c r="Q188" s="136">
        <v>8.9219999999999994E-2</v>
      </c>
      <c r="R188" s="136">
        <f>Q188*H188</f>
        <v>0.40148999999999996</v>
      </c>
      <c r="S188" s="136">
        <v>0</v>
      </c>
      <c r="T188" s="137">
        <f>S188*H188</f>
        <v>0</v>
      </c>
      <c r="AR188" s="138" t="s">
        <v>127</v>
      </c>
      <c r="AT188" s="138" t="s">
        <v>122</v>
      </c>
      <c r="AU188" s="138" t="s">
        <v>81</v>
      </c>
      <c r="AY188" s="17" t="s">
        <v>120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7" t="s">
        <v>79</v>
      </c>
      <c r="BK188" s="139">
        <f>ROUND(I188*H188,2)</f>
        <v>0</v>
      </c>
      <c r="BL188" s="17" t="s">
        <v>127</v>
      </c>
      <c r="BM188" s="138" t="s">
        <v>273</v>
      </c>
    </row>
    <row r="189" spans="2:65" s="1" customFormat="1" ht="10.199999999999999">
      <c r="B189" s="32"/>
      <c r="D189" s="140" t="s">
        <v>129</v>
      </c>
      <c r="F189" s="141" t="s">
        <v>274</v>
      </c>
      <c r="I189" s="142"/>
      <c r="L189" s="32"/>
      <c r="M189" s="143"/>
      <c r="T189" s="53"/>
      <c r="AT189" s="17" t="s">
        <v>129</v>
      </c>
      <c r="AU189" s="17" t="s">
        <v>81</v>
      </c>
    </row>
    <row r="190" spans="2:65" s="13" customFormat="1" ht="10.199999999999999">
      <c r="B190" s="152"/>
      <c r="D190" s="145" t="s">
        <v>134</v>
      </c>
      <c r="E190" s="153" t="s">
        <v>19</v>
      </c>
      <c r="F190" s="154" t="s">
        <v>155</v>
      </c>
      <c r="H190" s="153" t="s">
        <v>19</v>
      </c>
      <c r="I190" s="155"/>
      <c r="L190" s="152"/>
      <c r="M190" s="156"/>
      <c r="T190" s="157"/>
      <c r="AT190" s="153" t="s">
        <v>134</v>
      </c>
      <c r="AU190" s="153" t="s">
        <v>81</v>
      </c>
      <c r="AV190" s="13" t="s">
        <v>79</v>
      </c>
      <c r="AW190" s="13" t="s">
        <v>33</v>
      </c>
      <c r="AX190" s="13" t="s">
        <v>71</v>
      </c>
      <c r="AY190" s="153" t="s">
        <v>120</v>
      </c>
    </row>
    <row r="191" spans="2:65" s="12" customFormat="1" ht="10.199999999999999">
      <c r="B191" s="144"/>
      <c r="D191" s="145" t="s">
        <v>134</v>
      </c>
      <c r="E191" s="146" t="s">
        <v>19</v>
      </c>
      <c r="F191" s="147" t="s">
        <v>156</v>
      </c>
      <c r="H191" s="148">
        <v>4.5</v>
      </c>
      <c r="I191" s="149"/>
      <c r="L191" s="144"/>
      <c r="M191" s="150"/>
      <c r="T191" s="151"/>
      <c r="AT191" s="146" t="s">
        <v>134</v>
      </c>
      <c r="AU191" s="146" t="s">
        <v>81</v>
      </c>
      <c r="AV191" s="12" t="s">
        <v>81</v>
      </c>
      <c r="AW191" s="12" t="s">
        <v>33</v>
      </c>
      <c r="AX191" s="12" t="s">
        <v>79</v>
      </c>
      <c r="AY191" s="146" t="s">
        <v>120</v>
      </c>
    </row>
    <row r="192" spans="2:65" s="1" customFormat="1" ht="16.5" customHeight="1">
      <c r="B192" s="32"/>
      <c r="C192" s="165" t="s">
        <v>275</v>
      </c>
      <c r="D192" s="165" t="s">
        <v>212</v>
      </c>
      <c r="E192" s="166" t="s">
        <v>276</v>
      </c>
      <c r="F192" s="167" t="s">
        <v>277</v>
      </c>
      <c r="G192" s="168" t="s">
        <v>125</v>
      </c>
      <c r="H192" s="169">
        <v>4.5449999999999999</v>
      </c>
      <c r="I192" s="170"/>
      <c r="J192" s="171">
        <f>ROUND(I192*H192,2)</f>
        <v>0</v>
      </c>
      <c r="K192" s="167" t="s">
        <v>126</v>
      </c>
      <c r="L192" s="172"/>
      <c r="M192" s="173" t="s">
        <v>19</v>
      </c>
      <c r="N192" s="174" t="s">
        <v>42</v>
      </c>
      <c r="P192" s="136">
        <f>O192*H192</f>
        <v>0</v>
      </c>
      <c r="Q192" s="136">
        <v>0.13100000000000001</v>
      </c>
      <c r="R192" s="136">
        <f>Q192*H192</f>
        <v>0.59539500000000001</v>
      </c>
      <c r="S192" s="136">
        <v>0</v>
      </c>
      <c r="T192" s="137">
        <f>S192*H192</f>
        <v>0</v>
      </c>
      <c r="AR192" s="138" t="s">
        <v>172</v>
      </c>
      <c r="AT192" s="138" t="s">
        <v>212</v>
      </c>
      <c r="AU192" s="138" t="s">
        <v>81</v>
      </c>
      <c r="AY192" s="17" t="s">
        <v>120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7" t="s">
        <v>79</v>
      </c>
      <c r="BK192" s="139">
        <f>ROUND(I192*H192,2)</f>
        <v>0</v>
      </c>
      <c r="BL192" s="17" t="s">
        <v>127</v>
      </c>
      <c r="BM192" s="138" t="s">
        <v>278</v>
      </c>
    </row>
    <row r="193" spans="2:65" s="13" customFormat="1" ht="10.199999999999999">
      <c r="B193" s="152"/>
      <c r="D193" s="145" t="s">
        <v>134</v>
      </c>
      <c r="E193" s="153" t="s">
        <v>19</v>
      </c>
      <c r="F193" s="154" t="s">
        <v>155</v>
      </c>
      <c r="H193" s="153" t="s">
        <v>19</v>
      </c>
      <c r="I193" s="155"/>
      <c r="L193" s="152"/>
      <c r="M193" s="156"/>
      <c r="T193" s="157"/>
      <c r="AT193" s="153" t="s">
        <v>134</v>
      </c>
      <c r="AU193" s="153" t="s">
        <v>81</v>
      </c>
      <c r="AV193" s="13" t="s">
        <v>79</v>
      </c>
      <c r="AW193" s="13" t="s">
        <v>33</v>
      </c>
      <c r="AX193" s="13" t="s">
        <v>71</v>
      </c>
      <c r="AY193" s="153" t="s">
        <v>120</v>
      </c>
    </row>
    <row r="194" spans="2:65" s="12" customFormat="1" ht="10.199999999999999">
      <c r="B194" s="144"/>
      <c r="D194" s="145" t="s">
        <v>134</v>
      </c>
      <c r="E194" s="146" t="s">
        <v>19</v>
      </c>
      <c r="F194" s="147" t="s">
        <v>156</v>
      </c>
      <c r="H194" s="148">
        <v>4.5</v>
      </c>
      <c r="I194" s="149"/>
      <c r="L194" s="144"/>
      <c r="M194" s="150"/>
      <c r="T194" s="151"/>
      <c r="AT194" s="146" t="s">
        <v>134</v>
      </c>
      <c r="AU194" s="146" t="s">
        <v>81</v>
      </c>
      <c r="AV194" s="12" t="s">
        <v>81</v>
      </c>
      <c r="AW194" s="12" t="s">
        <v>33</v>
      </c>
      <c r="AX194" s="12" t="s">
        <v>79</v>
      </c>
      <c r="AY194" s="146" t="s">
        <v>120</v>
      </c>
    </row>
    <row r="195" spans="2:65" s="12" customFormat="1" ht="10.199999999999999">
      <c r="B195" s="144"/>
      <c r="D195" s="145" t="s">
        <v>134</v>
      </c>
      <c r="F195" s="147" t="s">
        <v>279</v>
      </c>
      <c r="H195" s="148">
        <v>4.5449999999999999</v>
      </c>
      <c r="I195" s="149"/>
      <c r="L195" s="144"/>
      <c r="M195" s="150"/>
      <c r="T195" s="151"/>
      <c r="AT195" s="146" t="s">
        <v>134</v>
      </c>
      <c r="AU195" s="146" t="s">
        <v>81</v>
      </c>
      <c r="AV195" s="12" t="s">
        <v>81</v>
      </c>
      <c r="AW195" s="12" t="s">
        <v>4</v>
      </c>
      <c r="AX195" s="12" t="s">
        <v>79</v>
      </c>
      <c r="AY195" s="146" t="s">
        <v>120</v>
      </c>
    </row>
    <row r="196" spans="2:65" s="1" customFormat="1" ht="37.799999999999997" customHeight="1">
      <c r="B196" s="32"/>
      <c r="C196" s="127" t="s">
        <v>280</v>
      </c>
      <c r="D196" s="127" t="s">
        <v>122</v>
      </c>
      <c r="E196" s="128" t="s">
        <v>281</v>
      </c>
      <c r="F196" s="129" t="s">
        <v>282</v>
      </c>
      <c r="G196" s="130" t="s">
        <v>125</v>
      </c>
      <c r="H196" s="131">
        <v>102</v>
      </c>
      <c r="I196" s="132"/>
      <c r="J196" s="133">
        <f>ROUND(I196*H196,2)</f>
        <v>0</v>
      </c>
      <c r="K196" s="129" t="s">
        <v>126</v>
      </c>
      <c r="L196" s="32"/>
      <c r="M196" s="134" t="s">
        <v>19</v>
      </c>
      <c r="N196" s="135" t="s">
        <v>42</v>
      </c>
      <c r="P196" s="136">
        <f>O196*H196</f>
        <v>0</v>
      </c>
      <c r="Q196" s="136">
        <v>9.8000000000000004E-2</v>
      </c>
      <c r="R196" s="136">
        <f>Q196*H196</f>
        <v>9.9960000000000004</v>
      </c>
      <c r="S196" s="136">
        <v>0</v>
      </c>
      <c r="T196" s="137">
        <f>S196*H196</f>
        <v>0</v>
      </c>
      <c r="AR196" s="138" t="s">
        <v>127</v>
      </c>
      <c r="AT196" s="138" t="s">
        <v>122</v>
      </c>
      <c r="AU196" s="138" t="s">
        <v>81</v>
      </c>
      <c r="AY196" s="17" t="s">
        <v>120</v>
      </c>
      <c r="BE196" s="139">
        <f>IF(N196="základní",J196,0)</f>
        <v>0</v>
      </c>
      <c r="BF196" s="139">
        <f>IF(N196="snížená",J196,0)</f>
        <v>0</v>
      </c>
      <c r="BG196" s="139">
        <f>IF(N196="zákl. přenesená",J196,0)</f>
        <v>0</v>
      </c>
      <c r="BH196" s="139">
        <f>IF(N196="sníž. přenesená",J196,0)</f>
        <v>0</v>
      </c>
      <c r="BI196" s="139">
        <f>IF(N196="nulová",J196,0)</f>
        <v>0</v>
      </c>
      <c r="BJ196" s="17" t="s">
        <v>79</v>
      </c>
      <c r="BK196" s="139">
        <f>ROUND(I196*H196,2)</f>
        <v>0</v>
      </c>
      <c r="BL196" s="17" t="s">
        <v>127</v>
      </c>
      <c r="BM196" s="138" t="s">
        <v>283</v>
      </c>
    </row>
    <row r="197" spans="2:65" s="1" customFormat="1" ht="10.199999999999999">
      <c r="B197" s="32"/>
      <c r="D197" s="140" t="s">
        <v>129</v>
      </c>
      <c r="F197" s="141" t="s">
        <v>284</v>
      </c>
      <c r="I197" s="142"/>
      <c r="L197" s="32"/>
      <c r="M197" s="143"/>
      <c r="T197" s="53"/>
      <c r="AT197" s="17" t="s">
        <v>129</v>
      </c>
      <c r="AU197" s="17" t="s">
        <v>81</v>
      </c>
    </row>
    <row r="198" spans="2:65" s="13" customFormat="1" ht="10.199999999999999">
      <c r="B198" s="152"/>
      <c r="D198" s="145" t="s">
        <v>134</v>
      </c>
      <c r="E198" s="153" t="s">
        <v>19</v>
      </c>
      <c r="F198" s="154" t="s">
        <v>147</v>
      </c>
      <c r="H198" s="153" t="s">
        <v>19</v>
      </c>
      <c r="I198" s="155"/>
      <c r="L198" s="152"/>
      <c r="M198" s="156"/>
      <c r="T198" s="157"/>
      <c r="AT198" s="153" t="s">
        <v>134</v>
      </c>
      <c r="AU198" s="153" t="s">
        <v>81</v>
      </c>
      <c r="AV198" s="13" t="s">
        <v>79</v>
      </c>
      <c r="AW198" s="13" t="s">
        <v>33</v>
      </c>
      <c r="AX198" s="13" t="s">
        <v>71</v>
      </c>
      <c r="AY198" s="153" t="s">
        <v>120</v>
      </c>
    </row>
    <row r="199" spans="2:65" s="12" customFormat="1" ht="10.199999999999999">
      <c r="B199" s="144"/>
      <c r="D199" s="145" t="s">
        <v>134</v>
      </c>
      <c r="E199" s="146" t="s">
        <v>19</v>
      </c>
      <c r="F199" s="147" t="s">
        <v>148</v>
      </c>
      <c r="H199" s="148">
        <v>102</v>
      </c>
      <c r="I199" s="149"/>
      <c r="L199" s="144"/>
      <c r="M199" s="150"/>
      <c r="T199" s="151"/>
      <c r="AT199" s="146" t="s">
        <v>134</v>
      </c>
      <c r="AU199" s="146" t="s">
        <v>81</v>
      </c>
      <c r="AV199" s="12" t="s">
        <v>81</v>
      </c>
      <c r="AW199" s="12" t="s">
        <v>33</v>
      </c>
      <c r="AX199" s="12" t="s">
        <v>79</v>
      </c>
      <c r="AY199" s="146" t="s">
        <v>120</v>
      </c>
    </row>
    <row r="200" spans="2:65" s="1" customFormat="1" ht="16.5" customHeight="1">
      <c r="B200" s="32"/>
      <c r="C200" s="165" t="s">
        <v>285</v>
      </c>
      <c r="D200" s="165" t="s">
        <v>212</v>
      </c>
      <c r="E200" s="166" t="s">
        <v>286</v>
      </c>
      <c r="F200" s="167" t="s">
        <v>287</v>
      </c>
      <c r="G200" s="168" t="s">
        <v>125</v>
      </c>
      <c r="H200" s="169">
        <v>104.04</v>
      </c>
      <c r="I200" s="170"/>
      <c r="J200" s="171">
        <f>ROUND(I200*H200,2)</f>
        <v>0</v>
      </c>
      <c r="K200" s="167" t="s">
        <v>19</v>
      </c>
      <c r="L200" s="172"/>
      <c r="M200" s="173" t="s">
        <v>19</v>
      </c>
      <c r="N200" s="174" t="s">
        <v>42</v>
      </c>
      <c r="P200" s="136">
        <f>O200*H200</f>
        <v>0</v>
      </c>
      <c r="Q200" s="136">
        <v>0.14499999999999999</v>
      </c>
      <c r="R200" s="136">
        <f>Q200*H200</f>
        <v>15.085799999999999</v>
      </c>
      <c r="S200" s="136">
        <v>0</v>
      </c>
      <c r="T200" s="137">
        <f>S200*H200</f>
        <v>0</v>
      </c>
      <c r="AR200" s="138" t="s">
        <v>172</v>
      </c>
      <c r="AT200" s="138" t="s">
        <v>212</v>
      </c>
      <c r="AU200" s="138" t="s">
        <v>81</v>
      </c>
      <c r="AY200" s="17" t="s">
        <v>120</v>
      </c>
      <c r="BE200" s="139">
        <f>IF(N200="základní",J200,0)</f>
        <v>0</v>
      </c>
      <c r="BF200" s="139">
        <f>IF(N200="snížená",J200,0)</f>
        <v>0</v>
      </c>
      <c r="BG200" s="139">
        <f>IF(N200="zákl. přenesená",J200,0)</f>
        <v>0</v>
      </c>
      <c r="BH200" s="139">
        <f>IF(N200="sníž. přenesená",J200,0)</f>
        <v>0</v>
      </c>
      <c r="BI200" s="139">
        <f>IF(N200="nulová",J200,0)</f>
        <v>0</v>
      </c>
      <c r="BJ200" s="17" t="s">
        <v>79</v>
      </c>
      <c r="BK200" s="139">
        <f>ROUND(I200*H200,2)</f>
        <v>0</v>
      </c>
      <c r="BL200" s="17" t="s">
        <v>127</v>
      </c>
      <c r="BM200" s="138" t="s">
        <v>288</v>
      </c>
    </row>
    <row r="201" spans="2:65" s="13" customFormat="1" ht="10.199999999999999">
      <c r="B201" s="152"/>
      <c r="D201" s="145" t="s">
        <v>134</v>
      </c>
      <c r="E201" s="153" t="s">
        <v>19</v>
      </c>
      <c r="F201" s="154" t="s">
        <v>147</v>
      </c>
      <c r="H201" s="153" t="s">
        <v>19</v>
      </c>
      <c r="I201" s="155"/>
      <c r="L201" s="152"/>
      <c r="M201" s="156"/>
      <c r="T201" s="157"/>
      <c r="AT201" s="153" t="s">
        <v>134</v>
      </c>
      <c r="AU201" s="153" t="s">
        <v>81</v>
      </c>
      <c r="AV201" s="13" t="s">
        <v>79</v>
      </c>
      <c r="AW201" s="13" t="s">
        <v>33</v>
      </c>
      <c r="AX201" s="13" t="s">
        <v>71</v>
      </c>
      <c r="AY201" s="153" t="s">
        <v>120</v>
      </c>
    </row>
    <row r="202" spans="2:65" s="12" customFormat="1" ht="10.199999999999999">
      <c r="B202" s="144"/>
      <c r="D202" s="145" t="s">
        <v>134</v>
      </c>
      <c r="E202" s="146" t="s">
        <v>19</v>
      </c>
      <c r="F202" s="147" t="s">
        <v>148</v>
      </c>
      <c r="H202" s="148">
        <v>102</v>
      </c>
      <c r="I202" s="149"/>
      <c r="L202" s="144"/>
      <c r="M202" s="150"/>
      <c r="T202" s="151"/>
      <c r="AT202" s="146" t="s">
        <v>134</v>
      </c>
      <c r="AU202" s="146" t="s">
        <v>81</v>
      </c>
      <c r="AV202" s="12" t="s">
        <v>81</v>
      </c>
      <c r="AW202" s="12" t="s">
        <v>33</v>
      </c>
      <c r="AX202" s="12" t="s">
        <v>79</v>
      </c>
      <c r="AY202" s="146" t="s">
        <v>120</v>
      </c>
    </row>
    <row r="203" spans="2:65" s="12" customFormat="1" ht="10.199999999999999">
      <c r="B203" s="144"/>
      <c r="D203" s="145" t="s">
        <v>134</v>
      </c>
      <c r="F203" s="147" t="s">
        <v>289</v>
      </c>
      <c r="H203" s="148">
        <v>104.04</v>
      </c>
      <c r="I203" s="149"/>
      <c r="L203" s="144"/>
      <c r="M203" s="150"/>
      <c r="T203" s="151"/>
      <c r="AT203" s="146" t="s">
        <v>134</v>
      </c>
      <c r="AU203" s="146" t="s">
        <v>81</v>
      </c>
      <c r="AV203" s="12" t="s">
        <v>81</v>
      </c>
      <c r="AW203" s="12" t="s">
        <v>4</v>
      </c>
      <c r="AX203" s="12" t="s">
        <v>79</v>
      </c>
      <c r="AY203" s="146" t="s">
        <v>120</v>
      </c>
    </row>
    <row r="204" spans="2:65" s="11" customFormat="1" ht="22.8" customHeight="1">
      <c r="B204" s="115"/>
      <c r="D204" s="116" t="s">
        <v>70</v>
      </c>
      <c r="E204" s="125" t="s">
        <v>178</v>
      </c>
      <c r="F204" s="125" t="s">
        <v>290</v>
      </c>
      <c r="I204" s="118"/>
      <c r="J204" s="126">
        <f>BK204</f>
        <v>0</v>
      </c>
      <c r="L204" s="115"/>
      <c r="M204" s="120"/>
      <c r="P204" s="121">
        <f>SUM(P205:P226)</f>
        <v>0</v>
      </c>
      <c r="R204" s="121">
        <f>SUM(R205:R226)</f>
        <v>63.886609999999997</v>
      </c>
      <c r="T204" s="122">
        <f>SUM(T205:T226)</f>
        <v>0</v>
      </c>
      <c r="AR204" s="116" t="s">
        <v>79</v>
      </c>
      <c r="AT204" s="123" t="s">
        <v>70</v>
      </c>
      <c r="AU204" s="123" t="s">
        <v>79</v>
      </c>
      <c r="AY204" s="116" t="s">
        <v>120</v>
      </c>
      <c r="BK204" s="124">
        <f>SUM(BK205:BK226)</f>
        <v>0</v>
      </c>
    </row>
    <row r="205" spans="2:65" s="1" customFormat="1" ht="16.5" customHeight="1">
      <c r="B205" s="32"/>
      <c r="C205" s="127" t="s">
        <v>291</v>
      </c>
      <c r="D205" s="127" t="s">
        <v>122</v>
      </c>
      <c r="E205" s="128" t="s">
        <v>292</v>
      </c>
      <c r="F205" s="129" t="s">
        <v>293</v>
      </c>
      <c r="G205" s="130" t="s">
        <v>294</v>
      </c>
      <c r="H205" s="131">
        <v>1</v>
      </c>
      <c r="I205" s="132"/>
      <c r="J205" s="133">
        <f>ROUND(I205*H205,2)</f>
        <v>0</v>
      </c>
      <c r="K205" s="129" t="s">
        <v>126</v>
      </c>
      <c r="L205" s="32"/>
      <c r="M205" s="134" t="s">
        <v>19</v>
      </c>
      <c r="N205" s="135" t="s">
        <v>42</v>
      </c>
      <c r="P205" s="136">
        <f>O205*H205</f>
        <v>0</v>
      </c>
      <c r="Q205" s="136">
        <v>6.9999999999999999E-4</v>
      </c>
      <c r="R205" s="136">
        <f>Q205*H205</f>
        <v>6.9999999999999999E-4</v>
      </c>
      <c r="S205" s="136">
        <v>0</v>
      </c>
      <c r="T205" s="137">
        <f>S205*H205</f>
        <v>0</v>
      </c>
      <c r="AR205" s="138" t="s">
        <v>127</v>
      </c>
      <c r="AT205" s="138" t="s">
        <v>122</v>
      </c>
      <c r="AU205" s="138" t="s">
        <v>81</v>
      </c>
      <c r="AY205" s="17" t="s">
        <v>120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7" t="s">
        <v>79</v>
      </c>
      <c r="BK205" s="139">
        <f>ROUND(I205*H205,2)</f>
        <v>0</v>
      </c>
      <c r="BL205" s="17" t="s">
        <v>127</v>
      </c>
      <c r="BM205" s="138" t="s">
        <v>295</v>
      </c>
    </row>
    <row r="206" spans="2:65" s="1" customFormat="1" ht="10.199999999999999">
      <c r="B206" s="32"/>
      <c r="D206" s="140" t="s">
        <v>129</v>
      </c>
      <c r="F206" s="141" t="s">
        <v>296</v>
      </c>
      <c r="I206" s="142"/>
      <c r="L206" s="32"/>
      <c r="M206" s="143"/>
      <c r="T206" s="53"/>
      <c r="AT206" s="17" t="s">
        <v>129</v>
      </c>
      <c r="AU206" s="17" t="s">
        <v>81</v>
      </c>
    </row>
    <row r="207" spans="2:65" s="12" customFormat="1" ht="10.199999999999999">
      <c r="B207" s="144"/>
      <c r="D207" s="145" t="s">
        <v>134</v>
      </c>
      <c r="E207" s="146" t="s">
        <v>19</v>
      </c>
      <c r="F207" s="147" t="s">
        <v>79</v>
      </c>
      <c r="H207" s="148">
        <v>1</v>
      </c>
      <c r="I207" s="149"/>
      <c r="L207" s="144"/>
      <c r="M207" s="150"/>
      <c r="T207" s="151"/>
      <c r="AT207" s="146" t="s">
        <v>134</v>
      </c>
      <c r="AU207" s="146" t="s">
        <v>81</v>
      </c>
      <c r="AV207" s="12" t="s">
        <v>81</v>
      </c>
      <c r="AW207" s="12" t="s">
        <v>33</v>
      </c>
      <c r="AX207" s="12" t="s">
        <v>79</v>
      </c>
      <c r="AY207" s="146" t="s">
        <v>120</v>
      </c>
    </row>
    <row r="208" spans="2:65" s="1" customFormat="1" ht="16.5" customHeight="1">
      <c r="B208" s="32"/>
      <c r="C208" s="165" t="s">
        <v>297</v>
      </c>
      <c r="D208" s="165" t="s">
        <v>212</v>
      </c>
      <c r="E208" s="166" t="s">
        <v>298</v>
      </c>
      <c r="F208" s="167" t="s">
        <v>299</v>
      </c>
      <c r="G208" s="168" t="s">
        <v>294</v>
      </c>
      <c r="H208" s="169">
        <v>1</v>
      </c>
      <c r="I208" s="170"/>
      <c r="J208" s="171">
        <f>ROUND(I208*H208,2)</f>
        <v>0</v>
      </c>
      <c r="K208" s="167" t="s">
        <v>126</v>
      </c>
      <c r="L208" s="172"/>
      <c r="M208" s="173" t="s">
        <v>19</v>
      </c>
      <c r="N208" s="174" t="s">
        <v>42</v>
      </c>
      <c r="P208" s="136">
        <f>O208*H208</f>
        <v>0</v>
      </c>
      <c r="Q208" s="136">
        <v>4.0000000000000001E-3</v>
      </c>
      <c r="R208" s="136">
        <f>Q208*H208</f>
        <v>4.0000000000000001E-3</v>
      </c>
      <c r="S208" s="136">
        <v>0</v>
      </c>
      <c r="T208" s="137">
        <f>S208*H208</f>
        <v>0</v>
      </c>
      <c r="AR208" s="138" t="s">
        <v>172</v>
      </c>
      <c r="AT208" s="138" t="s">
        <v>212</v>
      </c>
      <c r="AU208" s="138" t="s">
        <v>81</v>
      </c>
      <c r="AY208" s="17" t="s">
        <v>120</v>
      </c>
      <c r="BE208" s="139">
        <f>IF(N208="základní",J208,0)</f>
        <v>0</v>
      </c>
      <c r="BF208" s="139">
        <f>IF(N208="snížená",J208,0)</f>
        <v>0</v>
      </c>
      <c r="BG208" s="139">
        <f>IF(N208="zákl. přenesená",J208,0)</f>
        <v>0</v>
      </c>
      <c r="BH208" s="139">
        <f>IF(N208="sníž. přenesená",J208,0)</f>
        <v>0</v>
      </c>
      <c r="BI208" s="139">
        <f>IF(N208="nulová",J208,0)</f>
        <v>0</v>
      </c>
      <c r="BJ208" s="17" t="s">
        <v>79</v>
      </c>
      <c r="BK208" s="139">
        <f>ROUND(I208*H208,2)</f>
        <v>0</v>
      </c>
      <c r="BL208" s="17" t="s">
        <v>127</v>
      </c>
      <c r="BM208" s="138" t="s">
        <v>300</v>
      </c>
    </row>
    <row r="209" spans="2:65" s="1" customFormat="1" ht="16.5" customHeight="1">
      <c r="B209" s="32"/>
      <c r="C209" s="127" t="s">
        <v>301</v>
      </c>
      <c r="D209" s="127" t="s">
        <v>122</v>
      </c>
      <c r="E209" s="128" t="s">
        <v>302</v>
      </c>
      <c r="F209" s="129" t="s">
        <v>303</v>
      </c>
      <c r="G209" s="130" t="s">
        <v>294</v>
      </c>
      <c r="H209" s="131">
        <v>1</v>
      </c>
      <c r="I209" s="132"/>
      <c r="J209" s="133">
        <f>ROUND(I209*H209,2)</f>
        <v>0</v>
      </c>
      <c r="K209" s="129" t="s">
        <v>126</v>
      </c>
      <c r="L209" s="32"/>
      <c r="M209" s="134" t="s">
        <v>19</v>
      </c>
      <c r="N209" s="135" t="s">
        <v>42</v>
      </c>
      <c r="P209" s="136">
        <f>O209*H209</f>
        <v>0</v>
      </c>
      <c r="Q209" s="136">
        <v>0.10940999999999999</v>
      </c>
      <c r="R209" s="136">
        <f>Q209*H209</f>
        <v>0.10940999999999999</v>
      </c>
      <c r="S209" s="136">
        <v>0</v>
      </c>
      <c r="T209" s="137">
        <f>S209*H209</f>
        <v>0</v>
      </c>
      <c r="AR209" s="138" t="s">
        <v>127</v>
      </c>
      <c r="AT209" s="138" t="s">
        <v>122</v>
      </c>
      <c r="AU209" s="138" t="s">
        <v>81</v>
      </c>
      <c r="AY209" s="17" t="s">
        <v>120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7" t="s">
        <v>79</v>
      </c>
      <c r="BK209" s="139">
        <f>ROUND(I209*H209,2)</f>
        <v>0</v>
      </c>
      <c r="BL209" s="17" t="s">
        <v>127</v>
      </c>
      <c r="BM209" s="138" t="s">
        <v>304</v>
      </c>
    </row>
    <row r="210" spans="2:65" s="1" customFormat="1" ht="10.199999999999999">
      <c r="B210" s="32"/>
      <c r="D210" s="140" t="s">
        <v>129</v>
      </c>
      <c r="F210" s="141" t="s">
        <v>305</v>
      </c>
      <c r="I210" s="142"/>
      <c r="L210" s="32"/>
      <c r="M210" s="143"/>
      <c r="T210" s="53"/>
      <c r="AT210" s="17" t="s">
        <v>129</v>
      </c>
      <c r="AU210" s="17" t="s">
        <v>81</v>
      </c>
    </row>
    <row r="211" spans="2:65" s="12" customFormat="1" ht="10.199999999999999">
      <c r="B211" s="144"/>
      <c r="D211" s="145" t="s">
        <v>134</v>
      </c>
      <c r="E211" s="146" t="s">
        <v>19</v>
      </c>
      <c r="F211" s="147" t="s">
        <v>79</v>
      </c>
      <c r="H211" s="148">
        <v>1</v>
      </c>
      <c r="I211" s="149"/>
      <c r="L211" s="144"/>
      <c r="M211" s="150"/>
      <c r="T211" s="151"/>
      <c r="AT211" s="146" t="s">
        <v>134</v>
      </c>
      <c r="AU211" s="146" t="s">
        <v>81</v>
      </c>
      <c r="AV211" s="12" t="s">
        <v>81</v>
      </c>
      <c r="AW211" s="12" t="s">
        <v>33</v>
      </c>
      <c r="AX211" s="12" t="s">
        <v>79</v>
      </c>
      <c r="AY211" s="146" t="s">
        <v>120</v>
      </c>
    </row>
    <row r="212" spans="2:65" s="1" customFormat="1" ht="16.5" customHeight="1">
      <c r="B212" s="32"/>
      <c r="C212" s="165" t="s">
        <v>306</v>
      </c>
      <c r="D212" s="165" t="s">
        <v>212</v>
      </c>
      <c r="E212" s="166" t="s">
        <v>307</v>
      </c>
      <c r="F212" s="167" t="s">
        <v>308</v>
      </c>
      <c r="G212" s="168" t="s">
        <v>294</v>
      </c>
      <c r="H212" s="169">
        <v>1</v>
      </c>
      <c r="I212" s="170"/>
      <c r="J212" s="171">
        <f>ROUND(I212*H212,2)</f>
        <v>0</v>
      </c>
      <c r="K212" s="167" t="s">
        <v>126</v>
      </c>
      <c r="L212" s="172"/>
      <c r="M212" s="173" t="s">
        <v>19</v>
      </c>
      <c r="N212" s="174" t="s">
        <v>42</v>
      </c>
      <c r="P212" s="136">
        <f>O212*H212</f>
        <v>0</v>
      </c>
      <c r="Q212" s="136">
        <v>6.1000000000000004E-3</v>
      </c>
      <c r="R212" s="136">
        <f>Q212*H212</f>
        <v>6.1000000000000004E-3</v>
      </c>
      <c r="S212" s="136">
        <v>0</v>
      </c>
      <c r="T212" s="137">
        <f>S212*H212</f>
        <v>0</v>
      </c>
      <c r="AR212" s="138" t="s">
        <v>172</v>
      </c>
      <c r="AT212" s="138" t="s">
        <v>212</v>
      </c>
      <c r="AU212" s="138" t="s">
        <v>81</v>
      </c>
      <c r="AY212" s="17" t="s">
        <v>120</v>
      </c>
      <c r="BE212" s="139">
        <f>IF(N212="základní",J212,0)</f>
        <v>0</v>
      </c>
      <c r="BF212" s="139">
        <f>IF(N212="snížená",J212,0)</f>
        <v>0</v>
      </c>
      <c r="BG212" s="139">
        <f>IF(N212="zákl. přenesená",J212,0)</f>
        <v>0</v>
      </c>
      <c r="BH212" s="139">
        <f>IF(N212="sníž. přenesená",J212,0)</f>
        <v>0</v>
      </c>
      <c r="BI212" s="139">
        <f>IF(N212="nulová",J212,0)</f>
        <v>0</v>
      </c>
      <c r="BJ212" s="17" t="s">
        <v>79</v>
      </c>
      <c r="BK212" s="139">
        <f>ROUND(I212*H212,2)</f>
        <v>0</v>
      </c>
      <c r="BL212" s="17" t="s">
        <v>127</v>
      </c>
      <c r="BM212" s="138" t="s">
        <v>309</v>
      </c>
    </row>
    <row r="213" spans="2:65" s="1" customFormat="1" ht="24.15" customHeight="1">
      <c r="B213" s="32"/>
      <c r="C213" s="127" t="s">
        <v>310</v>
      </c>
      <c r="D213" s="127" t="s">
        <v>122</v>
      </c>
      <c r="E213" s="128" t="s">
        <v>311</v>
      </c>
      <c r="F213" s="129" t="s">
        <v>312</v>
      </c>
      <c r="G213" s="130" t="s">
        <v>160</v>
      </c>
      <c r="H213" s="131">
        <v>288</v>
      </c>
      <c r="I213" s="132"/>
      <c r="J213" s="133">
        <f>ROUND(I213*H213,2)</f>
        <v>0</v>
      </c>
      <c r="K213" s="129" t="s">
        <v>126</v>
      </c>
      <c r="L213" s="32"/>
      <c r="M213" s="134" t="s">
        <v>19</v>
      </c>
      <c r="N213" s="135" t="s">
        <v>42</v>
      </c>
      <c r="P213" s="136">
        <f>O213*H213</f>
        <v>0</v>
      </c>
      <c r="Q213" s="136">
        <v>0.15540000000000001</v>
      </c>
      <c r="R213" s="136">
        <f>Q213*H213</f>
        <v>44.755200000000002</v>
      </c>
      <c r="S213" s="136">
        <v>0</v>
      </c>
      <c r="T213" s="137">
        <f>S213*H213</f>
        <v>0</v>
      </c>
      <c r="AR213" s="138" t="s">
        <v>127</v>
      </c>
      <c r="AT213" s="138" t="s">
        <v>122</v>
      </c>
      <c r="AU213" s="138" t="s">
        <v>81</v>
      </c>
      <c r="AY213" s="17" t="s">
        <v>120</v>
      </c>
      <c r="BE213" s="139">
        <f>IF(N213="základní",J213,0)</f>
        <v>0</v>
      </c>
      <c r="BF213" s="139">
        <f>IF(N213="snížená",J213,0)</f>
        <v>0</v>
      </c>
      <c r="BG213" s="139">
        <f>IF(N213="zákl. přenesená",J213,0)</f>
        <v>0</v>
      </c>
      <c r="BH213" s="139">
        <f>IF(N213="sníž. přenesená",J213,0)</f>
        <v>0</v>
      </c>
      <c r="BI213" s="139">
        <f>IF(N213="nulová",J213,0)</f>
        <v>0</v>
      </c>
      <c r="BJ213" s="17" t="s">
        <v>79</v>
      </c>
      <c r="BK213" s="139">
        <f>ROUND(I213*H213,2)</f>
        <v>0</v>
      </c>
      <c r="BL213" s="17" t="s">
        <v>127</v>
      </c>
      <c r="BM213" s="138" t="s">
        <v>313</v>
      </c>
    </row>
    <row r="214" spans="2:65" s="1" customFormat="1" ht="10.199999999999999">
      <c r="B214" s="32"/>
      <c r="D214" s="140" t="s">
        <v>129</v>
      </c>
      <c r="F214" s="141" t="s">
        <v>314</v>
      </c>
      <c r="I214" s="142"/>
      <c r="L214" s="32"/>
      <c r="M214" s="143"/>
      <c r="T214" s="53"/>
      <c r="AT214" s="17" t="s">
        <v>129</v>
      </c>
      <c r="AU214" s="17" t="s">
        <v>81</v>
      </c>
    </row>
    <row r="215" spans="2:65" s="13" customFormat="1" ht="10.199999999999999">
      <c r="B215" s="152"/>
      <c r="D215" s="145" t="s">
        <v>134</v>
      </c>
      <c r="E215" s="153" t="s">
        <v>19</v>
      </c>
      <c r="F215" s="154" t="s">
        <v>315</v>
      </c>
      <c r="H215" s="153" t="s">
        <v>19</v>
      </c>
      <c r="I215" s="155"/>
      <c r="L215" s="152"/>
      <c r="M215" s="156"/>
      <c r="T215" s="157"/>
      <c r="AT215" s="153" t="s">
        <v>134</v>
      </c>
      <c r="AU215" s="153" t="s">
        <v>81</v>
      </c>
      <c r="AV215" s="13" t="s">
        <v>79</v>
      </c>
      <c r="AW215" s="13" t="s">
        <v>33</v>
      </c>
      <c r="AX215" s="13" t="s">
        <v>71</v>
      </c>
      <c r="AY215" s="153" t="s">
        <v>120</v>
      </c>
    </row>
    <row r="216" spans="2:65" s="12" customFormat="1" ht="10.199999999999999">
      <c r="B216" s="144"/>
      <c r="D216" s="145" t="s">
        <v>134</v>
      </c>
      <c r="E216" s="146" t="s">
        <v>19</v>
      </c>
      <c r="F216" s="147" t="s">
        <v>316</v>
      </c>
      <c r="H216" s="148">
        <v>288</v>
      </c>
      <c r="I216" s="149"/>
      <c r="L216" s="144"/>
      <c r="M216" s="150"/>
      <c r="T216" s="151"/>
      <c r="AT216" s="146" t="s">
        <v>134</v>
      </c>
      <c r="AU216" s="146" t="s">
        <v>81</v>
      </c>
      <c r="AV216" s="12" t="s">
        <v>81</v>
      </c>
      <c r="AW216" s="12" t="s">
        <v>33</v>
      </c>
      <c r="AX216" s="12" t="s">
        <v>71</v>
      </c>
      <c r="AY216" s="146" t="s">
        <v>120</v>
      </c>
    </row>
    <row r="217" spans="2:65" s="14" customFormat="1" ht="10.199999999999999">
      <c r="B217" s="158"/>
      <c r="D217" s="145" t="s">
        <v>134</v>
      </c>
      <c r="E217" s="159" t="s">
        <v>19</v>
      </c>
      <c r="F217" s="160" t="s">
        <v>149</v>
      </c>
      <c r="H217" s="161">
        <v>288</v>
      </c>
      <c r="I217" s="162"/>
      <c r="L217" s="158"/>
      <c r="M217" s="163"/>
      <c r="T217" s="164"/>
      <c r="AT217" s="159" t="s">
        <v>134</v>
      </c>
      <c r="AU217" s="159" t="s">
        <v>81</v>
      </c>
      <c r="AV217" s="14" t="s">
        <v>127</v>
      </c>
      <c r="AW217" s="14" t="s">
        <v>33</v>
      </c>
      <c r="AX217" s="14" t="s">
        <v>79</v>
      </c>
      <c r="AY217" s="159" t="s">
        <v>120</v>
      </c>
    </row>
    <row r="218" spans="2:65" s="1" customFormat="1" ht="16.5" customHeight="1">
      <c r="B218" s="32"/>
      <c r="C218" s="165" t="s">
        <v>317</v>
      </c>
      <c r="D218" s="165" t="s">
        <v>212</v>
      </c>
      <c r="E218" s="166" t="s">
        <v>318</v>
      </c>
      <c r="F218" s="167" t="s">
        <v>319</v>
      </c>
      <c r="G218" s="168" t="s">
        <v>160</v>
      </c>
      <c r="H218" s="169">
        <v>149.94</v>
      </c>
      <c r="I218" s="170"/>
      <c r="J218" s="171">
        <f>ROUND(I218*H218,2)</f>
        <v>0</v>
      </c>
      <c r="K218" s="167" t="s">
        <v>126</v>
      </c>
      <c r="L218" s="172"/>
      <c r="M218" s="173" t="s">
        <v>19</v>
      </c>
      <c r="N218" s="174" t="s">
        <v>42</v>
      </c>
      <c r="P218" s="136">
        <f>O218*H218</f>
        <v>0</v>
      </c>
      <c r="Q218" s="136">
        <v>0.08</v>
      </c>
      <c r="R218" s="136">
        <f>Q218*H218</f>
        <v>11.995200000000001</v>
      </c>
      <c r="S218" s="136">
        <v>0</v>
      </c>
      <c r="T218" s="137">
        <f>S218*H218</f>
        <v>0</v>
      </c>
      <c r="AR218" s="138" t="s">
        <v>172</v>
      </c>
      <c r="AT218" s="138" t="s">
        <v>212</v>
      </c>
      <c r="AU218" s="138" t="s">
        <v>81</v>
      </c>
      <c r="AY218" s="17" t="s">
        <v>120</v>
      </c>
      <c r="BE218" s="139">
        <f>IF(N218="základní",J218,0)</f>
        <v>0</v>
      </c>
      <c r="BF218" s="139">
        <f>IF(N218="snížená",J218,0)</f>
        <v>0</v>
      </c>
      <c r="BG218" s="139">
        <f>IF(N218="zákl. přenesená",J218,0)</f>
        <v>0</v>
      </c>
      <c r="BH218" s="139">
        <f>IF(N218="sníž. přenesená",J218,0)</f>
        <v>0</v>
      </c>
      <c r="BI218" s="139">
        <f>IF(N218="nulová",J218,0)</f>
        <v>0</v>
      </c>
      <c r="BJ218" s="17" t="s">
        <v>79</v>
      </c>
      <c r="BK218" s="139">
        <f>ROUND(I218*H218,2)</f>
        <v>0</v>
      </c>
      <c r="BL218" s="17" t="s">
        <v>127</v>
      </c>
      <c r="BM218" s="138" t="s">
        <v>320</v>
      </c>
    </row>
    <row r="219" spans="2:65" s="12" customFormat="1" ht="10.199999999999999">
      <c r="B219" s="144"/>
      <c r="D219" s="145" t="s">
        <v>134</v>
      </c>
      <c r="E219" s="146" t="s">
        <v>19</v>
      </c>
      <c r="F219" s="147" t="s">
        <v>321</v>
      </c>
      <c r="H219" s="148">
        <v>147</v>
      </c>
      <c r="I219" s="149"/>
      <c r="L219" s="144"/>
      <c r="M219" s="150"/>
      <c r="T219" s="151"/>
      <c r="AT219" s="146" t="s">
        <v>134</v>
      </c>
      <c r="AU219" s="146" t="s">
        <v>81</v>
      </c>
      <c r="AV219" s="12" t="s">
        <v>81</v>
      </c>
      <c r="AW219" s="12" t="s">
        <v>33</v>
      </c>
      <c r="AX219" s="12" t="s">
        <v>79</v>
      </c>
      <c r="AY219" s="146" t="s">
        <v>120</v>
      </c>
    </row>
    <row r="220" spans="2:65" s="12" customFormat="1" ht="10.199999999999999">
      <c r="B220" s="144"/>
      <c r="D220" s="145" t="s">
        <v>134</v>
      </c>
      <c r="F220" s="147" t="s">
        <v>322</v>
      </c>
      <c r="H220" s="148">
        <v>149.94</v>
      </c>
      <c r="I220" s="149"/>
      <c r="L220" s="144"/>
      <c r="M220" s="150"/>
      <c r="T220" s="151"/>
      <c r="AT220" s="146" t="s">
        <v>134</v>
      </c>
      <c r="AU220" s="146" t="s">
        <v>81</v>
      </c>
      <c r="AV220" s="12" t="s">
        <v>81</v>
      </c>
      <c r="AW220" s="12" t="s">
        <v>4</v>
      </c>
      <c r="AX220" s="12" t="s">
        <v>79</v>
      </c>
      <c r="AY220" s="146" t="s">
        <v>120</v>
      </c>
    </row>
    <row r="221" spans="2:65" s="1" customFormat="1" ht="24.15" customHeight="1">
      <c r="B221" s="32"/>
      <c r="C221" s="127" t="s">
        <v>323</v>
      </c>
      <c r="D221" s="127" t="s">
        <v>122</v>
      </c>
      <c r="E221" s="128" t="s">
        <v>324</v>
      </c>
      <c r="F221" s="129" t="s">
        <v>325</v>
      </c>
      <c r="G221" s="130" t="s">
        <v>160</v>
      </c>
      <c r="H221" s="131">
        <v>40</v>
      </c>
      <c r="I221" s="132"/>
      <c r="J221" s="133">
        <f>ROUND(I221*H221,2)</f>
        <v>0</v>
      </c>
      <c r="K221" s="129" t="s">
        <v>126</v>
      </c>
      <c r="L221" s="32"/>
      <c r="M221" s="134" t="s">
        <v>19</v>
      </c>
      <c r="N221" s="135" t="s">
        <v>42</v>
      </c>
      <c r="P221" s="136">
        <f>O221*H221</f>
        <v>0</v>
      </c>
      <c r="Q221" s="136">
        <v>0.1295</v>
      </c>
      <c r="R221" s="136">
        <f>Q221*H221</f>
        <v>5.18</v>
      </c>
      <c r="S221" s="136">
        <v>0</v>
      </c>
      <c r="T221" s="137">
        <f>S221*H221</f>
        <v>0</v>
      </c>
      <c r="AR221" s="138" t="s">
        <v>127</v>
      </c>
      <c r="AT221" s="138" t="s">
        <v>122</v>
      </c>
      <c r="AU221" s="138" t="s">
        <v>81</v>
      </c>
      <c r="AY221" s="17" t="s">
        <v>120</v>
      </c>
      <c r="BE221" s="139">
        <f>IF(N221="základní",J221,0)</f>
        <v>0</v>
      </c>
      <c r="BF221" s="139">
        <f>IF(N221="snížená",J221,0)</f>
        <v>0</v>
      </c>
      <c r="BG221" s="139">
        <f>IF(N221="zákl. přenesená",J221,0)</f>
        <v>0</v>
      </c>
      <c r="BH221" s="139">
        <f>IF(N221="sníž. přenesená",J221,0)</f>
        <v>0</v>
      </c>
      <c r="BI221" s="139">
        <f>IF(N221="nulová",J221,0)</f>
        <v>0</v>
      </c>
      <c r="BJ221" s="17" t="s">
        <v>79</v>
      </c>
      <c r="BK221" s="139">
        <f>ROUND(I221*H221,2)</f>
        <v>0</v>
      </c>
      <c r="BL221" s="17" t="s">
        <v>127</v>
      </c>
      <c r="BM221" s="138" t="s">
        <v>326</v>
      </c>
    </row>
    <row r="222" spans="2:65" s="1" customFormat="1" ht="10.199999999999999">
      <c r="B222" s="32"/>
      <c r="D222" s="140" t="s">
        <v>129</v>
      </c>
      <c r="F222" s="141" t="s">
        <v>327</v>
      </c>
      <c r="I222" s="142"/>
      <c r="L222" s="32"/>
      <c r="M222" s="143"/>
      <c r="T222" s="53"/>
      <c r="AT222" s="17" t="s">
        <v>129</v>
      </c>
      <c r="AU222" s="17" t="s">
        <v>81</v>
      </c>
    </row>
    <row r="223" spans="2:65" s="1" customFormat="1" ht="16.5" customHeight="1">
      <c r="B223" s="32"/>
      <c r="C223" s="165" t="s">
        <v>328</v>
      </c>
      <c r="D223" s="165" t="s">
        <v>212</v>
      </c>
      <c r="E223" s="166" t="s">
        <v>329</v>
      </c>
      <c r="F223" s="167" t="s">
        <v>330</v>
      </c>
      <c r="G223" s="168" t="s">
        <v>160</v>
      </c>
      <c r="H223" s="169">
        <v>40.799999999999997</v>
      </c>
      <c r="I223" s="170"/>
      <c r="J223" s="171">
        <f>ROUND(I223*H223,2)</f>
        <v>0</v>
      </c>
      <c r="K223" s="167" t="s">
        <v>126</v>
      </c>
      <c r="L223" s="172"/>
      <c r="M223" s="173" t="s">
        <v>19</v>
      </c>
      <c r="N223" s="174" t="s">
        <v>42</v>
      </c>
      <c r="P223" s="136">
        <f>O223*H223</f>
        <v>0</v>
      </c>
      <c r="Q223" s="136">
        <v>4.4999999999999998E-2</v>
      </c>
      <c r="R223" s="136">
        <f>Q223*H223</f>
        <v>1.8359999999999999</v>
      </c>
      <c r="S223" s="136">
        <v>0</v>
      </c>
      <c r="T223" s="137">
        <f>S223*H223</f>
        <v>0</v>
      </c>
      <c r="AR223" s="138" t="s">
        <v>172</v>
      </c>
      <c r="AT223" s="138" t="s">
        <v>212</v>
      </c>
      <c r="AU223" s="138" t="s">
        <v>81</v>
      </c>
      <c r="AY223" s="17" t="s">
        <v>120</v>
      </c>
      <c r="BE223" s="139">
        <f>IF(N223="základní",J223,0)</f>
        <v>0</v>
      </c>
      <c r="BF223" s="139">
        <f>IF(N223="snížená",J223,0)</f>
        <v>0</v>
      </c>
      <c r="BG223" s="139">
        <f>IF(N223="zákl. přenesená",J223,0)</f>
        <v>0</v>
      </c>
      <c r="BH223" s="139">
        <f>IF(N223="sníž. přenesená",J223,0)</f>
        <v>0</v>
      </c>
      <c r="BI223" s="139">
        <f>IF(N223="nulová",J223,0)</f>
        <v>0</v>
      </c>
      <c r="BJ223" s="17" t="s">
        <v>79</v>
      </c>
      <c r="BK223" s="139">
        <f>ROUND(I223*H223,2)</f>
        <v>0</v>
      </c>
      <c r="BL223" s="17" t="s">
        <v>127</v>
      </c>
      <c r="BM223" s="138" t="s">
        <v>331</v>
      </c>
    </row>
    <row r="224" spans="2:65" s="12" customFormat="1" ht="10.199999999999999">
      <c r="B224" s="144"/>
      <c r="D224" s="145" t="s">
        <v>134</v>
      </c>
      <c r="F224" s="147" t="s">
        <v>332</v>
      </c>
      <c r="H224" s="148">
        <v>40.799999999999997</v>
      </c>
      <c r="I224" s="149"/>
      <c r="L224" s="144"/>
      <c r="M224" s="150"/>
      <c r="T224" s="151"/>
      <c r="AT224" s="146" t="s">
        <v>134</v>
      </c>
      <c r="AU224" s="146" t="s">
        <v>81</v>
      </c>
      <c r="AV224" s="12" t="s">
        <v>81</v>
      </c>
      <c r="AW224" s="12" t="s">
        <v>4</v>
      </c>
      <c r="AX224" s="12" t="s">
        <v>79</v>
      </c>
      <c r="AY224" s="146" t="s">
        <v>120</v>
      </c>
    </row>
    <row r="225" spans="2:65" s="1" customFormat="1" ht="16.5" customHeight="1">
      <c r="B225" s="32"/>
      <c r="C225" s="127" t="s">
        <v>333</v>
      </c>
      <c r="D225" s="127" t="s">
        <v>122</v>
      </c>
      <c r="E225" s="128" t="s">
        <v>334</v>
      </c>
      <c r="F225" s="129" t="s">
        <v>335</v>
      </c>
      <c r="G225" s="130" t="s">
        <v>160</v>
      </c>
      <c r="H225" s="131">
        <v>50</v>
      </c>
      <c r="I225" s="132"/>
      <c r="J225" s="133">
        <f>ROUND(I225*H225,2)</f>
        <v>0</v>
      </c>
      <c r="K225" s="129" t="s">
        <v>126</v>
      </c>
      <c r="L225" s="32"/>
      <c r="M225" s="134" t="s">
        <v>19</v>
      </c>
      <c r="N225" s="135" t="s">
        <v>42</v>
      </c>
      <c r="P225" s="136">
        <f>O225*H225</f>
        <v>0</v>
      </c>
      <c r="Q225" s="136">
        <v>0</v>
      </c>
      <c r="R225" s="136">
        <f>Q225*H225</f>
        <v>0</v>
      </c>
      <c r="S225" s="136">
        <v>0</v>
      </c>
      <c r="T225" s="137">
        <f>S225*H225</f>
        <v>0</v>
      </c>
      <c r="AR225" s="138" t="s">
        <v>127</v>
      </c>
      <c r="AT225" s="138" t="s">
        <v>122</v>
      </c>
      <c r="AU225" s="138" t="s">
        <v>81</v>
      </c>
      <c r="AY225" s="17" t="s">
        <v>120</v>
      </c>
      <c r="BE225" s="139">
        <f>IF(N225="základní",J225,0)</f>
        <v>0</v>
      </c>
      <c r="BF225" s="139">
        <f>IF(N225="snížená",J225,0)</f>
        <v>0</v>
      </c>
      <c r="BG225" s="139">
        <f>IF(N225="zákl. přenesená",J225,0)</f>
        <v>0</v>
      </c>
      <c r="BH225" s="139">
        <f>IF(N225="sníž. přenesená",J225,0)</f>
        <v>0</v>
      </c>
      <c r="BI225" s="139">
        <f>IF(N225="nulová",J225,0)</f>
        <v>0</v>
      </c>
      <c r="BJ225" s="17" t="s">
        <v>79</v>
      </c>
      <c r="BK225" s="139">
        <f>ROUND(I225*H225,2)</f>
        <v>0</v>
      </c>
      <c r="BL225" s="17" t="s">
        <v>127</v>
      </c>
      <c r="BM225" s="138" t="s">
        <v>336</v>
      </c>
    </row>
    <row r="226" spans="2:65" s="1" customFormat="1" ht="10.199999999999999">
      <c r="B226" s="32"/>
      <c r="D226" s="140" t="s">
        <v>129</v>
      </c>
      <c r="F226" s="141" t="s">
        <v>337</v>
      </c>
      <c r="I226" s="142"/>
      <c r="L226" s="32"/>
      <c r="M226" s="143"/>
      <c r="T226" s="53"/>
      <c r="AT226" s="17" t="s">
        <v>129</v>
      </c>
      <c r="AU226" s="17" t="s">
        <v>81</v>
      </c>
    </row>
    <row r="227" spans="2:65" s="11" customFormat="1" ht="22.8" customHeight="1">
      <c r="B227" s="115"/>
      <c r="D227" s="116" t="s">
        <v>70</v>
      </c>
      <c r="E227" s="125" t="s">
        <v>338</v>
      </c>
      <c r="F227" s="125" t="s">
        <v>339</v>
      </c>
      <c r="I227" s="118"/>
      <c r="J227" s="126">
        <f>BK227</f>
        <v>0</v>
      </c>
      <c r="L227" s="115"/>
      <c r="M227" s="120"/>
      <c r="P227" s="121">
        <f>SUM(P228:P243)</f>
        <v>0</v>
      </c>
      <c r="R227" s="121">
        <f>SUM(R228:R243)</f>
        <v>0</v>
      </c>
      <c r="T227" s="122">
        <f>SUM(T228:T243)</f>
        <v>0</v>
      </c>
      <c r="AR227" s="116" t="s">
        <v>79</v>
      </c>
      <c r="AT227" s="123" t="s">
        <v>70</v>
      </c>
      <c r="AU227" s="123" t="s">
        <v>79</v>
      </c>
      <c r="AY227" s="116" t="s">
        <v>120</v>
      </c>
      <c r="BK227" s="124">
        <f>SUM(BK228:BK243)</f>
        <v>0</v>
      </c>
    </row>
    <row r="228" spans="2:65" s="1" customFormat="1" ht="24.15" customHeight="1">
      <c r="B228" s="32"/>
      <c r="C228" s="127" t="s">
        <v>340</v>
      </c>
      <c r="D228" s="127" t="s">
        <v>122</v>
      </c>
      <c r="E228" s="128" t="s">
        <v>341</v>
      </c>
      <c r="F228" s="129" t="s">
        <v>342</v>
      </c>
      <c r="G228" s="130" t="s">
        <v>192</v>
      </c>
      <c r="H228" s="131">
        <v>593.1</v>
      </c>
      <c r="I228" s="132"/>
      <c r="J228" s="133">
        <f>ROUND(I228*H228,2)</f>
        <v>0</v>
      </c>
      <c r="K228" s="129" t="s">
        <v>126</v>
      </c>
      <c r="L228" s="32"/>
      <c r="M228" s="134" t="s">
        <v>19</v>
      </c>
      <c r="N228" s="135" t="s">
        <v>42</v>
      </c>
      <c r="P228" s="136">
        <f>O228*H228</f>
        <v>0</v>
      </c>
      <c r="Q228" s="136">
        <v>0</v>
      </c>
      <c r="R228" s="136">
        <f>Q228*H228</f>
        <v>0</v>
      </c>
      <c r="S228" s="136">
        <v>0</v>
      </c>
      <c r="T228" s="137">
        <f>S228*H228</f>
        <v>0</v>
      </c>
      <c r="AR228" s="138" t="s">
        <v>127</v>
      </c>
      <c r="AT228" s="138" t="s">
        <v>122</v>
      </c>
      <c r="AU228" s="138" t="s">
        <v>81</v>
      </c>
      <c r="AY228" s="17" t="s">
        <v>120</v>
      </c>
      <c r="BE228" s="139">
        <f>IF(N228="základní",J228,0)</f>
        <v>0</v>
      </c>
      <c r="BF228" s="139">
        <f>IF(N228="snížená",J228,0)</f>
        <v>0</v>
      </c>
      <c r="BG228" s="139">
        <f>IF(N228="zákl. přenesená",J228,0)</f>
        <v>0</v>
      </c>
      <c r="BH228" s="139">
        <f>IF(N228="sníž. přenesená",J228,0)</f>
        <v>0</v>
      </c>
      <c r="BI228" s="139">
        <f>IF(N228="nulová",J228,0)</f>
        <v>0</v>
      </c>
      <c r="BJ228" s="17" t="s">
        <v>79</v>
      </c>
      <c r="BK228" s="139">
        <f>ROUND(I228*H228,2)</f>
        <v>0</v>
      </c>
      <c r="BL228" s="17" t="s">
        <v>127</v>
      </c>
      <c r="BM228" s="138" t="s">
        <v>343</v>
      </c>
    </row>
    <row r="229" spans="2:65" s="1" customFormat="1" ht="10.199999999999999">
      <c r="B229" s="32"/>
      <c r="D229" s="140" t="s">
        <v>129</v>
      </c>
      <c r="F229" s="141" t="s">
        <v>344</v>
      </c>
      <c r="I229" s="142"/>
      <c r="L229" s="32"/>
      <c r="M229" s="143"/>
      <c r="T229" s="53"/>
      <c r="AT229" s="17" t="s">
        <v>129</v>
      </c>
      <c r="AU229" s="17" t="s">
        <v>81</v>
      </c>
    </row>
    <row r="230" spans="2:65" s="1" customFormat="1" ht="24.15" customHeight="1">
      <c r="B230" s="32"/>
      <c r="C230" s="127" t="s">
        <v>345</v>
      </c>
      <c r="D230" s="127" t="s">
        <v>122</v>
      </c>
      <c r="E230" s="128" t="s">
        <v>346</v>
      </c>
      <c r="F230" s="129" t="s">
        <v>347</v>
      </c>
      <c r="G230" s="130" t="s">
        <v>192</v>
      </c>
      <c r="H230" s="131">
        <v>11268.9</v>
      </c>
      <c r="I230" s="132"/>
      <c r="J230" s="133">
        <f>ROUND(I230*H230,2)</f>
        <v>0</v>
      </c>
      <c r="K230" s="129" t="s">
        <v>126</v>
      </c>
      <c r="L230" s="32"/>
      <c r="M230" s="134" t="s">
        <v>19</v>
      </c>
      <c r="N230" s="135" t="s">
        <v>42</v>
      </c>
      <c r="P230" s="136">
        <f>O230*H230</f>
        <v>0</v>
      </c>
      <c r="Q230" s="136">
        <v>0</v>
      </c>
      <c r="R230" s="136">
        <f>Q230*H230</f>
        <v>0</v>
      </c>
      <c r="S230" s="136">
        <v>0</v>
      </c>
      <c r="T230" s="137">
        <f>S230*H230</f>
        <v>0</v>
      </c>
      <c r="AR230" s="138" t="s">
        <v>127</v>
      </c>
      <c r="AT230" s="138" t="s">
        <v>122</v>
      </c>
      <c r="AU230" s="138" t="s">
        <v>81</v>
      </c>
      <c r="AY230" s="17" t="s">
        <v>120</v>
      </c>
      <c r="BE230" s="139">
        <f>IF(N230="základní",J230,0)</f>
        <v>0</v>
      </c>
      <c r="BF230" s="139">
        <f>IF(N230="snížená",J230,0)</f>
        <v>0</v>
      </c>
      <c r="BG230" s="139">
        <f>IF(N230="zákl. přenesená",J230,0)</f>
        <v>0</v>
      </c>
      <c r="BH230" s="139">
        <f>IF(N230="sníž. přenesená",J230,0)</f>
        <v>0</v>
      </c>
      <c r="BI230" s="139">
        <f>IF(N230="nulová",J230,0)</f>
        <v>0</v>
      </c>
      <c r="BJ230" s="17" t="s">
        <v>79</v>
      </c>
      <c r="BK230" s="139">
        <f>ROUND(I230*H230,2)</f>
        <v>0</v>
      </c>
      <c r="BL230" s="17" t="s">
        <v>127</v>
      </c>
      <c r="BM230" s="138" t="s">
        <v>348</v>
      </c>
    </row>
    <row r="231" spans="2:65" s="1" customFormat="1" ht="10.199999999999999">
      <c r="B231" s="32"/>
      <c r="D231" s="140" t="s">
        <v>129</v>
      </c>
      <c r="F231" s="141" t="s">
        <v>349</v>
      </c>
      <c r="I231" s="142"/>
      <c r="L231" s="32"/>
      <c r="M231" s="143"/>
      <c r="T231" s="53"/>
      <c r="AT231" s="17" t="s">
        <v>129</v>
      </c>
      <c r="AU231" s="17" t="s">
        <v>81</v>
      </c>
    </row>
    <row r="232" spans="2:65" s="12" customFormat="1" ht="10.199999999999999">
      <c r="B232" s="144"/>
      <c r="D232" s="145" t="s">
        <v>134</v>
      </c>
      <c r="E232" s="146" t="s">
        <v>19</v>
      </c>
      <c r="F232" s="147" t="s">
        <v>350</v>
      </c>
      <c r="H232" s="148">
        <v>11268.9</v>
      </c>
      <c r="I232" s="149"/>
      <c r="L232" s="144"/>
      <c r="M232" s="150"/>
      <c r="T232" s="151"/>
      <c r="AT232" s="146" t="s">
        <v>134</v>
      </c>
      <c r="AU232" s="146" t="s">
        <v>81</v>
      </c>
      <c r="AV232" s="12" t="s">
        <v>81</v>
      </c>
      <c r="AW232" s="12" t="s">
        <v>33</v>
      </c>
      <c r="AX232" s="12" t="s">
        <v>79</v>
      </c>
      <c r="AY232" s="146" t="s">
        <v>120</v>
      </c>
    </row>
    <row r="233" spans="2:65" s="1" customFormat="1" ht="16.5" customHeight="1">
      <c r="B233" s="32"/>
      <c r="C233" s="127" t="s">
        <v>351</v>
      </c>
      <c r="D233" s="127" t="s">
        <v>122</v>
      </c>
      <c r="E233" s="128" t="s">
        <v>352</v>
      </c>
      <c r="F233" s="129" t="s">
        <v>353</v>
      </c>
      <c r="G233" s="130" t="s">
        <v>192</v>
      </c>
      <c r="H233" s="131">
        <v>593.1</v>
      </c>
      <c r="I233" s="132"/>
      <c r="J233" s="133">
        <f>ROUND(I233*H233,2)</f>
        <v>0</v>
      </c>
      <c r="K233" s="129" t="s">
        <v>126</v>
      </c>
      <c r="L233" s="32"/>
      <c r="M233" s="134" t="s">
        <v>19</v>
      </c>
      <c r="N233" s="135" t="s">
        <v>42</v>
      </c>
      <c r="P233" s="136">
        <f>O233*H233</f>
        <v>0</v>
      </c>
      <c r="Q233" s="136">
        <v>0</v>
      </c>
      <c r="R233" s="136">
        <f>Q233*H233</f>
        <v>0</v>
      </c>
      <c r="S233" s="136">
        <v>0</v>
      </c>
      <c r="T233" s="137">
        <f>S233*H233</f>
        <v>0</v>
      </c>
      <c r="AR233" s="138" t="s">
        <v>127</v>
      </c>
      <c r="AT233" s="138" t="s">
        <v>122</v>
      </c>
      <c r="AU233" s="138" t="s">
        <v>81</v>
      </c>
      <c r="AY233" s="17" t="s">
        <v>120</v>
      </c>
      <c r="BE233" s="139">
        <f>IF(N233="základní",J233,0)</f>
        <v>0</v>
      </c>
      <c r="BF233" s="139">
        <f>IF(N233="snížená",J233,0)</f>
        <v>0</v>
      </c>
      <c r="BG233" s="139">
        <f>IF(N233="zákl. přenesená",J233,0)</f>
        <v>0</v>
      </c>
      <c r="BH233" s="139">
        <f>IF(N233="sníž. přenesená",J233,0)</f>
        <v>0</v>
      </c>
      <c r="BI233" s="139">
        <f>IF(N233="nulová",J233,0)</f>
        <v>0</v>
      </c>
      <c r="BJ233" s="17" t="s">
        <v>79</v>
      </c>
      <c r="BK233" s="139">
        <f>ROUND(I233*H233,2)</f>
        <v>0</v>
      </c>
      <c r="BL233" s="17" t="s">
        <v>127</v>
      </c>
      <c r="BM233" s="138" t="s">
        <v>354</v>
      </c>
    </row>
    <row r="234" spans="2:65" s="1" customFormat="1" ht="10.199999999999999">
      <c r="B234" s="32"/>
      <c r="D234" s="140" t="s">
        <v>129</v>
      </c>
      <c r="F234" s="141" t="s">
        <v>355</v>
      </c>
      <c r="I234" s="142"/>
      <c r="L234" s="32"/>
      <c r="M234" s="143"/>
      <c r="T234" s="53"/>
      <c r="AT234" s="17" t="s">
        <v>129</v>
      </c>
      <c r="AU234" s="17" t="s">
        <v>81</v>
      </c>
    </row>
    <row r="235" spans="2:65" s="1" customFormat="1" ht="24.15" customHeight="1">
      <c r="B235" s="32"/>
      <c r="C235" s="127" t="s">
        <v>356</v>
      </c>
      <c r="D235" s="127" t="s">
        <v>122</v>
      </c>
      <c r="E235" s="128" t="s">
        <v>357</v>
      </c>
      <c r="F235" s="129" t="s">
        <v>358</v>
      </c>
      <c r="G235" s="130" t="s">
        <v>192</v>
      </c>
      <c r="H235" s="131">
        <v>31.32</v>
      </c>
      <c r="I235" s="132"/>
      <c r="J235" s="133">
        <f>ROUND(I235*H235,2)</f>
        <v>0</v>
      </c>
      <c r="K235" s="129" t="s">
        <v>126</v>
      </c>
      <c r="L235" s="32"/>
      <c r="M235" s="134" t="s">
        <v>19</v>
      </c>
      <c r="N235" s="135" t="s">
        <v>42</v>
      </c>
      <c r="P235" s="136">
        <f>O235*H235</f>
        <v>0</v>
      </c>
      <c r="Q235" s="136">
        <v>0</v>
      </c>
      <c r="R235" s="136">
        <f>Q235*H235</f>
        <v>0</v>
      </c>
      <c r="S235" s="136">
        <v>0</v>
      </c>
      <c r="T235" s="137">
        <f>S235*H235</f>
        <v>0</v>
      </c>
      <c r="AR235" s="138" t="s">
        <v>127</v>
      </c>
      <c r="AT235" s="138" t="s">
        <v>122</v>
      </c>
      <c r="AU235" s="138" t="s">
        <v>81</v>
      </c>
      <c r="AY235" s="17" t="s">
        <v>120</v>
      </c>
      <c r="BE235" s="139">
        <f>IF(N235="základní",J235,0)</f>
        <v>0</v>
      </c>
      <c r="BF235" s="139">
        <f>IF(N235="snížená",J235,0)</f>
        <v>0</v>
      </c>
      <c r="BG235" s="139">
        <f>IF(N235="zákl. přenesená",J235,0)</f>
        <v>0</v>
      </c>
      <c r="BH235" s="139">
        <f>IF(N235="sníž. přenesená",J235,0)</f>
        <v>0</v>
      </c>
      <c r="BI235" s="139">
        <f>IF(N235="nulová",J235,0)</f>
        <v>0</v>
      </c>
      <c r="BJ235" s="17" t="s">
        <v>79</v>
      </c>
      <c r="BK235" s="139">
        <f>ROUND(I235*H235,2)</f>
        <v>0</v>
      </c>
      <c r="BL235" s="17" t="s">
        <v>127</v>
      </c>
      <c r="BM235" s="138" t="s">
        <v>359</v>
      </c>
    </row>
    <row r="236" spans="2:65" s="1" customFormat="1" ht="10.199999999999999">
      <c r="B236" s="32"/>
      <c r="D236" s="140" t="s">
        <v>129</v>
      </c>
      <c r="F236" s="141" t="s">
        <v>360</v>
      </c>
      <c r="I236" s="142"/>
      <c r="L236" s="32"/>
      <c r="M236" s="143"/>
      <c r="T236" s="53"/>
      <c r="AT236" s="17" t="s">
        <v>129</v>
      </c>
      <c r="AU236" s="17" t="s">
        <v>81</v>
      </c>
    </row>
    <row r="237" spans="2:65" s="12" customFormat="1" ht="10.199999999999999">
      <c r="B237" s="144"/>
      <c r="D237" s="145" t="s">
        <v>134</v>
      </c>
      <c r="E237" s="146" t="s">
        <v>19</v>
      </c>
      <c r="F237" s="147" t="s">
        <v>361</v>
      </c>
      <c r="H237" s="148">
        <v>31.32</v>
      </c>
      <c r="I237" s="149"/>
      <c r="L237" s="144"/>
      <c r="M237" s="150"/>
      <c r="T237" s="151"/>
      <c r="AT237" s="146" t="s">
        <v>134</v>
      </c>
      <c r="AU237" s="146" t="s">
        <v>81</v>
      </c>
      <c r="AV237" s="12" t="s">
        <v>81</v>
      </c>
      <c r="AW237" s="12" t="s">
        <v>33</v>
      </c>
      <c r="AX237" s="12" t="s">
        <v>79</v>
      </c>
      <c r="AY237" s="146" t="s">
        <v>120</v>
      </c>
    </row>
    <row r="238" spans="2:65" s="1" customFormat="1" ht="24.15" customHeight="1">
      <c r="B238" s="32"/>
      <c r="C238" s="127" t="s">
        <v>362</v>
      </c>
      <c r="D238" s="127" t="s">
        <v>122</v>
      </c>
      <c r="E238" s="128" t="s">
        <v>363</v>
      </c>
      <c r="F238" s="129" t="s">
        <v>191</v>
      </c>
      <c r="G238" s="130" t="s">
        <v>192</v>
      </c>
      <c r="H238" s="131">
        <v>558.48</v>
      </c>
      <c r="I238" s="132"/>
      <c r="J238" s="133">
        <f>ROUND(I238*H238,2)</f>
        <v>0</v>
      </c>
      <c r="K238" s="129" t="s">
        <v>126</v>
      </c>
      <c r="L238" s="32"/>
      <c r="M238" s="134" t="s">
        <v>19</v>
      </c>
      <c r="N238" s="135" t="s">
        <v>42</v>
      </c>
      <c r="P238" s="136">
        <f>O238*H238</f>
        <v>0</v>
      </c>
      <c r="Q238" s="136">
        <v>0</v>
      </c>
      <c r="R238" s="136">
        <f>Q238*H238</f>
        <v>0</v>
      </c>
      <c r="S238" s="136">
        <v>0</v>
      </c>
      <c r="T238" s="137">
        <f>S238*H238</f>
        <v>0</v>
      </c>
      <c r="AR238" s="138" t="s">
        <v>127</v>
      </c>
      <c r="AT238" s="138" t="s">
        <v>122</v>
      </c>
      <c r="AU238" s="138" t="s">
        <v>81</v>
      </c>
      <c r="AY238" s="17" t="s">
        <v>120</v>
      </c>
      <c r="BE238" s="139">
        <f>IF(N238="základní",J238,0)</f>
        <v>0</v>
      </c>
      <c r="BF238" s="139">
        <f>IF(N238="snížená",J238,0)</f>
        <v>0</v>
      </c>
      <c r="BG238" s="139">
        <f>IF(N238="zákl. přenesená",J238,0)</f>
        <v>0</v>
      </c>
      <c r="BH238" s="139">
        <f>IF(N238="sníž. přenesená",J238,0)</f>
        <v>0</v>
      </c>
      <c r="BI238" s="139">
        <f>IF(N238="nulová",J238,0)</f>
        <v>0</v>
      </c>
      <c r="BJ238" s="17" t="s">
        <v>79</v>
      </c>
      <c r="BK238" s="139">
        <f>ROUND(I238*H238,2)</f>
        <v>0</v>
      </c>
      <c r="BL238" s="17" t="s">
        <v>127</v>
      </c>
      <c r="BM238" s="138" t="s">
        <v>364</v>
      </c>
    </row>
    <row r="239" spans="2:65" s="1" customFormat="1" ht="10.199999999999999">
      <c r="B239" s="32"/>
      <c r="D239" s="140" t="s">
        <v>129</v>
      </c>
      <c r="F239" s="141" t="s">
        <v>365</v>
      </c>
      <c r="I239" s="142"/>
      <c r="L239" s="32"/>
      <c r="M239" s="143"/>
      <c r="T239" s="53"/>
      <c r="AT239" s="17" t="s">
        <v>129</v>
      </c>
      <c r="AU239" s="17" t="s">
        <v>81</v>
      </c>
    </row>
    <row r="240" spans="2:65" s="12" customFormat="1" ht="10.199999999999999">
      <c r="B240" s="144"/>
      <c r="D240" s="145" t="s">
        <v>134</v>
      </c>
      <c r="E240" s="146" t="s">
        <v>19</v>
      </c>
      <c r="F240" s="147" t="s">
        <v>366</v>
      </c>
      <c r="H240" s="148">
        <v>558.48</v>
      </c>
      <c r="I240" s="149"/>
      <c r="L240" s="144"/>
      <c r="M240" s="150"/>
      <c r="T240" s="151"/>
      <c r="AT240" s="146" t="s">
        <v>134</v>
      </c>
      <c r="AU240" s="146" t="s">
        <v>81</v>
      </c>
      <c r="AV240" s="12" t="s">
        <v>81</v>
      </c>
      <c r="AW240" s="12" t="s">
        <v>33</v>
      </c>
      <c r="AX240" s="12" t="s">
        <v>79</v>
      </c>
      <c r="AY240" s="146" t="s">
        <v>120</v>
      </c>
    </row>
    <row r="241" spans="2:65" s="1" customFormat="1" ht="24.15" customHeight="1">
      <c r="B241" s="32"/>
      <c r="C241" s="127" t="s">
        <v>367</v>
      </c>
      <c r="D241" s="127" t="s">
        <v>122</v>
      </c>
      <c r="E241" s="128" t="s">
        <v>368</v>
      </c>
      <c r="F241" s="129" t="s">
        <v>369</v>
      </c>
      <c r="G241" s="130" t="s">
        <v>192</v>
      </c>
      <c r="H241" s="131">
        <v>3.3</v>
      </c>
      <c r="I241" s="132"/>
      <c r="J241" s="133">
        <f>ROUND(I241*H241,2)</f>
        <v>0</v>
      </c>
      <c r="K241" s="129" t="s">
        <v>126</v>
      </c>
      <c r="L241" s="32"/>
      <c r="M241" s="134" t="s">
        <v>19</v>
      </c>
      <c r="N241" s="135" t="s">
        <v>42</v>
      </c>
      <c r="P241" s="136">
        <f>O241*H241</f>
        <v>0</v>
      </c>
      <c r="Q241" s="136">
        <v>0</v>
      </c>
      <c r="R241" s="136">
        <f>Q241*H241</f>
        <v>0</v>
      </c>
      <c r="S241" s="136">
        <v>0</v>
      </c>
      <c r="T241" s="137">
        <f>S241*H241</f>
        <v>0</v>
      </c>
      <c r="AR241" s="138" t="s">
        <v>127</v>
      </c>
      <c r="AT241" s="138" t="s">
        <v>122</v>
      </c>
      <c r="AU241" s="138" t="s">
        <v>81</v>
      </c>
      <c r="AY241" s="17" t="s">
        <v>120</v>
      </c>
      <c r="BE241" s="139">
        <f>IF(N241="základní",J241,0)</f>
        <v>0</v>
      </c>
      <c r="BF241" s="139">
        <f>IF(N241="snížená",J241,0)</f>
        <v>0</v>
      </c>
      <c r="BG241" s="139">
        <f>IF(N241="zákl. přenesená",J241,0)</f>
        <v>0</v>
      </c>
      <c r="BH241" s="139">
        <f>IF(N241="sníž. přenesená",J241,0)</f>
        <v>0</v>
      </c>
      <c r="BI241" s="139">
        <f>IF(N241="nulová",J241,0)</f>
        <v>0</v>
      </c>
      <c r="BJ241" s="17" t="s">
        <v>79</v>
      </c>
      <c r="BK241" s="139">
        <f>ROUND(I241*H241,2)</f>
        <v>0</v>
      </c>
      <c r="BL241" s="17" t="s">
        <v>127</v>
      </c>
      <c r="BM241" s="138" t="s">
        <v>370</v>
      </c>
    </row>
    <row r="242" spans="2:65" s="1" customFormat="1" ht="10.199999999999999">
      <c r="B242" s="32"/>
      <c r="D242" s="140" t="s">
        <v>129</v>
      </c>
      <c r="F242" s="141" t="s">
        <v>371</v>
      </c>
      <c r="I242" s="142"/>
      <c r="L242" s="32"/>
      <c r="M242" s="143"/>
      <c r="T242" s="53"/>
      <c r="AT242" s="17" t="s">
        <v>129</v>
      </c>
      <c r="AU242" s="17" t="s">
        <v>81</v>
      </c>
    </row>
    <row r="243" spans="2:65" s="12" customFormat="1" ht="10.199999999999999">
      <c r="B243" s="144"/>
      <c r="D243" s="145" t="s">
        <v>134</v>
      </c>
      <c r="E243" s="146" t="s">
        <v>19</v>
      </c>
      <c r="F243" s="147" t="s">
        <v>372</v>
      </c>
      <c r="H243" s="148">
        <v>3.3</v>
      </c>
      <c r="I243" s="149"/>
      <c r="L243" s="144"/>
      <c r="M243" s="150"/>
      <c r="T243" s="151"/>
      <c r="AT243" s="146" t="s">
        <v>134</v>
      </c>
      <c r="AU243" s="146" t="s">
        <v>81</v>
      </c>
      <c r="AV243" s="12" t="s">
        <v>81</v>
      </c>
      <c r="AW243" s="12" t="s">
        <v>33</v>
      </c>
      <c r="AX243" s="12" t="s">
        <v>79</v>
      </c>
      <c r="AY243" s="146" t="s">
        <v>120</v>
      </c>
    </row>
    <row r="244" spans="2:65" s="11" customFormat="1" ht="22.8" customHeight="1">
      <c r="B244" s="115"/>
      <c r="D244" s="116" t="s">
        <v>70</v>
      </c>
      <c r="E244" s="125" t="s">
        <v>373</v>
      </c>
      <c r="F244" s="125" t="s">
        <v>374</v>
      </c>
      <c r="I244" s="118"/>
      <c r="J244" s="126">
        <f>BK244</f>
        <v>0</v>
      </c>
      <c r="L244" s="115"/>
      <c r="M244" s="120"/>
      <c r="P244" s="121">
        <f>SUM(P245:P246)</f>
        <v>0</v>
      </c>
      <c r="R244" s="121">
        <f>SUM(R245:R246)</f>
        <v>0</v>
      </c>
      <c r="T244" s="122">
        <f>SUM(T245:T246)</f>
        <v>0</v>
      </c>
      <c r="AR244" s="116" t="s">
        <v>79</v>
      </c>
      <c r="AT244" s="123" t="s">
        <v>70</v>
      </c>
      <c r="AU244" s="123" t="s">
        <v>79</v>
      </c>
      <c r="AY244" s="116" t="s">
        <v>120</v>
      </c>
      <c r="BK244" s="124">
        <f>SUM(BK245:BK246)</f>
        <v>0</v>
      </c>
    </row>
    <row r="245" spans="2:65" s="1" customFormat="1" ht="24.15" customHeight="1">
      <c r="B245" s="32"/>
      <c r="C245" s="127" t="s">
        <v>375</v>
      </c>
      <c r="D245" s="127" t="s">
        <v>122</v>
      </c>
      <c r="E245" s="128" t="s">
        <v>376</v>
      </c>
      <c r="F245" s="129" t="s">
        <v>377</v>
      </c>
      <c r="G245" s="130" t="s">
        <v>192</v>
      </c>
      <c r="H245" s="131">
        <v>152.441</v>
      </c>
      <c r="I245" s="132"/>
      <c r="J245" s="133">
        <f>ROUND(I245*H245,2)</f>
        <v>0</v>
      </c>
      <c r="K245" s="129" t="s">
        <v>126</v>
      </c>
      <c r="L245" s="32"/>
      <c r="M245" s="134" t="s">
        <v>19</v>
      </c>
      <c r="N245" s="135" t="s">
        <v>42</v>
      </c>
      <c r="P245" s="136">
        <f>O245*H245</f>
        <v>0</v>
      </c>
      <c r="Q245" s="136">
        <v>0</v>
      </c>
      <c r="R245" s="136">
        <f>Q245*H245</f>
        <v>0</v>
      </c>
      <c r="S245" s="136">
        <v>0</v>
      </c>
      <c r="T245" s="137">
        <f>S245*H245</f>
        <v>0</v>
      </c>
      <c r="AR245" s="138" t="s">
        <v>127</v>
      </c>
      <c r="AT245" s="138" t="s">
        <v>122</v>
      </c>
      <c r="AU245" s="138" t="s">
        <v>81</v>
      </c>
      <c r="AY245" s="17" t="s">
        <v>120</v>
      </c>
      <c r="BE245" s="139">
        <f>IF(N245="základní",J245,0)</f>
        <v>0</v>
      </c>
      <c r="BF245" s="139">
        <f>IF(N245="snížená",J245,0)</f>
        <v>0</v>
      </c>
      <c r="BG245" s="139">
        <f>IF(N245="zákl. přenesená",J245,0)</f>
        <v>0</v>
      </c>
      <c r="BH245" s="139">
        <f>IF(N245="sníž. přenesená",J245,0)</f>
        <v>0</v>
      </c>
      <c r="BI245" s="139">
        <f>IF(N245="nulová",J245,0)</f>
        <v>0</v>
      </c>
      <c r="BJ245" s="17" t="s">
        <v>79</v>
      </c>
      <c r="BK245" s="139">
        <f>ROUND(I245*H245,2)</f>
        <v>0</v>
      </c>
      <c r="BL245" s="17" t="s">
        <v>127</v>
      </c>
      <c r="BM245" s="138" t="s">
        <v>378</v>
      </c>
    </row>
    <row r="246" spans="2:65" s="1" customFormat="1" ht="10.199999999999999">
      <c r="B246" s="32"/>
      <c r="D246" s="140" t="s">
        <v>129</v>
      </c>
      <c r="F246" s="141" t="s">
        <v>379</v>
      </c>
      <c r="I246" s="142"/>
      <c r="L246" s="32"/>
      <c r="M246" s="143"/>
      <c r="T246" s="53"/>
      <c r="AT246" s="17" t="s">
        <v>129</v>
      </c>
      <c r="AU246" s="17" t="s">
        <v>81</v>
      </c>
    </row>
    <row r="247" spans="2:65" s="11" customFormat="1" ht="25.95" customHeight="1">
      <c r="B247" s="115"/>
      <c r="D247" s="116" t="s">
        <v>70</v>
      </c>
      <c r="E247" s="117" t="s">
        <v>380</v>
      </c>
      <c r="F247" s="117" t="s">
        <v>381</v>
      </c>
      <c r="I247" s="118"/>
      <c r="J247" s="119">
        <f>BK247</f>
        <v>0</v>
      </c>
      <c r="L247" s="115"/>
      <c r="M247" s="120"/>
      <c r="P247" s="121">
        <f>SUM(P248:P249)</f>
        <v>0</v>
      </c>
      <c r="R247" s="121">
        <f>SUM(R248:R249)</f>
        <v>0</v>
      </c>
      <c r="T247" s="122">
        <f>SUM(T248:T249)</f>
        <v>0</v>
      </c>
      <c r="AR247" s="116" t="s">
        <v>127</v>
      </c>
      <c r="AT247" s="123" t="s">
        <v>70</v>
      </c>
      <c r="AU247" s="123" t="s">
        <v>71</v>
      </c>
      <c r="AY247" s="116" t="s">
        <v>120</v>
      </c>
      <c r="BK247" s="124">
        <f>SUM(BK248:BK249)</f>
        <v>0</v>
      </c>
    </row>
    <row r="248" spans="2:65" s="1" customFormat="1" ht="16.5" customHeight="1">
      <c r="B248" s="32"/>
      <c r="C248" s="127" t="s">
        <v>382</v>
      </c>
      <c r="D248" s="127" t="s">
        <v>122</v>
      </c>
      <c r="E248" s="128" t="s">
        <v>383</v>
      </c>
      <c r="F248" s="129" t="s">
        <v>384</v>
      </c>
      <c r="G248" s="130" t="s">
        <v>385</v>
      </c>
      <c r="H248" s="131">
        <v>10</v>
      </c>
      <c r="I248" s="132"/>
      <c r="J248" s="133">
        <f>ROUND(I248*H248,2)</f>
        <v>0</v>
      </c>
      <c r="K248" s="129" t="s">
        <v>126</v>
      </c>
      <c r="L248" s="32"/>
      <c r="M248" s="134" t="s">
        <v>19</v>
      </c>
      <c r="N248" s="135" t="s">
        <v>42</v>
      </c>
      <c r="P248" s="136">
        <f>O248*H248</f>
        <v>0</v>
      </c>
      <c r="Q248" s="136">
        <v>0</v>
      </c>
      <c r="R248" s="136">
        <f>Q248*H248</f>
        <v>0</v>
      </c>
      <c r="S248" s="136">
        <v>0</v>
      </c>
      <c r="T248" s="137">
        <f>S248*H248</f>
        <v>0</v>
      </c>
      <c r="AR248" s="138" t="s">
        <v>386</v>
      </c>
      <c r="AT248" s="138" t="s">
        <v>122</v>
      </c>
      <c r="AU248" s="138" t="s">
        <v>79</v>
      </c>
      <c r="AY248" s="17" t="s">
        <v>120</v>
      </c>
      <c r="BE248" s="139">
        <f>IF(N248="základní",J248,0)</f>
        <v>0</v>
      </c>
      <c r="BF248" s="139">
        <f>IF(N248="snížená",J248,0)</f>
        <v>0</v>
      </c>
      <c r="BG248" s="139">
        <f>IF(N248="zákl. přenesená",J248,0)</f>
        <v>0</v>
      </c>
      <c r="BH248" s="139">
        <f>IF(N248="sníž. přenesená",J248,0)</f>
        <v>0</v>
      </c>
      <c r="BI248" s="139">
        <f>IF(N248="nulová",J248,0)</f>
        <v>0</v>
      </c>
      <c r="BJ248" s="17" t="s">
        <v>79</v>
      </c>
      <c r="BK248" s="139">
        <f>ROUND(I248*H248,2)</f>
        <v>0</v>
      </c>
      <c r="BL248" s="17" t="s">
        <v>386</v>
      </c>
      <c r="BM248" s="138" t="s">
        <v>387</v>
      </c>
    </row>
    <row r="249" spans="2:65" s="1" customFormat="1" ht="10.199999999999999">
      <c r="B249" s="32"/>
      <c r="D249" s="140" t="s">
        <v>129</v>
      </c>
      <c r="F249" s="141" t="s">
        <v>388</v>
      </c>
      <c r="I249" s="142"/>
      <c r="L249" s="32"/>
      <c r="M249" s="175"/>
      <c r="N249" s="176"/>
      <c r="O249" s="176"/>
      <c r="P249" s="176"/>
      <c r="Q249" s="176"/>
      <c r="R249" s="176"/>
      <c r="S249" s="176"/>
      <c r="T249" s="177"/>
      <c r="AT249" s="17" t="s">
        <v>129</v>
      </c>
      <c r="AU249" s="17" t="s">
        <v>79</v>
      </c>
    </row>
    <row r="250" spans="2:65" s="1" customFormat="1" ht="6.9" customHeight="1">
      <c r="B250" s="41"/>
      <c r="C250" s="42"/>
      <c r="D250" s="42"/>
      <c r="E250" s="42"/>
      <c r="F250" s="42"/>
      <c r="G250" s="42"/>
      <c r="H250" s="42"/>
      <c r="I250" s="42"/>
      <c r="J250" s="42"/>
      <c r="K250" s="42"/>
      <c r="L250" s="32"/>
    </row>
  </sheetData>
  <sheetProtection algorithmName="SHA-512" hashValue="tiJFYlkz2+XK0j+l5KFlpc5m5OFQnLmygi4AXJdhUqiFYFThawVWj35sDQFAJ0oWpIq1RuhRb0bxR7QyFs5IDw==" saltValue="cvtzj3agjTeS6ME2C4TAGl1cwrWTjXUubKd2xXsXxN5272E0f3cFHMugER3Dd0VsOyEFAYvOg41WSsbT1fdxxg==" spinCount="100000" sheet="1" objects="1" scenarios="1" formatColumns="0" formatRows="0" autoFilter="0"/>
  <autoFilter ref="C85:K249" xr:uid="{00000000-0009-0000-0000-000001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100-000000000000}"/>
    <hyperlink ref="F94" r:id="rId2" xr:uid="{00000000-0004-0000-0100-000001000000}"/>
    <hyperlink ref="F96" r:id="rId3" xr:uid="{00000000-0004-0000-0100-000002000000}"/>
    <hyperlink ref="F103" r:id="rId4" xr:uid="{00000000-0004-0000-0100-000003000000}"/>
    <hyperlink ref="F107" r:id="rId5" xr:uid="{00000000-0004-0000-0100-000004000000}"/>
    <hyperlink ref="F111" r:id="rId6" xr:uid="{00000000-0004-0000-0100-000005000000}"/>
    <hyperlink ref="F114" r:id="rId7" xr:uid="{00000000-0004-0000-0100-000006000000}"/>
    <hyperlink ref="F117" r:id="rId8" xr:uid="{00000000-0004-0000-0100-000007000000}"/>
    <hyperlink ref="F120" r:id="rId9" xr:uid="{00000000-0004-0000-0100-000008000000}"/>
    <hyperlink ref="F122" r:id="rId10" xr:uid="{00000000-0004-0000-0100-000009000000}"/>
    <hyperlink ref="F125" r:id="rId11" xr:uid="{00000000-0004-0000-0100-00000A000000}"/>
    <hyperlink ref="F127" r:id="rId12" xr:uid="{00000000-0004-0000-0100-00000B000000}"/>
    <hyperlink ref="F136" r:id="rId13" xr:uid="{00000000-0004-0000-0100-00000C000000}"/>
    <hyperlink ref="F141" r:id="rId14" xr:uid="{00000000-0004-0000-0100-00000D000000}"/>
    <hyperlink ref="F143" r:id="rId15" xr:uid="{00000000-0004-0000-0100-00000E000000}"/>
    <hyperlink ref="F155" r:id="rId16" xr:uid="{00000000-0004-0000-0100-00000F000000}"/>
    <hyperlink ref="F164" r:id="rId17" xr:uid="{00000000-0004-0000-0100-000010000000}"/>
    <hyperlink ref="F169" r:id="rId18" xr:uid="{00000000-0004-0000-0100-000011000000}"/>
    <hyperlink ref="F181" r:id="rId19" xr:uid="{00000000-0004-0000-0100-000012000000}"/>
    <hyperlink ref="F185" r:id="rId20" xr:uid="{00000000-0004-0000-0100-000013000000}"/>
    <hyperlink ref="F189" r:id="rId21" xr:uid="{00000000-0004-0000-0100-000014000000}"/>
    <hyperlink ref="F197" r:id="rId22" xr:uid="{00000000-0004-0000-0100-000015000000}"/>
    <hyperlink ref="F206" r:id="rId23" xr:uid="{00000000-0004-0000-0100-000016000000}"/>
    <hyperlink ref="F210" r:id="rId24" xr:uid="{00000000-0004-0000-0100-000017000000}"/>
    <hyperlink ref="F214" r:id="rId25" xr:uid="{00000000-0004-0000-0100-000018000000}"/>
    <hyperlink ref="F222" r:id="rId26" xr:uid="{00000000-0004-0000-0100-000019000000}"/>
    <hyperlink ref="F226" r:id="rId27" xr:uid="{00000000-0004-0000-0100-00001A000000}"/>
    <hyperlink ref="F229" r:id="rId28" xr:uid="{00000000-0004-0000-0100-00001B000000}"/>
    <hyperlink ref="F231" r:id="rId29" xr:uid="{00000000-0004-0000-0100-00001C000000}"/>
    <hyperlink ref="F234" r:id="rId30" xr:uid="{00000000-0004-0000-0100-00001D000000}"/>
    <hyperlink ref="F236" r:id="rId31" xr:uid="{00000000-0004-0000-0100-00001E000000}"/>
    <hyperlink ref="F239" r:id="rId32" xr:uid="{00000000-0004-0000-0100-00001F000000}"/>
    <hyperlink ref="F242" r:id="rId33" xr:uid="{00000000-0004-0000-0100-000020000000}"/>
    <hyperlink ref="F246" r:id="rId34" xr:uid="{00000000-0004-0000-0100-000021000000}"/>
    <hyperlink ref="F249" r:id="rId35" xr:uid="{00000000-0004-0000-0100-00002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7" t="s">
        <v>84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customHeight="1">
      <c r="B4" s="20"/>
      <c r="D4" s="21" t="s">
        <v>91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0" t="str">
        <f>'Rekapitulace stavby'!K6</f>
        <v>Oprava místní komunikace, Bílenec</v>
      </c>
      <c r="F7" s="301"/>
      <c r="G7" s="301"/>
      <c r="H7" s="301"/>
      <c r="L7" s="20"/>
    </row>
    <row r="8" spans="2:46" s="1" customFormat="1" ht="12" customHeight="1">
      <c r="B8" s="32"/>
      <c r="D8" s="27" t="s">
        <v>92</v>
      </c>
      <c r="L8" s="32"/>
    </row>
    <row r="9" spans="2:46" s="1" customFormat="1" ht="16.5" customHeight="1">
      <c r="B9" s="32"/>
      <c r="E9" s="263" t="s">
        <v>389</v>
      </c>
      <c r="F9" s="302"/>
      <c r="G9" s="302"/>
      <c r="H9" s="302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2. 4. 2024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3" t="str">
        <f>'Rekapitulace stavby'!E14</f>
        <v>Vyplň údaj</v>
      </c>
      <c r="F18" s="284"/>
      <c r="G18" s="284"/>
      <c r="H18" s="284"/>
      <c r="I18" s="27" t="s">
        <v>28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35</v>
      </c>
      <c r="I24" s="27" t="s">
        <v>28</v>
      </c>
      <c r="J24" s="25" t="s">
        <v>19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6"/>
      <c r="E27" s="289" t="s">
        <v>19</v>
      </c>
      <c r="F27" s="289"/>
      <c r="G27" s="289"/>
      <c r="H27" s="289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37</v>
      </c>
      <c r="J30" s="63">
        <f>ROUND(J84,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customHeight="1">
      <c r="B33" s="32"/>
      <c r="D33" s="52" t="s">
        <v>41</v>
      </c>
      <c r="E33" s="27" t="s">
        <v>42</v>
      </c>
      <c r="F33" s="88">
        <f>ROUND((SUM(BE84:BE134)),  2)</f>
        <v>0</v>
      </c>
      <c r="I33" s="89">
        <v>0.21</v>
      </c>
      <c r="J33" s="88">
        <f>ROUND(((SUM(BE84:BE134))*I33),  2)</f>
        <v>0</v>
      </c>
      <c r="L33" s="32"/>
    </row>
    <row r="34" spans="2:12" s="1" customFormat="1" ht="14.4" customHeight="1">
      <c r="B34" s="32"/>
      <c r="E34" s="27" t="s">
        <v>43</v>
      </c>
      <c r="F34" s="88">
        <f>ROUND((SUM(BF84:BF134)),  2)</f>
        <v>0</v>
      </c>
      <c r="I34" s="89">
        <v>0.12</v>
      </c>
      <c r="J34" s="88">
        <f>ROUND(((SUM(BF84:BF134))*I34),  2)</f>
        <v>0</v>
      </c>
      <c r="L34" s="32"/>
    </row>
    <row r="35" spans="2:12" s="1" customFormat="1" ht="14.4" hidden="1" customHeight="1">
      <c r="B35" s="32"/>
      <c r="E35" s="27" t="s">
        <v>44</v>
      </c>
      <c r="F35" s="88">
        <f>ROUND((SUM(BG84:BG134)),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88">
        <f>ROUND((SUM(BH84:BH134)),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88">
        <f>ROUND((SUM(BI84:BI134)),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47</v>
      </c>
      <c r="E39" s="54"/>
      <c r="F39" s="54"/>
      <c r="G39" s="92" t="s">
        <v>48</v>
      </c>
      <c r="H39" s="93" t="s">
        <v>49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94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0" t="str">
        <f>E7</f>
        <v>Oprava místní komunikace, Bílenec</v>
      </c>
      <c r="F48" s="301"/>
      <c r="G48" s="301"/>
      <c r="H48" s="301"/>
      <c r="L48" s="32"/>
    </row>
    <row r="49" spans="2:47" s="1" customFormat="1" ht="12" customHeight="1">
      <c r="B49" s="32"/>
      <c r="C49" s="27" t="s">
        <v>92</v>
      </c>
      <c r="L49" s="32"/>
    </row>
    <row r="50" spans="2:47" s="1" customFormat="1" ht="16.5" customHeight="1">
      <c r="B50" s="32"/>
      <c r="E50" s="263" t="str">
        <f>E9</f>
        <v>SO 102 - Sanace podloží</v>
      </c>
      <c r="F50" s="302"/>
      <c r="G50" s="302"/>
      <c r="H50" s="302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Bílenec</v>
      </c>
      <c r="I52" s="27" t="s">
        <v>23</v>
      </c>
      <c r="J52" s="49" t="str">
        <f>IF(J12="","",J12)</f>
        <v>2. 4. 2024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>Obec Petrohrad</v>
      </c>
      <c r="I54" s="27" t="s">
        <v>31</v>
      </c>
      <c r="J54" s="30" t="str">
        <f>E21</f>
        <v>DESIGNPROJEKT</v>
      </c>
      <c r="L54" s="32"/>
    </row>
    <row r="55" spans="2:47" s="1" customFormat="1" ht="15.15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Lukás Novák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95</v>
      </c>
      <c r="D57" s="90"/>
      <c r="E57" s="90"/>
      <c r="F57" s="90"/>
      <c r="G57" s="90"/>
      <c r="H57" s="90"/>
      <c r="I57" s="90"/>
      <c r="J57" s="97" t="s">
        <v>96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69</v>
      </c>
      <c r="J59" s="63">
        <f>J84</f>
        <v>0</v>
      </c>
      <c r="L59" s="32"/>
      <c r="AU59" s="17" t="s">
        <v>97</v>
      </c>
    </row>
    <row r="60" spans="2:47" s="8" customFormat="1" ht="24.9" customHeight="1">
      <c r="B60" s="99"/>
      <c r="D60" s="100" t="s">
        <v>98</v>
      </c>
      <c r="E60" s="101"/>
      <c r="F60" s="101"/>
      <c r="G60" s="101"/>
      <c r="H60" s="101"/>
      <c r="I60" s="101"/>
      <c r="J60" s="102">
        <f>J85</f>
        <v>0</v>
      </c>
      <c r="L60" s="99"/>
    </row>
    <row r="61" spans="2:47" s="9" customFormat="1" ht="19.95" customHeight="1">
      <c r="B61" s="103"/>
      <c r="D61" s="104" t="s">
        <v>99</v>
      </c>
      <c r="E61" s="105"/>
      <c r="F61" s="105"/>
      <c r="G61" s="105"/>
      <c r="H61" s="105"/>
      <c r="I61" s="105"/>
      <c r="J61" s="106">
        <f>J86</f>
        <v>0</v>
      </c>
      <c r="L61" s="103"/>
    </row>
    <row r="62" spans="2:47" s="9" customFormat="1" ht="19.95" customHeight="1">
      <c r="B62" s="103"/>
      <c r="D62" s="104" t="s">
        <v>100</v>
      </c>
      <c r="E62" s="105"/>
      <c r="F62" s="105"/>
      <c r="G62" s="105"/>
      <c r="H62" s="105"/>
      <c r="I62" s="105"/>
      <c r="J62" s="106">
        <f>J109</f>
        <v>0</v>
      </c>
      <c r="L62" s="103"/>
    </row>
    <row r="63" spans="2:47" s="9" customFormat="1" ht="19.95" customHeight="1">
      <c r="B63" s="103"/>
      <c r="D63" s="104" t="s">
        <v>101</v>
      </c>
      <c r="E63" s="105"/>
      <c r="F63" s="105"/>
      <c r="G63" s="105"/>
      <c r="H63" s="105"/>
      <c r="I63" s="105"/>
      <c r="J63" s="106">
        <f>J122</f>
        <v>0</v>
      </c>
      <c r="L63" s="103"/>
    </row>
    <row r="64" spans="2:47" s="9" customFormat="1" ht="19.95" customHeight="1">
      <c r="B64" s="103"/>
      <c r="D64" s="104" t="s">
        <v>103</v>
      </c>
      <c r="E64" s="105"/>
      <c r="F64" s="105"/>
      <c r="G64" s="105"/>
      <c r="H64" s="105"/>
      <c r="I64" s="105"/>
      <c r="J64" s="106">
        <f>J132</f>
        <v>0</v>
      </c>
      <c r="L64" s="103"/>
    </row>
    <row r="65" spans="2:12" s="1" customFormat="1" ht="21.75" customHeight="1">
      <c r="B65" s="32"/>
      <c r="L65" s="32"/>
    </row>
    <row r="66" spans="2:12" s="1" customFormat="1" ht="6.9" customHeight="1"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32"/>
    </row>
    <row r="70" spans="2:12" s="1" customFormat="1" ht="6.9" customHeight="1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32"/>
    </row>
    <row r="71" spans="2:12" s="1" customFormat="1" ht="24.9" customHeight="1">
      <c r="B71" s="32"/>
      <c r="C71" s="21" t="s">
        <v>105</v>
      </c>
      <c r="L71" s="32"/>
    </row>
    <row r="72" spans="2:12" s="1" customFormat="1" ht="6.9" customHeight="1">
      <c r="B72" s="32"/>
      <c r="L72" s="32"/>
    </row>
    <row r="73" spans="2:12" s="1" customFormat="1" ht="12" customHeight="1">
      <c r="B73" s="32"/>
      <c r="C73" s="27" t="s">
        <v>16</v>
      </c>
      <c r="L73" s="32"/>
    </row>
    <row r="74" spans="2:12" s="1" customFormat="1" ht="16.5" customHeight="1">
      <c r="B74" s="32"/>
      <c r="E74" s="300" t="str">
        <f>E7</f>
        <v>Oprava místní komunikace, Bílenec</v>
      </c>
      <c r="F74" s="301"/>
      <c r="G74" s="301"/>
      <c r="H74" s="301"/>
      <c r="L74" s="32"/>
    </row>
    <row r="75" spans="2:12" s="1" customFormat="1" ht="12" customHeight="1">
      <c r="B75" s="32"/>
      <c r="C75" s="27" t="s">
        <v>92</v>
      </c>
      <c r="L75" s="32"/>
    </row>
    <row r="76" spans="2:12" s="1" customFormat="1" ht="16.5" customHeight="1">
      <c r="B76" s="32"/>
      <c r="E76" s="263" t="str">
        <f>E9</f>
        <v>SO 102 - Sanace podloží</v>
      </c>
      <c r="F76" s="302"/>
      <c r="G76" s="302"/>
      <c r="H76" s="302"/>
      <c r="L76" s="32"/>
    </row>
    <row r="77" spans="2:12" s="1" customFormat="1" ht="6.9" customHeight="1">
      <c r="B77" s="32"/>
      <c r="L77" s="32"/>
    </row>
    <row r="78" spans="2:12" s="1" customFormat="1" ht="12" customHeight="1">
      <c r="B78" s="32"/>
      <c r="C78" s="27" t="s">
        <v>21</v>
      </c>
      <c r="F78" s="25" t="str">
        <f>F12</f>
        <v>Bílenec</v>
      </c>
      <c r="I78" s="27" t="s">
        <v>23</v>
      </c>
      <c r="J78" s="49" t="str">
        <f>IF(J12="","",J12)</f>
        <v>2. 4. 2024</v>
      </c>
      <c r="L78" s="32"/>
    </row>
    <row r="79" spans="2:12" s="1" customFormat="1" ht="6.9" customHeight="1">
      <c r="B79" s="32"/>
      <c r="L79" s="32"/>
    </row>
    <row r="80" spans="2:12" s="1" customFormat="1" ht="15.15" customHeight="1">
      <c r="B80" s="32"/>
      <c r="C80" s="27" t="s">
        <v>25</v>
      </c>
      <c r="F80" s="25" t="str">
        <f>E15</f>
        <v>Obec Petrohrad</v>
      </c>
      <c r="I80" s="27" t="s">
        <v>31</v>
      </c>
      <c r="J80" s="30" t="str">
        <f>E21</f>
        <v>DESIGNPROJEKT</v>
      </c>
      <c r="L80" s="32"/>
    </row>
    <row r="81" spans="2:65" s="1" customFormat="1" ht="15.15" customHeight="1">
      <c r="B81" s="32"/>
      <c r="C81" s="27" t="s">
        <v>29</v>
      </c>
      <c r="F81" s="25" t="str">
        <f>IF(E18="","",E18)</f>
        <v>Vyplň údaj</v>
      </c>
      <c r="I81" s="27" t="s">
        <v>34</v>
      </c>
      <c r="J81" s="30" t="str">
        <f>E24</f>
        <v>Lukás Novák</v>
      </c>
      <c r="L81" s="32"/>
    </row>
    <row r="82" spans="2:65" s="1" customFormat="1" ht="10.35" customHeight="1">
      <c r="B82" s="32"/>
      <c r="L82" s="32"/>
    </row>
    <row r="83" spans="2:65" s="10" customFormat="1" ht="29.25" customHeight="1">
      <c r="B83" s="107"/>
      <c r="C83" s="108" t="s">
        <v>106</v>
      </c>
      <c r="D83" s="109" t="s">
        <v>56</v>
      </c>
      <c r="E83" s="109" t="s">
        <v>52</v>
      </c>
      <c r="F83" s="109" t="s">
        <v>53</v>
      </c>
      <c r="G83" s="109" t="s">
        <v>107</v>
      </c>
      <c r="H83" s="109" t="s">
        <v>108</v>
      </c>
      <c r="I83" s="109" t="s">
        <v>109</v>
      </c>
      <c r="J83" s="109" t="s">
        <v>96</v>
      </c>
      <c r="K83" s="110" t="s">
        <v>110</v>
      </c>
      <c r="L83" s="107"/>
      <c r="M83" s="56" t="s">
        <v>19</v>
      </c>
      <c r="N83" s="57" t="s">
        <v>41</v>
      </c>
      <c r="O83" s="57" t="s">
        <v>111</v>
      </c>
      <c r="P83" s="57" t="s">
        <v>112</v>
      </c>
      <c r="Q83" s="57" t="s">
        <v>113</v>
      </c>
      <c r="R83" s="57" t="s">
        <v>114</v>
      </c>
      <c r="S83" s="57" t="s">
        <v>115</v>
      </c>
      <c r="T83" s="58" t="s">
        <v>116</v>
      </c>
    </row>
    <row r="84" spans="2:65" s="1" customFormat="1" ht="22.8" customHeight="1">
      <c r="B84" s="32"/>
      <c r="C84" s="61" t="s">
        <v>117</v>
      </c>
      <c r="J84" s="111">
        <f>BK84</f>
        <v>0</v>
      </c>
      <c r="L84" s="32"/>
      <c r="M84" s="59"/>
      <c r="N84" s="50"/>
      <c r="O84" s="50"/>
      <c r="P84" s="112">
        <f>P85</f>
        <v>0</v>
      </c>
      <c r="Q84" s="50"/>
      <c r="R84" s="112">
        <f>R85</f>
        <v>144.85148325</v>
      </c>
      <c r="S84" s="50"/>
      <c r="T84" s="113">
        <f>T85</f>
        <v>0</v>
      </c>
      <c r="AT84" s="17" t="s">
        <v>70</v>
      </c>
      <c r="AU84" s="17" t="s">
        <v>97</v>
      </c>
      <c r="BK84" s="114">
        <f>BK85</f>
        <v>0</v>
      </c>
    </row>
    <row r="85" spans="2:65" s="11" customFormat="1" ht="25.95" customHeight="1">
      <c r="B85" s="115"/>
      <c r="D85" s="116" t="s">
        <v>70</v>
      </c>
      <c r="E85" s="117" t="s">
        <v>118</v>
      </c>
      <c r="F85" s="117" t="s">
        <v>119</v>
      </c>
      <c r="I85" s="118"/>
      <c r="J85" s="119">
        <f>BK85</f>
        <v>0</v>
      </c>
      <c r="L85" s="115"/>
      <c r="M85" s="120"/>
      <c r="P85" s="121">
        <f>P86+P109+P122+P132</f>
        <v>0</v>
      </c>
      <c r="R85" s="121">
        <f>R86+R109+R122+R132</f>
        <v>144.85148325</v>
      </c>
      <c r="T85" s="122">
        <f>T86+T109+T122+T132</f>
        <v>0</v>
      </c>
      <c r="AR85" s="116" t="s">
        <v>79</v>
      </c>
      <c r="AT85" s="123" t="s">
        <v>70</v>
      </c>
      <c r="AU85" s="123" t="s">
        <v>71</v>
      </c>
      <c r="AY85" s="116" t="s">
        <v>120</v>
      </c>
      <c r="BK85" s="124">
        <f>BK86+BK109+BK122+BK132</f>
        <v>0</v>
      </c>
    </row>
    <row r="86" spans="2:65" s="11" customFormat="1" ht="22.8" customHeight="1">
      <c r="B86" s="115"/>
      <c r="D86" s="116" t="s">
        <v>70</v>
      </c>
      <c r="E86" s="125" t="s">
        <v>79</v>
      </c>
      <c r="F86" s="125" t="s">
        <v>121</v>
      </c>
      <c r="I86" s="118"/>
      <c r="J86" s="126">
        <f>BK86</f>
        <v>0</v>
      </c>
      <c r="L86" s="115"/>
      <c r="M86" s="120"/>
      <c r="P86" s="121">
        <f>SUM(P87:P108)</f>
        <v>0</v>
      </c>
      <c r="R86" s="121">
        <f>SUM(R87:R108)</f>
        <v>0</v>
      </c>
      <c r="T86" s="122">
        <f>SUM(T87:T108)</f>
        <v>0</v>
      </c>
      <c r="AR86" s="116" t="s">
        <v>79</v>
      </c>
      <c r="AT86" s="123" t="s">
        <v>70</v>
      </c>
      <c r="AU86" s="123" t="s">
        <v>79</v>
      </c>
      <c r="AY86" s="116" t="s">
        <v>120</v>
      </c>
      <c r="BK86" s="124">
        <f>SUM(BK87:BK108)</f>
        <v>0</v>
      </c>
    </row>
    <row r="87" spans="2:65" s="1" customFormat="1" ht="24.15" customHeight="1">
      <c r="B87" s="32"/>
      <c r="C87" s="127" t="s">
        <v>79</v>
      </c>
      <c r="D87" s="127" t="s">
        <v>122</v>
      </c>
      <c r="E87" s="128" t="s">
        <v>390</v>
      </c>
      <c r="F87" s="129" t="s">
        <v>391</v>
      </c>
      <c r="G87" s="130" t="s">
        <v>168</v>
      </c>
      <c r="H87" s="131">
        <v>223.95</v>
      </c>
      <c r="I87" s="132"/>
      <c r="J87" s="133">
        <f>ROUND(I87*H87,2)</f>
        <v>0</v>
      </c>
      <c r="K87" s="129" t="s">
        <v>126</v>
      </c>
      <c r="L87" s="32"/>
      <c r="M87" s="134" t="s">
        <v>19</v>
      </c>
      <c r="N87" s="135" t="s">
        <v>42</v>
      </c>
      <c r="P87" s="136">
        <f>O87*H87</f>
        <v>0</v>
      </c>
      <c r="Q87" s="136">
        <v>0</v>
      </c>
      <c r="R87" s="136">
        <f>Q87*H87</f>
        <v>0</v>
      </c>
      <c r="S87" s="136">
        <v>0</v>
      </c>
      <c r="T87" s="137">
        <f>S87*H87</f>
        <v>0</v>
      </c>
      <c r="AR87" s="138" t="s">
        <v>127</v>
      </c>
      <c r="AT87" s="138" t="s">
        <v>122</v>
      </c>
      <c r="AU87" s="138" t="s">
        <v>81</v>
      </c>
      <c r="AY87" s="17" t="s">
        <v>120</v>
      </c>
      <c r="BE87" s="139">
        <f>IF(N87="základní",J87,0)</f>
        <v>0</v>
      </c>
      <c r="BF87" s="139">
        <f>IF(N87="snížená",J87,0)</f>
        <v>0</v>
      </c>
      <c r="BG87" s="139">
        <f>IF(N87="zákl. přenesená",J87,0)</f>
        <v>0</v>
      </c>
      <c r="BH87" s="139">
        <f>IF(N87="sníž. přenesená",J87,0)</f>
        <v>0</v>
      </c>
      <c r="BI87" s="139">
        <f>IF(N87="nulová",J87,0)</f>
        <v>0</v>
      </c>
      <c r="BJ87" s="17" t="s">
        <v>79</v>
      </c>
      <c r="BK87" s="139">
        <f>ROUND(I87*H87,2)</f>
        <v>0</v>
      </c>
      <c r="BL87" s="17" t="s">
        <v>127</v>
      </c>
      <c r="BM87" s="138" t="s">
        <v>392</v>
      </c>
    </row>
    <row r="88" spans="2:65" s="1" customFormat="1" ht="10.199999999999999">
      <c r="B88" s="32"/>
      <c r="D88" s="140" t="s">
        <v>129</v>
      </c>
      <c r="F88" s="141" t="s">
        <v>393</v>
      </c>
      <c r="I88" s="142"/>
      <c r="L88" s="32"/>
      <c r="M88" s="143"/>
      <c r="T88" s="53"/>
      <c r="AT88" s="17" t="s">
        <v>129</v>
      </c>
      <c r="AU88" s="17" t="s">
        <v>81</v>
      </c>
    </row>
    <row r="89" spans="2:65" s="13" customFormat="1" ht="10.199999999999999">
      <c r="B89" s="152"/>
      <c r="D89" s="145" t="s">
        <v>134</v>
      </c>
      <c r="E89" s="153" t="s">
        <v>19</v>
      </c>
      <c r="F89" s="154" t="s">
        <v>145</v>
      </c>
      <c r="H89" s="153" t="s">
        <v>19</v>
      </c>
      <c r="I89" s="155"/>
      <c r="L89" s="152"/>
      <c r="M89" s="156"/>
      <c r="T89" s="157"/>
      <c r="AT89" s="153" t="s">
        <v>134</v>
      </c>
      <c r="AU89" s="153" t="s">
        <v>81</v>
      </c>
      <c r="AV89" s="13" t="s">
        <v>79</v>
      </c>
      <c r="AW89" s="13" t="s">
        <v>33</v>
      </c>
      <c r="AX89" s="13" t="s">
        <v>71</v>
      </c>
      <c r="AY89" s="153" t="s">
        <v>120</v>
      </c>
    </row>
    <row r="90" spans="2:65" s="12" customFormat="1" ht="10.199999999999999">
      <c r="B90" s="144"/>
      <c r="D90" s="145" t="s">
        <v>134</v>
      </c>
      <c r="E90" s="146" t="s">
        <v>19</v>
      </c>
      <c r="F90" s="147" t="s">
        <v>394</v>
      </c>
      <c r="H90" s="148">
        <v>192</v>
      </c>
      <c r="I90" s="149"/>
      <c r="L90" s="144"/>
      <c r="M90" s="150"/>
      <c r="T90" s="151"/>
      <c r="AT90" s="146" t="s">
        <v>134</v>
      </c>
      <c r="AU90" s="146" t="s">
        <v>81</v>
      </c>
      <c r="AV90" s="12" t="s">
        <v>81</v>
      </c>
      <c r="AW90" s="12" t="s">
        <v>33</v>
      </c>
      <c r="AX90" s="12" t="s">
        <v>71</v>
      </c>
      <c r="AY90" s="146" t="s">
        <v>120</v>
      </c>
    </row>
    <row r="91" spans="2:65" s="13" customFormat="1" ht="10.199999999999999">
      <c r="B91" s="152"/>
      <c r="D91" s="145" t="s">
        <v>134</v>
      </c>
      <c r="E91" s="153" t="s">
        <v>19</v>
      </c>
      <c r="F91" s="154" t="s">
        <v>147</v>
      </c>
      <c r="H91" s="153" t="s">
        <v>19</v>
      </c>
      <c r="I91" s="155"/>
      <c r="L91" s="152"/>
      <c r="M91" s="156"/>
      <c r="T91" s="157"/>
      <c r="AT91" s="153" t="s">
        <v>134</v>
      </c>
      <c r="AU91" s="153" t="s">
        <v>81</v>
      </c>
      <c r="AV91" s="13" t="s">
        <v>79</v>
      </c>
      <c r="AW91" s="13" t="s">
        <v>33</v>
      </c>
      <c r="AX91" s="13" t="s">
        <v>71</v>
      </c>
      <c r="AY91" s="153" t="s">
        <v>120</v>
      </c>
    </row>
    <row r="92" spans="2:65" s="12" customFormat="1" ht="10.199999999999999">
      <c r="B92" s="144"/>
      <c r="D92" s="145" t="s">
        <v>134</v>
      </c>
      <c r="E92" s="146" t="s">
        <v>19</v>
      </c>
      <c r="F92" s="147" t="s">
        <v>395</v>
      </c>
      <c r="H92" s="148">
        <v>30.6</v>
      </c>
      <c r="I92" s="149"/>
      <c r="L92" s="144"/>
      <c r="M92" s="150"/>
      <c r="T92" s="151"/>
      <c r="AT92" s="146" t="s">
        <v>134</v>
      </c>
      <c r="AU92" s="146" t="s">
        <v>81</v>
      </c>
      <c r="AV92" s="12" t="s">
        <v>81</v>
      </c>
      <c r="AW92" s="12" t="s">
        <v>33</v>
      </c>
      <c r="AX92" s="12" t="s">
        <v>71</v>
      </c>
      <c r="AY92" s="146" t="s">
        <v>120</v>
      </c>
    </row>
    <row r="93" spans="2:65" s="13" customFormat="1" ht="10.199999999999999">
      <c r="B93" s="152"/>
      <c r="D93" s="145" t="s">
        <v>134</v>
      </c>
      <c r="E93" s="153" t="s">
        <v>19</v>
      </c>
      <c r="F93" s="154" t="s">
        <v>155</v>
      </c>
      <c r="H93" s="153" t="s">
        <v>19</v>
      </c>
      <c r="I93" s="155"/>
      <c r="L93" s="152"/>
      <c r="M93" s="156"/>
      <c r="T93" s="157"/>
      <c r="AT93" s="153" t="s">
        <v>134</v>
      </c>
      <c r="AU93" s="153" t="s">
        <v>81</v>
      </c>
      <c r="AV93" s="13" t="s">
        <v>79</v>
      </c>
      <c r="AW93" s="13" t="s">
        <v>33</v>
      </c>
      <c r="AX93" s="13" t="s">
        <v>71</v>
      </c>
      <c r="AY93" s="153" t="s">
        <v>120</v>
      </c>
    </row>
    <row r="94" spans="2:65" s="12" customFormat="1" ht="10.199999999999999">
      <c r="B94" s="144"/>
      <c r="D94" s="145" t="s">
        <v>134</v>
      </c>
      <c r="E94" s="146" t="s">
        <v>19</v>
      </c>
      <c r="F94" s="147" t="s">
        <v>396</v>
      </c>
      <c r="H94" s="148">
        <v>1.35</v>
      </c>
      <c r="I94" s="149"/>
      <c r="L94" s="144"/>
      <c r="M94" s="150"/>
      <c r="T94" s="151"/>
      <c r="AT94" s="146" t="s">
        <v>134</v>
      </c>
      <c r="AU94" s="146" t="s">
        <v>81</v>
      </c>
      <c r="AV94" s="12" t="s">
        <v>81</v>
      </c>
      <c r="AW94" s="12" t="s">
        <v>33</v>
      </c>
      <c r="AX94" s="12" t="s">
        <v>71</v>
      </c>
      <c r="AY94" s="146" t="s">
        <v>120</v>
      </c>
    </row>
    <row r="95" spans="2:65" s="14" customFormat="1" ht="10.199999999999999">
      <c r="B95" s="158"/>
      <c r="D95" s="145" t="s">
        <v>134</v>
      </c>
      <c r="E95" s="159" t="s">
        <v>19</v>
      </c>
      <c r="F95" s="160" t="s">
        <v>149</v>
      </c>
      <c r="H95" s="161">
        <v>223.95</v>
      </c>
      <c r="I95" s="162"/>
      <c r="L95" s="158"/>
      <c r="M95" s="163"/>
      <c r="T95" s="164"/>
      <c r="AT95" s="159" t="s">
        <v>134</v>
      </c>
      <c r="AU95" s="159" t="s">
        <v>81</v>
      </c>
      <c r="AV95" s="14" t="s">
        <v>127</v>
      </c>
      <c r="AW95" s="14" t="s">
        <v>33</v>
      </c>
      <c r="AX95" s="14" t="s">
        <v>79</v>
      </c>
      <c r="AY95" s="159" t="s">
        <v>120</v>
      </c>
    </row>
    <row r="96" spans="2:65" s="1" customFormat="1" ht="37.799999999999997" customHeight="1">
      <c r="B96" s="32"/>
      <c r="C96" s="127" t="s">
        <v>81</v>
      </c>
      <c r="D96" s="127" t="s">
        <v>122</v>
      </c>
      <c r="E96" s="128" t="s">
        <v>173</v>
      </c>
      <c r="F96" s="129" t="s">
        <v>174</v>
      </c>
      <c r="G96" s="130" t="s">
        <v>168</v>
      </c>
      <c r="H96" s="131">
        <v>223.95</v>
      </c>
      <c r="I96" s="132"/>
      <c r="J96" s="133">
        <f>ROUND(I96*H96,2)</f>
        <v>0</v>
      </c>
      <c r="K96" s="129" t="s">
        <v>126</v>
      </c>
      <c r="L96" s="32"/>
      <c r="M96" s="134" t="s">
        <v>19</v>
      </c>
      <c r="N96" s="135" t="s">
        <v>42</v>
      </c>
      <c r="P96" s="136">
        <f>O96*H96</f>
        <v>0</v>
      </c>
      <c r="Q96" s="136">
        <v>0</v>
      </c>
      <c r="R96" s="136">
        <f>Q96*H96</f>
        <v>0</v>
      </c>
      <c r="S96" s="136">
        <v>0</v>
      </c>
      <c r="T96" s="137">
        <f>S96*H96</f>
        <v>0</v>
      </c>
      <c r="AR96" s="138" t="s">
        <v>127</v>
      </c>
      <c r="AT96" s="138" t="s">
        <v>122</v>
      </c>
      <c r="AU96" s="138" t="s">
        <v>81</v>
      </c>
      <c r="AY96" s="17" t="s">
        <v>120</v>
      </c>
      <c r="BE96" s="139">
        <f>IF(N96="základní",J96,0)</f>
        <v>0</v>
      </c>
      <c r="BF96" s="139">
        <f>IF(N96="snížená",J96,0)</f>
        <v>0</v>
      </c>
      <c r="BG96" s="139">
        <f>IF(N96="zákl. přenesená",J96,0)</f>
        <v>0</v>
      </c>
      <c r="BH96" s="139">
        <f>IF(N96="sníž. přenesená",J96,0)</f>
        <v>0</v>
      </c>
      <c r="BI96" s="139">
        <f>IF(N96="nulová",J96,0)</f>
        <v>0</v>
      </c>
      <c r="BJ96" s="17" t="s">
        <v>79</v>
      </c>
      <c r="BK96" s="139">
        <f>ROUND(I96*H96,2)</f>
        <v>0</v>
      </c>
      <c r="BL96" s="17" t="s">
        <v>127</v>
      </c>
      <c r="BM96" s="138" t="s">
        <v>397</v>
      </c>
    </row>
    <row r="97" spans="2:65" s="1" customFormat="1" ht="10.199999999999999">
      <c r="B97" s="32"/>
      <c r="D97" s="140" t="s">
        <v>129</v>
      </c>
      <c r="F97" s="141" t="s">
        <v>176</v>
      </c>
      <c r="I97" s="142"/>
      <c r="L97" s="32"/>
      <c r="M97" s="143"/>
      <c r="T97" s="53"/>
      <c r="AT97" s="17" t="s">
        <v>129</v>
      </c>
      <c r="AU97" s="17" t="s">
        <v>81</v>
      </c>
    </row>
    <row r="98" spans="2:65" s="12" customFormat="1" ht="10.199999999999999">
      <c r="B98" s="144"/>
      <c r="D98" s="145" t="s">
        <v>134</v>
      </c>
      <c r="E98" s="146" t="s">
        <v>19</v>
      </c>
      <c r="F98" s="147" t="s">
        <v>398</v>
      </c>
      <c r="H98" s="148">
        <v>223.95</v>
      </c>
      <c r="I98" s="149"/>
      <c r="L98" s="144"/>
      <c r="M98" s="150"/>
      <c r="T98" s="151"/>
      <c r="AT98" s="146" t="s">
        <v>134</v>
      </c>
      <c r="AU98" s="146" t="s">
        <v>81</v>
      </c>
      <c r="AV98" s="12" t="s">
        <v>81</v>
      </c>
      <c r="AW98" s="12" t="s">
        <v>33</v>
      </c>
      <c r="AX98" s="12" t="s">
        <v>79</v>
      </c>
      <c r="AY98" s="146" t="s">
        <v>120</v>
      </c>
    </row>
    <row r="99" spans="2:65" s="1" customFormat="1" ht="37.799999999999997" customHeight="1">
      <c r="B99" s="32"/>
      <c r="C99" s="127" t="s">
        <v>136</v>
      </c>
      <c r="D99" s="127" t="s">
        <v>122</v>
      </c>
      <c r="E99" s="128" t="s">
        <v>179</v>
      </c>
      <c r="F99" s="129" t="s">
        <v>180</v>
      </c>
      <c r="G99" s="130" t="s">
        <v>168</v>
      </c>
      <c r="H99" s="131">
        <v>2239.5</v>
      </c>
      <c r="I99" s="132"/>
      <c r="J99" s="133">
        <f>ROUND(I99*H99,2)</f>
        <v>0</v>
      </c>
      <c r="K99" s="129" t="s">
        <v>126</v>
      </c>
      <c r="L99" s="32"/>
      <c r="M99" s="134" t="s">
        <v>19</v>
      </c>
      <c r="N99" s="135" t="s">
        <v>42</v>
      </c>
      <c r="P99" s="136">
        <f>O99*H99</f>
        <v>0</v>
      </c>
      <c r="Q99" s="136">
        <v>0</v>
      </c>
      <c r="R99" s="136">
        <f>Q99*H99</f>
        <v>0</v>
      </c>
      <c r="S99" s="136">
        <v>0</v>
      </c>
      <c r="T99" s="137">
        <f>S99*H99</f>
        <v>0</v>
      </c>
      <c r="AR99" s="138" t="s">
        <v>127</v>
      </c>
      <c r="AT99" s="138" t="s">
        <v>122</v>
      </c>
      <c r="AU99" s="138" t="s">
        <v>81</v>
      </c>
      <c r="AY99" s="17" t="s">
        <v>120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7" t="s">
        <v>79</v>
      </c>
      <c r="BK99" s="139">
        <f>ROUND(I99*H99,2)</f>
        <v>0</v>
      </c>
      <c r="BL99" s="17" t="s">
        <v>127</v>
      </c>
      <c r="BM99" s="138" t="s">
        <v>399</v>
      </c>
    </row>
    <row r="100" spans="2:65" s="1" customFormat="1" ht="10.199999999999999">
      <c r="B100" s="32"/>
      <c r="D100" s="140" t="s">
        <v>129</v>
      </c>
      <c r="F100" s="141" t="s">
        <v>182</v>
      </c>
      <c r="I100" s="142"/>
      <c r="L100" s="32"/>
      <c r="M100" s="143"/>
      <c r="T100" s="53"/>
      <c r="AT100" s="17" t="s">
        <v>129</v>
      </c>
      <c r="AU100" s="17" t="s">
        <v>81</v>
      </c>
    </row>
    <row r="101" spans="2:65" s="12" customFormat="1" ht="10.199999999999999">
      <c r="B101" s="144"/>
      <c r="D101" s="145" t="s">
        <v>134</v>
      </c>
      <c r="E101" s="146" t="s">
        <v>19</v>
      </c>
      <c r="F101" s="147" t="s">
        <v>400</v>
      </c>
      <c r="H101" s="148">
        <v>2239.5</v>
      </c>
      <c r="I101" s="149"/>
      <c r="L101" s="144"/>
      <c r="M101" s="150"/>
      <c r="T101" s="151"/>
      <c r="AT101" s="146" t="s">
        <v>134</v>
      </c>
      <c r="AU101" s="146" t="s">
        <v>81</v>
      </c>
      <c r="AV101" s="12" t="s">
        <v>81</v>
      </c>
      <c r="AW101" s="12" t="s">
        <v>33</v>
      </c>
      <c r="AX101" s="12" t="s">
        <v>79</v>
      </c>
      <c r="AY101" s="146" t="s">
        <v>120</v>
      </c>
    </row>
    <row r="102" spans="2:65" s="1" customFormat="1" ht="24.15" customHeight="1">
      <c r="B102" s="32"/>
      <c r="C102" s="127" t="s">
        <v>127</v>
      </c>
      <c r="D102" s="127" t="s">
        <v>122</v>
      </c>
      <c r="E102" s="128" t="s">
        <v>185</v>
      </c>
      <c r="F102" s="129" t="s">
        <v>186</v>
      </c>
      <c r="G102" s="130" t="s">
        <v>168</v>
      </c>
      <c r="H102" s="131">
        <v>223.95</v>
      </c>
      <c r="I102" s="132"/>
      <c r="J102" s="133">
        <f>ROUND(I102*H102,2)</f>
        <v>0</v>
      </c>
      <c r="K102" s="129" t="s">
        <v>126</v>
      </c>
      <c r="L102" s="32"/>
      <c r="M102" s="134" t="s">
        <v>19</v>
      </c>
      <c r="N102" s="135" t="s">
        <v>42</v>
      </c>
      <c r="P102" s="136">
        <f>O102*H102</f>
        <v>0</v>
      </c>
      <c r="Q102" s="136">
        <v>0</v>
      </c>
      <c r="R102" s="136">
        <f>Q102*H102</f>
        <v>0</v>
      </c>
      <c r="S102" s="136">
        <v>0</v>
      </c>
      <c r="T102" s="137">
        <f>S102*H102</f>
        <v>0</v>
      </c>
      <c r="AR102" s="138" t="s">
        <v>127</v>
      </c>
      <c r="AT102" s="138" t="s">
        <v>122</v>
      </c>
      <c r="AU102" s="138" t="s">
        <v>81</v>
      </c>
      <c r="AY102" s="17" t="s">
        <v>120</v>
      </c>
      <c r="BE102" s="139">
        <f>IF(N102="základní",J102,0)</f>
        <v>0</v>
      </c>
      <c r="BF102" s="139">
        <f>IF(N102="snížená",J102,0)</f>
        <v>0</v>
      </c>
      <c r="BG102" s="139">
        <f>IF(N102="zákl. přenesená",J102,0)</f>
        <v>0</v>
      </c>
      <c r="BH102" s="139">
        <f>IF(N102="sníž. přenesená",J102,0)</f>
        <v>0</v>
      </c>
      <c r="BI102" s="139">
        <f>IF(N102="nulová",J102,0)</f>
        <v>0</v>
      </c>
      <c r="BJ102" s="17" t="s">
        <v>79</v>
      </c>
      <c r="BK102" s="139">
        <f>ROUND(I102*H102,2)</f>
        <v>0</v>
      </c>
      <c r="BL102" s="17" t="s">
        <v>127</v>
      </c>
      <c r="BM102" s="138" t="s">
        <v>401</v>
      </c>
    </row>
    <row r="103" spans="2:65" s="1" customFormat="1" ht="10.199999999999999">
      <c r="B103" s="32"/>
      <c r="D103" s="140" t="s">
        <v>129</v>
      </c>
      <c r="F103" s="141" t="s">
        <v>188</v>
      </c>
      <c r="I103" s="142"/>
      <c r="L103" s="32"/>
      <c r="M103" s="143"/>
      <c r="T103" s="53"/>
      <c r="AT103" s="17" t="s">
        <v>129</v>
      </c>
      <c r="AU103" s="17" t="s">
        <v>81</v>
      </c>
    </row>
    <row r="104" spans="2:65" s="1" customFormat="1" ht="24.15" customHeight="1">
      <c r="B104" s="32"/>
      <c r="C104" s="127" t="s">
        <v>150</v>
      </c>
      <c r="D104" s="127" t="s">
        <v>122</v>
      </c>
      <c r="E104" s="128" t="s">
        <v>190</v>
      </c>
      <c r="F104" s="129" t="s">
        <v>191</v>
      </c>
      <c r="G104" s="130" t="s">
        <v>192</v>
      </c>
      <c r="H104" s="131">
        <v>403.11</v>
      </c>
      <c r="I104" s="132"/>
      <c r="J104" s="133">
        <f>ROUND(I104*H104,2)</f>
        <v>0</v>
      </c>
      <c r="K104" s="129" t="s">
        <v>126</v>
      </c>
      <c r="L104" s="32"/>
      <c r="M104" s="134" t="s">
        <v>19</v>
      </c>
      <c r="N104" s="135" t="s">
        <v>42</v>
      </c>
      <c r="P104" s="136">
        <f>O104*H104</f>
        <v>0</v>
      </c>
      <c r="Q104" s="136">
        <v>0</v>
      </c>
      <c r="R104" s="136">
        <f>Q104*H104</f>
        <v>0</v>
      </c>
      <c r="S104" s="136">
        <v>0</v>
      </c>
      <c r="T104" s="137">
        <f>S104*H104</f>
        <v>0</v>
      </c>
      <c r="AR104" s="138" t="s">
        <v>127</v>
      </c>
      <c r="AT104" s="138" t="s">
        <v>122</v>
      </c>
      <c r="AU104" s="138" t="s">
        <v>81</v>
      </c>
      <c r="AY104" s="17" t="s">
        <v>120</v>
      </c>
      <c r="BE104" s="139">
        <f>IF(N104="základní",J104,0)</f>
        <v>0</v>
      </c>
      <c r="BF104" s="139">
        <f>IF(N104="snížená",J104,0)</f>
        <v>0</v>
      </c>
      <c r="BG104" s="139">
        <f>IF(N104="zákl. přenesená",J104,0)</f>
        <v>0</v>
      </c>
      <c r="BH104" s="139">
        <f>IF(N104="sníž. přenesená",J104,0)</f>
        <v>0</v>
      </c>
      <c r="BI104" s="139">
        <f>IF(N104="nulová",J104,0)</f>
        <v>0</v>
      </c>
      <c r="BJ104" s="17" t="s">
        <v>79</v>
      </c>
      <c r="BK104" s="139">
        <f>ROUND(I104*H104,2)</f>
        <v>0</v>
      </c>
      <c r="BL104" s="17" t="s">
        <v>127</v>
      </c>
      <c r="BM104" s="138" t="s">
        <v>402</v>
      </c>
    </row>
    <row r="105" spans="2:65" s="1" customFormat="1" ht="10.199999999999999">
      <c r="B105" s="32"/>
      <c r="D105" s="140" t="s">
        <v>129</v>
      </c>
      <c r="F105" s="141" t="s">
        <v>194</v>
      </c>
      <c r="I105" s="142"/>
      <c r="L105" s="32"/>
      <c r="M105" s="143"/>
      <c r="T105" s="53"/>
      <c r="AT105" s="17" t="s">
        <v>129</v>
      </c>
      <c r="AU105" s="17" t="s">
        <v>81</v>
      </c>
    </row>
    <row r="106" spans="2:65" s="12" customFormat="1" ht="10.199999999999999">
      <c r="B106" s="144"/>
      <c r="D106" s="145" t="s">
        <v>134</v>
      </c>
      <c r="E106" s="146" t="s">
        <v>19</v>
      </c>
      <c r="F106" s="147" t="s">
        <v>403</v>
      </c>
      <c r="H106" s="148">
        <v>403.11</v>
      </c>
      <c r="I106" s="149"/>
      <c r="L106" s="144"/>
      <c r="M106" s="150"/>
      <c r="T106" s="151"/>
      <c r="AT106" s="146" t="s">
        <v>134</v>
      </c>
      <c r="AU106" s="146" t="s">
        <v>81</v>
      </c>
      <c r="AV106" s="12" t="s">
        <v>81</v>
      </c>
      <c r="AW106" s="12" t="s">
        <v>33</v>
      </c>
      <c r="AX106" s="12" t="s">
        <v>79</v>
      </c>
      <c r="AY106" s="146" t="s">
        <v>120</v>
      </c>
    </row>
    <row r="107" spans="2:65" s="1" customFormat="1" ht="24.15" customHeight="1">
      <c r="B107" s="32"/>
      <c r="C107" s="127" t="s">
        <v>157</v>
      </c>
      <c r="D107" s="127" t="s">
        <v>122</v>
      </c>
      <c r="E107" s="128" t="s">
        <v>196</v>
      </c>
      <c r="F107" s="129" t="s">
        <v>197</v>
      </c>
      <c r="G107" s="130" t="s">
        <v>168</v>
      </c>
      <c r="H107" s="131">
        <v>223.95</v>
      </c>
      <c r="I107" s="132"/>
      <c r="J107" s="133">
        <f>ROUND(I107*H107,2)</f>
        <v>0</v>
      </c>
      <c r="K107" s="129" t="s">
        <v>126</v>
      </c>
      <c r="L107" s="32"/>
      <c r="M107" s="134" t="s">
        <v>19</v>
      </c>
      <c r="N107" s="135" t="s">
        <v>42</v>
      </c>
      <c r="P107" s="136">
        <f>O107*H107</f>
        <v>0</v>
      </c>
      <c r="Q107" s="136">
        <v>0</v>
      </c>
      <c r="R107" s="136">
        <f>Q107*H107</f>
        <v>0</v>
      </c>
      <c r="S107" s="136">
        <v>0</v>
      </c>
      <c r="T107" s="137">
        <f>S107*H107</f>
        <v>0</v>
      </c>
      <c r="AR107" s="138" t="s">
        <v>127</v>
      </c>
      <c r="AT107" s="138" t="s">
        <v>122</v>
      </c>
      <c r="AU107" s="138" t="s">
        <v>81</v>
      </c>
      <c r="AY107" s="17" t="s">
        <v>120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7" t="s">
        <v>79</v>
      </c>
      <c r="BK107" s="139">
        <f>ROUND(I107*H107,2)</f>
        <v>0</v>
      </c>
      <c r="BL107" s="17" t="s">
        <v>127</v>
      </c>
      <c r="BM107" s="138" t="s">
        <v>404</v>
      </c>
    </row>
    <row r="108" spans="2:65" s="1" customFormat="1" ht="10.199999999999999">
      <c r="B108" s="32"/>
      <c r="D108" s="140" t="s">
        <v>129</v>
      </c>
      <c r="F108" s="141" t="s">
        <v>199</v>
      </c>
      <c r="I108" s="142"/>
      <c r="L108" s="32"/>
      <c r="M108" s="143"/>
      <c r="T108" s="53"/>
      <c r="AT108" s="17" t="s">
        <v>129</v>
      </c>
      <c r="AU108" s="17" t="s">
        <v>81</v>
      </c>
    </row>
    <row r="109" spans="2:65" s="11" customFormat="1" ht="22.8" customHeight="1">
      <c r="B109" s="115"/>
      <c r="D109" s="116" t="s">
        <v>70</v>
      </c>
      <c r="E109" s="125" t="s">
        <v>150</v>
      </c>
      <c r="F109" s="125" t="s">
        <v>235</v>
      </c>
      <c r="I109" s="118"/>
      <c r="J109" s="126">
        <f>BK109</f>
        <v>0</v>
      </c>
      <c r="L109" s="115"/>
      <c r="M109" s="120"/>
      <c r="P109" s="121">
        <f>SUM(P110:P121)</f>
        <v>0</v>
      </c>
      <c r="R109" s="121">
        <f>SUM(R110:R121)</f>
        <v>144.44800000000001</v>
      </c>
      <c r="T109" s="122">
        <f>SUM(T110:T121)</f>
        <v>0</v>
      </c>
      <c r="AR109" s="116" t="s">
        <v>79</v>
      </c>
      <c r="AT109" s="123" t="s">
        <v>70</v>
      </c>
      <c r="AU109" s="123" t="s">
        <v>79</v>
      </c>
      <c r="AY109" s="116" t="s">
        <v>120</v>
      </c>
      <c r="BK109" s="124">
        <f>SUM(BK110:BK121)</f>
        <v>0</v>
      </c>
    </row>
    <row r="110" spans="2:65" s="1" customFormat="1" ht="24.15" customHeight="1">
      <c r="B110" s="32"/>
      <c r="C110" s="127" t="s">
        <v>165</v>
      </c>
      <c r="D110" s="127" t="s">
        <v>122</v>
      </c>
      <c r="E110" s="128" t="s">
        <v>405</v>
      </c>
      <c r="F110" s="129" t="s">
        <v>406</v>
      </c>
      <c r="G110" s="130" t="s">
        <v>125</v>
      </c>
      <c r="H110" s="131">
        <v>223.95</v>
      </c>
      <c r="I110" s="132"/>
      <c r="J110" s="133">
        <f>ROUND(I110*H110,2)</f>
        <v>0</v>
      </c>
      <c r="K110" s="129" t="s">
        <v>126</v>
      </c>
      <c r="L110" s="32"/>
      <c r="M110" s="134" t="s">
        <v>19</v>
      </c>
      <c r="N110" s="135" t="s">
        <v>42</v>
      </c>
      <c r="P110" s="136">
        <f>O110*H110</f>
        <v>0</v>
      </c>
      <c r="Q110" s="136">
        <v>0</v>
      </c>
      <c r="R110" s="136">
        <f>Q110*H110</f>
        <v>0</v>
      </c>
      <c r="S110" s="136">
        <v>0</v>
      </c>
      <c r="T110" s="137">
        <f>S110*H110</f>
        <v>0</v>
      </c>
      <c r="AR110" s="138" t="s">
        <v>127</v>
      </c>
      <c r="AT110" s="138" t="s">
        <v>122</v>
      </c>
      <c r="AU110" s="138" t="s">
        <v>81</v>
      </c>
      <c r="AY110" s="17" t="s">
        <v>120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7" t="s">
        <v>79</v>
      </c>
      <c r="BK110" s="139">
        <f>ROUND(I110*H110,2)</f>
        <v>0</v>
      </c>
      <c r="BL110" s="17" t="s">
        <v>127</v>
      </c>
      <c r="BM110" s="138" t="s">
        <v>407</v>
      </c>
    </row>
    <row r="111" spans="2:65" s="1" customFormat="1" ht="10.199999999999999">
      <c r="B111" s="32"/>
      <c r="D111" s="140" t="s">
        <v>129</v>
      </c>
      <c r="F111" s="141" t="s">
        <v>408</v>
      </c>
      <c r="I111" s="142"/>
      <c r="L111" s="32"/>
      <c r="M111" s="143"/>
      <c r="T111" s="53"/>
      <c r="AT111" s="17" t="s">
        <v>129</v>
      </c>
      <c r="AU111" s="17" t="s">
        <v>81</v>
      </c>
    </row>
    <row r="112" spans="2:65" s="13" customFormat="1" ht="10.199999999999999">
      <c r="B112" s="152"/>
      <c r="D112" s="145" t="s">
        <v>134</v>
      </c>
      <c r="E112" s="153" t="s">
        <v>19</v>
      </c>
      <c r="F112" s="154" t="s">
        <v>145</v>
      </c>
      <c r="H112" s="153" t="s">
        <v>19</v>
      </c>
      <c r="I112" s="155"/>
      <c r="L112" s="152"/>
      <c r="M112" s="156"/>
      <c r="T112" s="157"/>
      <c r="AT112" s="153" t="s">
        <v>134</v>
      </c>
      <c r="AU112" s="153" t="s">
        <v>81</v>
      </c>
      <c r="AV112" s="13" t="s">
        <v>79</v>
      </c>
      <c r="AW112" s="13" t="s">
        <v>33</v>
      </c>
      <c r="AX112" s="13" t="s">
        <v>71</v>
      </c>
      <c r="AY112" s="153" t="s">
        <v>120</v>
      </c>
    </row>
    <row r="113" spans="2:65" s="12" customFormat="1" ht="10.199999999999999">
      <c r="B113" s="144"/>
      <c r="D113" s="145" t="s">
        <v>134</v>
      </c>
      <c r="E113" s="146" t="s">
        <v>19</v>
      </c>
      <c r="F113" s="147" t="s">
        <v>394</v>
      </c>
      <c r="H113" s="148">
        <v>192</v>
      </c>
      <c r="I113" s="149"/>
      <c r="L113" s="144"/>
      <c r="M113" s="150"/>
      <c r="T113" s="151"/>
      <c r="AT113" s="146" t="s">
        <v>134</v>
      </c>
      <c r="AU113" s="146" t="s">
        <v>81</v>
      </c>
      <c r="AV113" s="12" t="s">
        <v>81</v>
      </c>
      <c r="AW113" s="12" t="s">
        <v>33</v>
      </c>
      <c r="AX113" s="12" t="s">
        <v>71</v>
      </c>
      <c r="AY113" s="146" t="s">
        <v>120</v>
      </c>
    </row>
    <row r="114" spans="2:65" s="13" customFormat="1" ht="10.199999999999999">
      <c r="B114" s="152"/>
      <c r="D114" s="145" t="s">
        <v>134</v>
      </c>
      <c r="E114" s="153" t="s">
        <v>19</v>
      </c>
      <c r="F114" s="154" t="s">
        <v>147</v>
      </c>
      <c r="H114" s="153" t="s">
        <v>19</v>
      </c>
      <c r="I114" s="155"/>
      <c r="L114" s="152"/>
      <c r="M114" s="156"/>
      <c r="T114" s="157"/>
      <c r="AT114" s="153" t="s">
        <v>134</v>
      </c>
      <c r="AU114" s="153" t="s">
        <v>81</v>
      </c>
      <c r="AV114" s="13" t="s">
        <v>79</v>
      </c>
      <c r="AW114" s="13" t="s">
        <v>33</v>
      </c>
      <c r="AX114" s="13" t="s">
        <v>71</v>
      </c>
      <c r="AY114" s="153" t="s">
        <v>120</v>
      </c>
    </row>
    <row r="115" spans="2:65" s="12" customFormat="1" ht="10.199999999999999">
      <c r="B115" s="144"/>
      <c r="D115" s="145" t="s">
        <v>134</v>
      </c>
      <c r="E115" s="146" t="s">
        <v>19</v>
      </c>
      <c r="F115" s="147" t="s">
        <v>395</v>
      </c>
      <c r="H115" s="148">
        <v>30.6</v>
      </c>
      <c r="I115" s="149"/>
      <c r="L115" s="144"/>
      <c r="M115" s="150"/>
      <c r="T115" s="151"/>
      <c r="AT115" s="146" t="s">
        <v>134</v>
      </c>
      <c r="AU115" s="146" t="s">
        <v>81</v>
      </c>
      <c r="AV115" s="12" t="s">
        <v>81</v>
      </c>
      <c r="AW115" s="12" t="s">
        <v>33</v>
      </c>
      <c r="AX115" s="12" t="s">
        <v>71</v>
      </c>
      <c r="AY115" s="146" t="s">
        <v>120</v>
      </c>
    </row>
    <row r="116" spans="2:65" s="13" customFormat="1" ht="10.199999999999999">
      <c r="B116" s="152"/>
      <c r="D116" s="145" t="s">
        <v>134</v>
      </c>
      <c r="E116" s="153" t="s">
        <v>19</v>
      </c>
      <c r="F116" s="154" t="s">
        <v>155</v>
      </c>
      <c r="H116" s="153" t="s">
        <v>19</v>
      </c>
      <c r="I116" s="155"/>
      <c r="L116" s="152"/>
      <c r="M116" s="156"/>
      <c r="T116" s="157"/>
      <c r="AT116" s="153" t="s">
        <v>134</v>
      </c>
      <c r="AU116" s="153" t="s">
        <v>81</v>
      </c>
      <c r="AV116" s="13" t="s">
        <v>79</v>
      </c>
      <c r="AW116" s="13" t="s">
        <v>33</v>
      </c>
      <c r="AX116" s="13" t="s">
        <v>71</v>
      </c>
      <c r="AY116" s="153" t="s">
        <v>120</v>
      </c>
    </row>
    <row r="117" spans="2:65" s="12" customFormat="1" ht="10.199999999999999">
      <c r="B117" s="144"/>
      <c r="D117" s="145" t="s">
        <v>134</v>
      </c>
      <c r="E117" s="146" t="s">
        <v>19</v>
      </c>
      <c r="F117" s="147" t="s">
        <v>396</v>
      </c>
      <c r="H117" s="148">
        <v>1.35</v>
      </c>
      <c r="I117" s="149"/>
      <c r="L117" s="144"/>
      <c r="M117" s="150"/>
      <c r="T117" s="151"/>
      <c r="AT117" s="146" t="s">
        <v>134</v>
      </c>
      <c r="AU117" s="146" t="s">
        <v>81</v>
      </c>
      <c r="AV117" s="12" t="s">
        <v>81</v>
      </c>
      <c r="AW117" s="12" t="s">
        <v>33</v>
      </c>
      <c r="AX117" s="12" t="s">
        <v>71</v>
      </c>
      <c r="AY117" s="146" t="s">
        <v>120</v>
      </c>
    </row>
    <row r="118" spans="2:65" s="14" customFormat="1" ht="10.199999999999999">
      <c r="B118" s="158"/>
      <c r="D118" s="145" t="s">
        <v>134</v>
      </c>
      <c r="E118" s="159" t="s">
        <v>19</v>
      </c>
      <c r="F118" s="160" t="s">
        <v>149</v>
      </c>
      <c r="H118" s="161">
        <v>223.95</v>
      </c>
      <c r="I118" s="162"/>
      <c r="L118" s="158"/>
      <c r="M118" s="163"/>
      <c r="T118" s="164"/>
      <c r="AT118" s="159" t="s">
        <v>134</v>
      </c>
      <c r="AU118" s="159" t="s">
        <v>81</v>
      </c>
      <c r="AV118" s="14" t="s">
        <v>127</v>
      </c>
      <c r="AW118" s="14" t="s">
        <v>33</v>
      </c>
      <c r="AX118" s="14" t="s">
        <v>79</v>
      </c>
      <c r="AY118" s="159" t="s">
        <v>120</v>
      </c>
    </row>
    <row r="119" spans="2:65" s="1" customFormat="1" ht="16.5" customHeight="1">
      <c r="B119" s="32"/>
      <c r="C119" s="165" t="s">
        <v>172</v>
      </c>
      <c r="D119" s="165" t="s">
        <v>212</v>
      </c>
      <c r="E119" s="166" t="s">
        <v>409</v>
      </c>
      <c r="F119" s="167" t="s">
        <v>410</v>
      </c>
      <c r="G119" s="168" t="s">
        <v>192</v>
      </c>
      <c r="H119" s="169">
        <v>144.44800000000001</v>
      </c>
      <c r="I119" s="170"/>
      <c r="J119" s="171">
        <f>ROUND(I119*H119,2)</f>
        <v>0</v>
      </c>
      <c r="K119" s="167" t="s">
        <v>126</v>
      </c>
      <c r="L119" s="172"/>
      <c r="M119" s="173" t="s">
        <v>19</v>
      </c>
      <c r="N119" s="174" t="s">
        <v>42</v>
      </c>
      <c r="P119" s="136">
        <f>O119*H119</f>
        <v>0</v>
      </c>
      <c r="Q119" s="136">
        <v>1</v>
      </c>
      <c r="R119" s="136">
        <f>Q119*H119</f>
        <v>144.44800000000001</v>
      </c>
      <c r="S119" s="136">
        <v>0</v>
      </c>
      <c r="T119" s="137">
        <f>S119*H119</f>
        <v>0</v>
      </c>
      <c r="AR119" s="138" t="s">
        <v>172</v>
      </c>
      <c r="AT119" s="138" t="s">
        <v>212</v>
      </c>
      <c r="AU119" s="138" t="s">
        <v>81</v>
      </c>
      <c r="AY119" s="17" t="s">
        <v>120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79</v>
      </c>
      <c r="BK119" s="139">
        <f>ROUND(I119*H119,2)</f>
        <v>0</v>
      </c>
      <c r="BL119" s="17" t="s">
        <v>127</v>
      </c>
      <c r="BM119" s="138" t="s">
        <v>411</v>
      </c>
    </row>
    <row r="120" spans="2:65" s="12" customFormat="1" ht="10.199999999999999">
      <c r="B120" s="144"/>
      <c r="D120" s="145" t="s">
        <v>134</v>
      </c>
      <c r="E120" s="146" t="s">
        <v>19</v>
      </c>
      <c r="F120" s="147" t="s">
        <v>412</v>
      </c>
      <c r="H120" s="148">
        <v>67.185000000000002</v>
      </c>
      <c r="I120" s="149"/>
      <c r="L120" s="144"/>
      <c r="M120" s="150"/>
      <c r="T120" s="151"/>
      <c r="AT120" s="146" t="s">
        <v>134</v>
      </c>
      <c r="AU120" s="146" t="s">
        <v>81</v>
      </c>
      <c r="AV120" s="12" t="s">
        <v>81</v>
      </c>
      <c r="AW120" s="12" t="s">
        <v>33</v>
      </c>
      <c r="AX120" s="12" t="s">
        <v>79</v>
      </c>
      <c r="AY120" s="146" t="s">
        <v>120</v>
      </c>
    </row>
    <row r="121" spans="2:65" s="12" customFormat="1" ht="10.199999999999999">
      <c r="B121" s="144"/>
      <c r="D121" s="145" t="s">
        <v>134</v>
      </c>
      <c r="F121" s="147" t="s">
        <v>413</v>
      </c>
      <c r="H121" s="148">
        <v>144.44800000000001</v>
      </c>
      <c r="I121" s="149"/>
      <c r="L121" s="144"/>
      <c r="M121" s="150"/>
      <c r="T121" s="151"/>
      <c r="AT121" s="146" t="s">
        <v>134</v>
      </c>
      <c r="AU121" s="146" t="s">
        <v>81</v>
      </c>
      <c r="AV121" s="12" t="s">
        <v>81</v>
      </c>
      <c r="AW121" s="12" t="s">
        <v>4</v>
      </c>
      <c r="AX121" s="12" t="s">
        <v>79</v>
      </c>
      <c r="AY121" s="146" t="s">
        <v>120</v>
      </c>
    </row>
    <row r="122" spans="2:65" s="11" customFormat="1" ht="22.8" customHeight="1">
      <c r="B122" s="115"/>
      <c r="D122" s="116" t="s">
        <v>70</v>
      </c>
      <c r="E122" s="125" t="s">
        <v>178</v>
      </c>
      <c r="F122" s="125" t="s">
        <v>290</v>
      </c>
      <c r="I122" s="118"/>
      <c r="J122" s="126">
        <f>BK122</f>
        <v>0</v>
      </c>
      <c r="L122" s="115"/>
      <c r="M122" s="120"/>
      <c r="P122" s="121">
        <f>SUM(P123:P131)</f>
        <v>0</v>
      </c>
      <c r="R122" s="121">
        <f>SUM(R123:R131)</f>
        <v>0.40348325000000002</v>
      </c>
      <c r="T122" s="122">
        <f>SUM(T123:T131)</f>
        <v>0</v>
      </c>
      <c r="AR122" s="116" t="s">
        <v>79</v>
      </c>
      <c r="AT122" s="123" t="s">
        <v>70</v>
      </c>
      <c r="AU122" s="123" t="s">
        <v>79</v>
      </c>
      <c r="AY122" s="116" t="s">
        <v>120</v>
      </c>
      <c r="BK122" s="124">
        <f>SUM(BK123:BK131)</f>
        <v>0</v>
      </c>
    </row>
    <row r="123" spans="2:65" s="1" customFormat="1" ht="16.5" customHeight="1">
      <c r="B123" s="32"/>
      <c r="C123" s="127" t="s">
        <v>178</v>
      </c>
      <c r="D123" s="127" t="s">
        <v>122</v>
      </c>
      <c r="E123" s="128" t="s">
        <v>414</v>
      </c>
      <c r="F123" s="129" t="s">
        <v>415</v>
      </c>
      <c r="G123" s="130" t="s">
        <v>125</v>
      </c>
      <c r="H123" s="131">
        <v>858.47500000000002</v>
      </c>
      <c r="I123" s="132"/>
      <c r="J123" s="133">
        <f>ROUND(I123*H123,2)</f>
        <v>0</v>
      </c>
      <c r="K123" s="129" t="s">
        <v>126</v>
      </c>
      <c r="L123" s="32"/>
      <c r="M123" s="134" t="s">
        <v>19</v>
      </c>
      <c r="N123" s="135" t="s">
        <v>42</v>
      </c>
      <c r="P123" s="136">
        <f>O123*H123</f>
        <v>0</v>
      </c>
      <c r="Q123" s="136">
        <v>4.6999999999999999E-4</v>
      </c>
      <c r="R123" s="136">
        <f>Q123*H123</f>
        <v>0.40348325000000002</v>
      </c>
      <c r="S123" s="136">
        <v>0</v>
      </c>
      <c r="T123" s="137">
        <f>S123*H123</f>
        <v>0</v>
      </c>
      <c r="AR123" s="138" t="s">
        <v>127</v>
      </c>
      <c r="AT123" s="138" t="s">
        <v>122</v>
      </c>
      <c r="AU123" s="138" t="s">
        <v>81</v>
      </c>
      <c r="AY123" s="17" t="s">
        <v>120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7" t="s">
        <v>79</v>
      </c>
      <c r="BK123" s="139">
        <f>ROUND(I123*H123,2)</f>
        <v>0</v>
      </c>
      <c r="BL123" s="17" t="s">
        <v>127</v>
      </c>
      <c r="BM123" s="138" t="s">
        <v>416</v>
      </c>
    </row>
    <row r="124" spans="2:65" s="1" customFormat="1" ht="10.199999999999999">
      <c r="B124" s="32"/>
      <c r="D124" s="140" t="s">
        <v>129</v>
      </c>
      <c r="F124" s="141" t="s">
        <v>417</v>
      </c>
      <c r="I124" s="142"/>
      <c r="L124" s="32"/>
      <c r="M124" s="143"/>
      <c r="T124" s="53"/>
      <c r="AT124" s="17" t="s">
        <v>129</v>
      </c>
      <c r="AU124" s="17" t="s">
        <v>81</v>
      </c>
    </row>
    <row r="125" spans="2:65" s="13" customFormat="1" ht="10.199999999999999">
      <c r="B125" s="152"/>
      <c r="D125" s="145" t="s">
        <v>134</v>
      </c>
      <c r="E125" s="153" t="s">
        <v>19</v>
      </c>
      <c r="F125" s="154" t="s">
        <v>145</v>
      </c>
      <c r="H125" s="153" t="s">
        <v>19</v>
      </c>
      <c r="I125" s="155"/>
      <c r="L125" s="152"/>
      <c r="M125" s="156"/>
      <c r="T125" s="157"/>
      <c r="AT125" s="153" t="s">
        <v>134</v>
      </c>
      <c r="AU125" s="153" t="s">
        <v>81</v>
      </c>
      <c r="AV125" s="13" t="s">
        <v>79</v>
      </c>
      <c r="AW125" s="13" t="s">
        <v>33</v>
      </c>
      <c r="AX125" s="13" t="s">
        <v>71</v>
      </c>
      <c r="AY125" s="153" t="s">
        <v>120</v>
      </c>
    </row>
    <row r="126" spans="2:65" s="12" customFormat="1" ht="10.199999999999999">
      <c r="B126" s="144"/>
      <c r="D126" s="145" t="s">
        <v>134</v>
      </c>
      <c r="E126" s="146" t="s">
        <v>19</v>
      </c>
      <c r="F126" s="147" t="s">
        <v>418</v>
      </c>
      <c r="H126" s="148">
        <v>736</v>
      </c>
      <c r="I126" s="149"/>
      <c r="L126" s="144"/>
      <c r="M126" s="150"/>
      <c r="T126" s="151"/>
      <c r="AT126" s="146" t="s">
        <v>134</v>
      </c>
      <c r="AU126" s="146" t="s">
        <v>81</v>
      </c>
      <c r="AV126" s="12" t="s">
        <v>81</v>
      </c>
      <c r="AW126" s="12" t="s">
        <v>33</v>
      </c>
      <c r="AX126" s="12" t="s">
        <v>71</v>
      </c>
      <c r="AY126" s="146" t="s">
        <v>120</v>
      </c>
    </row>
    <row r="127" spans="2:65" s="13" customFormat="1" ht="10.199999999999999">
      <c r="B127" s="152"/>
      <c r="D127" s="145" t="s">
        <v>134</v>
      </c>
      <c r="E127" s="153" t="s">
        <v>19</v>
      </c>
      <c r="F127" s="154" t="s">
        <v>147</v>
      </c>
      <c r="H127" s="153" t="s">
        <v>19</v>
      </c>
      <c r="I127" s="155"/>
      <c r="L127" s="152"/>
      <c r="M127" s="156"/>
      <c r="T127" s="157"/>
      <c r="AT127" s="153" t="s">
        <v>134</v>
      </c>
      <c r="AU127" s="153" t="s">
        <v>81</v>
      </c>
      <c r="AV127" s="13" t="s">
        <v>79</v>
      </c>
      <c r="AW127" s="13" t="s">
        <v>33</v>
      </c>
      <c r="AX127" s="13" t="s">
        <v>71</v>
      </c>
      <c r="AY127" s="153" t="s">
        <v>120</v>
      </c>
    </row>
    <row r="128" spans="2:65" s="12" customFormat="1" ht="10.199999999999999">
      <c r="B128" s="144"/>
      <c r="D128" s="145" t="s">
        <v>134</v>
      </c>
      <c r="E128" s="146" t="s">
        <v>19</v>
      </c>
      <c r="F128" s="147" t="s">
        <v>419</v>
      </c>
      <c r="H128" s="148">
        <v>117.3</v>
      </c>
      <c r="I128" s="149"/>
      <c r="L128" s="144"/>
      <c r="M128" s="150"/>
      <c r="T128" s="151"/>
      <c r="AT128" s="146" t="s">
        <v>134</v>
      </c>
      <c r="AU128" s="146" t="s">
        <v>81</v>
      </c>
      <c r="AV128" s="12" t="s">
        <v>81</v>
      </c>
      <c r="AW128" s="12" t="s">
        <v>33</v>
      </c>
      <c r="AX128" s="12" t="s">
        <v>71</v>
      </c>
      <c r="AY128" s="146" t="s">
        <v>120</v>
      </c>
    </row>
    <row r="129" spans="2:65" s="13" customFormat="1" ht="10.199999999999999">
      <c r="B129" s="152"/>
      <c r="D129" s="145" t="s">
        <v>134</v>
      </c>
      <c r="E129" s="153" t="s">
        <v>19</v>
      </c>
      <c r="F129" s="154" t="s">
        <v>155</v>
      </c>
      <c r="H129" s="153" t="s">
        <v>19</v>
      </c>
      <c r="I129" s="155"/>
      <c r="L129" s="152"/>
      <c r="M129" s="156"/>
      <c r="T129" s="157"/>
      <c r="AT129" s="153" t="s">
        <v>134</v>
      </c>
      <c r="AU129" s="153" t="s">
        <v>81</v>
      </c>
      <c r="AV129" s="13" t="s">
        <v>79</v>
      </c>
      <c r="AW129" s="13" t="s">
        <v>33</v>
      </c>
      <c r="AX129" s="13" t="s">
        <v>71</v>
      </c>
      <c r="AY129" s="153" t="s">
        <v>120</v>
      </c>
    </row>
    <row r="130" spans="2:65" s="12" customFormat="1" ht="10.199999999999999">
      <c r="B130" s="144"/>
      <c r="D130" s="145" t="s">
        <v>134</v>
      </c>
      <c r="E130" s="146" t="s">
        <v>19</v>
      </c>
      <c r="F130" s="147" t="s">
        <v>420</v>
      </c>
      <c r="H130" s="148">
        <v>5.1749999999999998</v>
      </c>
      <c r="I130" s="149"/>
      <c r="L130" s="144"/>
      <c r="M130" s="150"/>
      <c r="T130" s="151"/>
      <c r="AT130" s="146" t="s">
        <v>134</v>
      </c>
      <c r="AU130" s="146" t="s">
        <v>81</v>
      </c>
      <c r="AV130" s="12" t="s">
        <v>81</v>
      </c>
      <c r="AW130" s="12" t="s">
        <v>33</v>
      </c>
      <c r="AX130" s="12" t="s">
        <v>71</v>
      </c>
      <c r="AY130" s="146" t="s">
        <v>120</v>
      </c>
    </row>
    <row r="131" spans="2:65" s="14" customFormat="1" ht="10.199999999999999">
      <c r="B131" s="158"/>
      <c r="D131" s="145" t="s">
        <v>134</v>
      </c>
      <c r="E131" s="159" t="s">
        <v>19</v>
      </c>
      <c r="F131" s="160" t="s">
        <v>149</v>
      </c>
      <c r="H131" s="161">
        <v>858.47500000000002</v>
      </c>
      <c r="I131" s="162"/>
      <c r="L131" s="158"/>
      <c r="M131" s="163"/>
      <c r="T131" s="164"/>
      <c r="AT131" s="159" t="s">
        <v>134</v>
      </c>
      <c r="AU131" s="159" t="s">
        <v>81</v>
      </c>
      <c r="AV131" s="14" t="s">
        <v>127</v>
      </c>
      <c r="AW131" s="14" t="s">
        <v>33</v>
      </c>
      <c r="AX131" s="14" t="s">
        <v>79</v>
      </c>
      <c r="AY131" s="159" t="s">
        <v>120</v>
      </c>
    </row>
    <row r="132" spans="2:65" s="11" customFormat="1" ht="22.8" customHeight="1">
      <c r="B132" s="115"/>
      <c r="D132" s="116" t="s">
        <v>70</v>
      </c>
      <c r="E132" s="125" t="s">
        <v>373</v>
      </c>
      <c r="F132" s="125" t="s">
        <v>374</v>
      </c>
      <c r="I132" s="118"/>
      <c r="J132" s="126">
        <f>BK132</f>
        <v>0</v>
      </c>
      <c r="L132" s="115"/>
      <c r="M132" s="120"/>
      <c r="P132" s="121">
        <f>SUM(P133:P134)</f>
        <v>0</v>
      </c>
      <c r="R132" s="121">
        <f>SUM(R133:R134)</f>
        <v>0</v>
      </c>
      <c r="T132" s="122">
        <f>SUM(T133:T134)</f>
        <v>0</v>
      </c>
      <c r="AR132" s="116" t="s">
        <v>79</v>
      </c>
      <c r="AT132" s="123" t="s">
        <v>70</v>
      </c>
      <c r="AU132" s="123" t="s">
        <v>79</v>
      </c>
      <c r="AY132" s="116" t="s">
        <v>120</v>
      </c>
      <c r="BK132" s="124">
        <f>SUM(BK133:BK134)</f>
        <v>0</v>
      </c>
    </row>
    <row r="133" spans="2:65" s="1" customFormat="1" ht="24.15" customHeight="1">
      <c r="B133" s="32"/>
      <c r="C133" s="127" t="s">
        <v>184</v>
      </c>
      <c r="D133" s="127" t="s">
        <v>122</v>
      </c>
      <c r="E133" s="128" t="s">
        <v>376</v>
      </c>
      <c r="F133" s="129" t="s">
        <v>377</v>
      </c>
      <c r="G133" s="130" t="s">
        <v>192</v>
      </c>
      <c r="H133" s="131">
        <v>144.851</v>
      </c>
      <c r="I133" s="132"/>
      <c r="J133" s="133">
        <f>ROUND(I133*H133,2)</f>
        <v>0</v>
      </c>
      <c r="K133" s="129" t="s">
        <v>126</v>
      </c>
      <c r="L133" s="32"/>
      <c r="M133" s="134" t="s">
        <v>19</v>
      </c>
      <c r="N133" s="135" t="s">
        <v>42</v>
      </c>
      <c r="P133" s="136">
        <f>O133*H133</f>
        <v>0</v>
      </c>
      <c r="Q133" s="136">
        <v>0</v>
      </c>
      <c r="R133" s="136">
        <f>Q133*H133</f>
        <v>0</v>
      </c>
      <c r="S133" s="136">
        <v>0</v>
      </c>
      <c r="T133" s="137">
        <f>S133*H133</f>
        <v>0</v>
      </c>
      <c r="AR133" s="138" t="s">
        <v>127</v>
      </c>
      <c r="AT133" s="138" t="s">
        <v>122</v>
      </c>
      <c r="AU133" s="138" t="s">
        <v>81</v>
      </c>
      <c r="AY133" s="17" t="s">
        <v>120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7" t="s">
        <v>79</v>
      </c>
      <c r="BK133" s="139">
        <f>ROUND(I133*H133,2)</f>
        <v>0</v>
      </c>
      <c r="BL133" s="17" t="s">
        <v>127</v>
      </c>
      <c r="BM133" s="138" t="s">
        <v>421</v>
      </c>
    </row>
    <row r="134" spans="2:65" s="1" customFormat="1" ht="10.199999999999999">
      <c r="B134" s="32"/>
      <c r="D134" s="140" t="s">
        <v>129</v>
      </c>
      <c r="F134" s="141" t="s">
        <v>379</v>
      </c>
      <c r="I134" s="142"/>
      <c r="L134" s="32"/>
      <c r="M134" s="175"/>
      <c r="N134" s="176"/>
      <c r="O134" s="176"/>
      <c r="P134" s="176"/>
      <c r="Q134" s="176"/>
      <c r="R134" s="176"/>
      <c r="S134" s="176"/>
      <c r="T134" s="177"/>
      <c r="AT134" s="17" t="s">
        <v>129</v>
      </c>
      <c r="AU134" s="17" t="s">
        <v>81</v>
      </c>
    </row>
    <row r="135" spans="2:65" s="1" customFormat="1" ht="6.9" customHeight="1">
      <c r="B135" s="41"/>
      <c r="C135" s="42"/>
      <c r="D135" s="42"/>
      <c r="E135" s="42"/>
      <c r="F135" s="42"/>
      <c r="G135" s="42"/>
      <c r="H135" s="42"/>
      <c r="I135" s="42"/>
      <c r="J135" s="42"/>
      <c r="K135" s="42"/>
      <c r="L135" s="32"/>
    </row>
  </sheetData>
  <sheetProtection algorithmName="SHA-512" hashValue="kwhd4J54F3tXZyBnRZgOQol5PxPAc8Dp5CELMmp9lijaTF3CxjAp6m5m03JUudr9053Z8ZXQ1AIQ/v3iIueeAg==" saltValue="59CZ8g4coDoXDLhpEW1DhW02fyb8trHYBszuwQ5lqCtB9BeISN2Lt2wh1fl4cGUR9RD802+ZVDLdrk8DMPlVSQ==" spinCount="100000" sheet="1" objects="1" scenarios="1" formatColumns="0" formatRows="0" autoFilter="0"/>
  <autoFilter ref="C83:K134" xr:uid="{00000000-0009-0000-0000-000002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200-000000000000}"/>
    <hyperlink ref="F97" r:id="rId2" xr:uid="{00000000-0004-0000-0200-000001000000}"/>
    <hyperlink ref="F100" r:id="rId3" xr:uid="{00000000-0004-0000-0200-000002000000}"/>
    <hyperlink ref="F103" r:id="rId4" xr:uid="{00000000-0004-0000-0200-000003000000}"/>
    <hyperlink ref="F105" r:id="rId5" xr:uid="{00000000-0004-0000-0200-000004000000}"/>
    <hyperlink ref="F108" r:id="rId6" xr:uid="{00000000-0004-0000-0200-000005000000}"/>
    <hyperlink ref="F111" r:id="rId7" xr:uid="{00000000-0004-0000-0200-000006000000}"/>
    <hyperlink ref="F124" r:id="rId8" xr:uid="{00000000-0004-0000-0200-000007000000}"/>
    <hyperlink ref="F134" r:id="rId9" xr:uid="{00000000-0004-0000-0200-00000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2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7" t="s">
        <v>87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customHeight="1">
      <c r="B4" s="20"/>
      <c r="D4" s="21" t="s">
        <v>91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0" t="str">
        <f>'Rekapitulace stavby'!K6</f>
        <v>Oprava místní komunikace, Bílenec</v>
      </c>
      <c r="F7" s="301"/>
      <c r="G7" s="301"/>
      <c r="H7" s="301"/>
      <c r="L7" s="20"/>
    </row>
    <row r="8" spans="2:46" s="1" customFormat="1" ht="12" customHeight="1">
      <c r="B8" s="32"/>
      <c r="D8" s="27" t="s">
        <v>92</v>
      </c>
      <c r="L8" s="32"/>
    </row>
    <row r="9" spans="2:46" s="1" customFormat="1" ht="16.5" customHeight="1">
      <c r="B9" s="32"/>
      <c r="E9" s="263" t="s">
        <v>422</v>
      </c>
      <c r="F9" s="302"/>
      <c r="G9" s="302"/>
      <c r="H9" s="302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2. 4. 2024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3" t="str">
        <f>'Rekapitulace stavby'!E14</f>
        <v>Vyplň údaj</v>
      </c>
      <c r="F18" s="284"/>
      <c r="G18" s="284"/>
      <c r="H18" s="284"/>
      <c r="I18" s="27" t="s">
        <v>28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35</v>
      </c>
      <c r="I24" s="27" t="s">
        <v>28</v>
      </c>
      <c r="J24" s="25" t="s">
        <v>19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6"/>
      <c r="E27" s="289" t="s">
        <v>19</v>
      </c>
      <c r="F27" s="289"/>
      <c r="G27" s="289"/>
      <c r="H27" s="289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37</v>
      </c>
      <c r="J30" s="63">
        <f>ROUND(J85,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customHeight="1">
      <c r="B33" s="32"/>
      <c r="D33" s="52" t="s">
        <v>41</v>
      </c>
      <c r="E33" s="27" t="s">
        <v>42</v>
      </c>
      <c r="F33" s="88">
        <f>ROUND((SUM(BE85:BE225)),  2)</f>
        <v>0</v>
      </c>
      <c r="I33" s="89">
        <v>0.21</v>
      </c>
      <c r="J33" s="88">
        <f>ROUND(((SUM(BE85:BE225))*I33),  2)</f>
        <v>0</v>
      </c>
      <c r="L33" s="32"/>
    </row>
    <row r="34" spans="2:12" s="1" customFormat="1" ht="14.4" customHeight="1">
      <c r="B34" s="32"/>
      <c r="E34" s="27" t="s">
        <v>43</v>
      </c>
      <c r="F34" s="88">
        <f>ROUND((SUM(BF85:BF225)),  2)</f>
        <v>0</v>
      </c>
      <c r="I34" s="89">
        <v>0.12</v>
      </c>
      <c r="J34" s="88">
        <f>ROUND(((SUM(BF85:BF225))*I34),  2)</f>
        <v>0</v>
      </c>
      <c r="L34" s="32"/>
    </row>
    <row r="35" spans="2:12" s="1" customFormat="1" ht="14.4" hidden="1" customHeight="1">
      <c r="B35" s="32"/>
      <c r="E35" s="27" t="s">
        <v>44</v>
      </c>
      <c r="F35" s="88">
        <f>ROUND((SUM(BG85:BG225)),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88">
        <f>ROUND((SUM(BH85:BH225)),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88">
        <f>ROUND((SUM(BI85:BI225)),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47</v>
      </c>
      <c r="E39" s="54"/>
      <c r="F39" s="54"/>
      <c r="G39" s="92" t="s">
        <v>48</v>
      </c>
      <c r="H39" s="93" t="s">
        <v>49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94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0" t="str">
        <f>E7</f>
        <v>Oprava místní komunikace, Bílenec</v>
      </c>
      <c r="F48" s="301"/>
      <c r="G48" s="301"/>
      <c r="H48" s="301"/>
      <c r="L48" s="32"/>
    </row>
    <row r="49" spans="2:47" s="1" customFormat="1" ht="12" customHeight="1">
      <c r="B49" s="32"/>
      <c r="C49" s="27" t="s">
        <v>92</v>
      </c>
      <c r="L49" s="32"/>
    </row>
    <row r="50" spans="2:47" s="1" customFormat="1" ht="16.5" customHeight="1">
      <c r="B50" s="32"/>
      <c r="E50" s="263" t="str">
        <f>E9</f>
        <v>SO 501 - Odvodnění / kanalizace</v>
      </c>
      <c r="F50" s="302"/>
      <c r="G50" s="302"/>
      <c r="H50" s="302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Bílenec</v>
      </c>
      <c r="I52" s="27" t="s">
        <v>23</v>
      </c>
      <c r="J52" s="49" t="str">
        <f>IF(J12="","",J12)</f>
        <v>2. 4. 2024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>Obec Petrohrad</v>
      </c>
      <c r="I54" s="27" t="s">
        <v>31</v>
      </c>
      <c r="J54" s="30" t="str">
        <f>E21</f>
        <v>DESIGNPROJEKT</v>
      </c>
      <c r="L54" s="32"/>
    </row>
    <row r="55" spans="2:47" s="1" customFormat="1" ht="15.15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Lukás Novák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95</v>
      </c>
      <c r="D57" s="90"/>
      <c r="E57" s="90"/>
      <c r="F57" s="90"/>
      <c r="G57" s="90"/>
      <c r="H57" s="90"/>
      <c r="I57" s="90"/>
      <c r="J57" s="97" t="s">
        <v>96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69</v>
      </c>
      <c r="J59" s="63">
        <f>J85</f>
        <v>0</v>
      </c>
      <c r="L59" s="32"/>
      <c r="AU59" s="17" t="s">
        <v>97</v>
      </c>
    </row>
    <row r="60" spans="2:47" s="8" customFormat="1" ht="24.9" customHeight="1">
      <c r="B60" s="99"/>
      <c r="D60" s="100" t="s">
        <v>98</v>
      </c>
      <c r="E60" s="101"/>
      <c r="F60" s="101"/>
      <c r="G60" s="101"/>
      <c r="H60" s="101"/>
      <c r="I60" s="101"/>
      <c r="J60" s="102">
        <f>J86</f>
        <v>0</v>
      </c>
      <c r="L60" s="99"/>
    </row>
    <row r="61" spans="2:47" s="9" customFormat="1" ht="19.95" customHeight="1">
      <c r="B61" s="103"/>
      <c r="D61" s="104" t="s">
        <v>99</v>
      </c>
      <c r="E61" s="105"/>
      <c r="F61" s="105"/>
      <c r="G61" s="105"/>
      <c r="H61" s="105"/>
      <c r="I61" s="105"/>
      <c r="J61" s="106">
        <f>J87</f>
        <v>0</v>
      </c>
      <c r="L61" s="103"/>
    </row>
    <row r="62" spans="2:47" s="9" customFormat="1" ht="19.95" customHeight="1">
      <c r="B62" s="103"/>
      <c r="D62" s="104" t="s">
        <v>423</v>
      </c>
      <c r="E62" s="105"/>
      <c r="F62" s="105"/>
      <c r="G62" s="105"/>
      <c r="H62" s="105"/>
      <c r="I62" s="105"/>
      <c r="J62" s="106">
        <f>J146</f>
        <v>0</v>
      </c>
      <c r="L62" s="103"/>
    </row>
    <row r="63" spans="2:47" s="9" customFormat="1" ht="19.95" customHeight="1">
      <c r="B63" s="103"/>
      <c r="D63" s="104" t="s">
        <v>424</v>
      </c>
      <c r="E63" s="105"/>
      <c r="F63" s="105"/>
      <c r="G63" s="105"/>
      <c r="H63" s="105"/>
      <c r="I63" s="105"/>
      <c r="J63" s="106">
        <f>J157</f>
        <v>0</v>
      </c>
      <c r="L63" s="103"/>
    </row>
    <row r="64" spans="2:47" s="9" customFormat="1" ht="19.95" customHeight="1">
      <c r="B64" s="103"/>
      <c r="D64" s="104" t="s">
        <v>102</v>
      </c>
      <c r="E64" s="105"/>
      <c r="F64" s="105"/>
      <c r="G64" s="105"/>
      <c r="H64" s="105"/>
      <c r="I64" s="105"/>
      <c r="J64" s="106">
        <f>J212</f>
        <v>0</v>
      </c>
      <c r="L64" s="103"/>
    </row>
    <row r="65" spans="2:12" s="9" customFormat="1" ht="19.95" customHeight="1">
      <c r="B65" s="103"/>
      <c r="D65" s="104" t="s">
        <v>103</v>
      </c>
      <c r="E65" s="105"/>
      <c r="F65" s="105"/>
      <c r="G65" s="105"/>
      <c r="H65" s="105"/>
      <c r="I65" s="105"/>
      <c r="J65" s="106">
        <f>J223</f>
        <v>0</v>
      </c>
      <c r="L65" s="103"/>
    </row>
    <row r="66" spans="2:12" s="1" customFormat="1" ht="21.75" customHeight="1">
      <c r="B66" s="32"/>
      <c r="L66" s="32"/>
    </row>
    <row r="67" spans="2:12" s="1" customFormat="1" ht="6.9" customHeight="1"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32"/>
    </row>
    <row r="71" spans="2:12" s="1" customFormat="1" ht="6.9" customHeight="1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32"/>
    </row>
    <row r="72" spans="2:12" s="1" customFormat="1" ht="24.9" customHeight="1">
      <c r="B72" s="32"/>
      <c r="C72" s="21" t="s">
        <v>105</v>
      </c>
      <c r="L72" s="32"/>
    </row>
    <row r="73" spans="2:12" s="1" customFormat="1" ht="6.9" customHeight="1">
      <c r="B73" s="32"/>
      <c r="L73" s="32"/>
    </row>
    <row r="74" spans="2:12" s="1" customFormat="1" ht="12" customHeight="1">
      <c r="B74" s="32"/>
      <c r="C74" s="27" t="s">
        <v>16</v>
      </c>
      <c r="L74" s="32"/>
    </row>
    <row r="75" spans="2:12" s="1" customFormat="1" ht="16.5" customHeight="1">
      <c r="B75" s="32"/>
      <c r="E75" s="300" t="str">
        <f>E7</f>
        <v>Oprava místní komunikace, Bílenec</v>
      </c>
      <c r="F75" s="301"/>
      <c r="G75" s="301"/>
      <c r="H75" s="301"/>
      <c r="L75" s="32"/>
    </row>
    <row r="76" spans="2:12" s="1" customFormat="1" ht="12" customHeight="1">
      <c r="B76" s="32"/>
      <c r="C76" s="27" t="s">
        <v>92</v>
      </c>
      <c r="L76" s="32"/>
    </row>
    <row r="77" spans="2:12" s="1" customFormat="1" ht="16.5" customHeight="1">
      <c r="B77" s="32"/>
      <c r="E77" s="263" t="str">
        <f>E9</f>
        <v>SO 501 - Odvodnění / kanalizace</v>
      </c>
      <c r="F77" s="302"/>
      <c r="G77" s="302"/>
      <c r="H77" s="302"/>
      <c r="L77" s="32"/>
    </row>
    <row r="78" spans="2:12" s="1" customFormat="1" ht="6.9" customHeight="1">
      <c r="B78" s="32"/>
      <c r="L78" s="32"/>
    </row>
    <row r="79" spans="2:12" s="1" customFormat="1" ht="12" customHeight="1">
      <c r="B79" s="32"/>
      <c r="C79" s="27" t="s">
        <v>21</v>
      </c>
      <c r="F79" s="25" t="str">
        <f>F12</f>
        <v>Bílenec</v>
      </c>
      <c r="I79" s="27" t="s">
        <v>23</v>
      </c>
      <c r="J79" s="49" t="str">
        <f>IF(J12="","",J12)</f>
        <v>2. 4. 2024</v>
      </c>
      <c r="L79" s="32"/>
    </row>
    <row r="80" spans="2:12" s="1" customFormat="1" ht="6.9" customHeight="1">
      <c r="B80" s="32"/>
      <c r="L80" s="32"/>
    </row>
    <row r="81" spans="2:65" s="1" customFormat="1" ht="15.15" customHeight="1">
      <c r="B81" s="32"/>
      <c r="C81" s="27" t="s">
        <v>25</v>
      </c>
      <c r="F81" s="25" t="str">
        <f>E15</f>
        <v>Obec Petrohrad</v>
      </c>
      <c r="I81" s="27" t="s">
        <v>31</v>
      </c>
      <c r="J81" s="30" t="str">
        <f>E21</f>
        <v>DESIGNPROJEKT</v>
      </c>
      <c r="L81" s="32"/>
    </row>
    <row r="82" spans="2:65" s="1" customFormat="1" ht="15.15" customHeight="1">
      <c r="B82" s="32"/>
      <c r="C82" s="27" t="s">
        <v>29</v>
      </c>
      <c r="F82" s="25" t="str">
        <f>IF(E18="","",E18)</f>
        <v>Vyplň údaj</v>
      </c>
      <c r="I82" s="27" t="s">
        <v>34</v>
      </c>
      <c r="J82" s="30" t="str">
        <f>E24</f>
        <v>Lukás Novák</v>
      </c>
      <c r="L82" s="32"/>
    </row>
    <row r="83" spans="2:65" s="1" customFormat="1" ht="10.35" customHeight="1">
      <c r="B83" s="32"/>
      <c r="L83" s="32"/>
    </row>
    <row r="84" spans="2:65" s="10" customFormat="1" ht="29.25" customHeight="1">
      <c r="B84" s="107"/>
      <c r="C84" s="108" t="s">
        <v>106</v>
      </c>
      <c r="D84" s="109" t="s">
        <v>56</v>
      </c>
      <c r="E84" s="109" t="s">
        <v>52</v>
      </c>
      <c r="F84" s="109" t="s">
        <v>53</v>
      </c>
      <c r="G84" s="109" t="s">
        <v>107</v>
      </c>
      <c r="H84" s="109" t="s">
        <v>108</v>
      </c>
      <c r="I84" s="109" t="s">
        <v>109</v>
      </c>
      <c r="J84" s="109" t="s">
        <v>96</v>
      </c>
      <c r="K84" s="110" t="s">
        <v>110</v>
      </c>
      <c r="L84" s="107"/>
      <c r="M84" s="56" t="s">
        <v>19</v>
      </c>
      <c r="N84" s="57" t="s">
        <v>41</v>
      </c>
      <c r="O84" s="57" t="s">
        <v>111</v>
      </c>
      <c r="P84" s="57" t="s">
        <v>112</v>
      </c>
      <c r="Q84" s="57" t="s">
        <v>113</v>
      </c>
      <c r="R84" s="57" t="s">
        <v>114</v>
      </c>
      <c r="S84" s="57" t="s">
        <v>115</v>
      </c>
      <c r="T84" s="58" t="s">
        <v>116</v>
      </c>
    </row>
    <row r="85" spans="2:65" s="1" customFormat="1" ht="22.8" customHeight="1">
      <c r="B85" s="32"/>
      <c r="C85" s="61" t="s">
        <v>117</v>
      </c>
      <c r="J85" s="111">
        <f>BK85</f>
        <v>0</v>
      </c>
      <c r="L85" s="32"/>
      <c r="M85" s="59"/>
      <c r="N85" s="50"/>
      <c r="O85" s="50"/>
      <c r="P85" s="112">
        <f>P86</f>
        <v>0</v>
      </c>
      <c r="Q85" s="50"/>
      <c r="R85" s="112">
        <f>R86</f>
        <v>287.75785229999997</v>
      </c>
      <c r="S85" s="50"/>
      <c r="T85" s="113">
        <f>T86</f>
        <v>49.019999999999996</v>
      </c>
      <c r="AT85" s="17" t="s">
        <v>70</v>
      </c>
      <c r="AU85" s="17" t="s">
        <v>97</v>
      </c>
      <c r="BK85" s="114">
        <f>BK86</f>
        <v>0</v>
      </c>
    </row>
    <row r="86" spans="2:65" s="11" customFormat="1" ht="25.95" customHeight="1">
      <c r="B86" s="115"/>
      <c r="D86" s="116" t="s">
        <v>70</v>
      </c>
      <c r="E86" s="117" t="s">
        <v>118</v>
      </c>
      <c r="F86" s="117" t="s">
        <v>119</v>
      </c>
      <c r="I86" s="118"/>
      <c r="J86" s="119">
        <f>BK86</f>
        <v>0</v>
      </c>
      <c r="L86" s="115"/>
      <c r="M86" s="120"/>
      <c r="P86" s="121">
        <f>P87+P146+P157+P212+P223</f>
        <v>0</v>
      </c>
      <c r="R86" s="121">
        <f>R87+R146+R157+R212+R223</f>
        <v>287.75785229999997</v>
      </c>
      <c r="T86" s="122">
        <f>T87+T146+T157+T212+T223</f>
        <v>49.019999999999996</v>
      </c>
      <c r="AR86" s="116" t="s">
        <v>79</v>
      </c>
      <c r="AT86" s="123" t="s">
        <v>70</v>
      </c>
      <c r="AU86" s="123" t="s">
        <v>71</v>
      </c>
      <c r="AY86" s="116" t="s">
        <v>120</v>
      </c>
      <c r="BK86" s="124">
        <f>BK87+BK146+BK157+BK212+BK223</f>
        <v>0</v>
      </c>
    </row>
    <row r="87" spans="2:65" s="11" customFormat="1" ht="22.8" customHeight="1">
      <c r="B87" s="115"/>
      <c r="D87" s="116" t="s">
        <v>70</v>
      </c>
      <c r="E87" s="125" t="s">
        <v>79</v>
      </c>
      <c r="F87" s="125" t="s">
        <v>121</v>
      </c>
      <c r="I87" s="118"/>
      <c r="J87" s="126">
        <f>BK87</f>
        <v>0</v>
      </c>
      <c r="L87" s="115"/>
      <c r="M87" s="120"/>
      <c r="P87" s="121">
        <f>SUM(P88:P145)</f>
        <v>0</v>
      </c>
      <c r="R87" s="121">
        <f>SUM(R88:R145)</f>
        <v>195.78055599999999</v>
      </c>
      <c r="T87" s="122">
        <f>SUM(T88:T145)</f>
        <v>0</v>
      </c>
      <c r="AR87" s="116" t="s">
        <v>79</v>
      </c>
      <c r="AT87" s="123" t="s">
        <v>70</v>
      </c>
      <c r="AU87" s="123" t="s">
        <v>79</v>
      </c>
      <c r="AY87" s="116" t="s">
        <v>120</v>
      </c>
      <c r="BK87" s="124">
        <f>SUM(BK88:BK145)</f>
        <v>0</v>
      </c>
    </row>
    <row r="88" spans="2:65" s="1" customFormat="1" ht="24.15" customHeight="1">
      <c r="B88" s="32"/>
      <c r="C88" s="127" t="s">
        <v>79</v>
      </c>
      <c r="D88" s="127" t="s">
        <v>122</v>
      </c>
      <c r="E88" s="128" t="s">
        <v>425</v>
      </c>
      <c r="F88" s="129" t="s">
        <v>426</v>
      </c>
      <c r="G88" s="130" t="s">
        <v>168</v>
      </c>
      <c r="H88" s="131">
        <v>30.375</v>
      </c>
      <c r="I88" s="132"/>
      <c r="J88" s="133">
        <f>ROUND(I88*H88,2)</f>
        <v>0</v>
      </c>
      <c r="K88" s="129" t="s">
        <v>126</v>
      </c>
      <c r="L88" s="32"/>
      <c r="M88" s="134" t="s">
        <v>19</v>
      </c>
      <c r="N88" s="135" t="s">
        <v>42</v>
      </c>
      <c r="P88" s="136">
        <f>O88*H88</f>
        <v>0</v>
      </c>
      <c r="Q88" s="136">
        <v>0</v>
      </c>
      <c r="R88" s="136">
        <f>Q88*H88</f>
        <v>0</v>
      </c>
      <c r="S88" s="136">
        <v>0</v>
      </c>
      <c r="T88" s="137">
        <f>S88*H88</f>
        <v>0</v>
      </c>
      <c r="AR88" s="138" t="s">
        <v>127</v>
      </c>
      <c r="AT88" s="138" t="s">
        <v>122</v>
      </c>
      <c r="AU88" s="138" t="s">
        <v>81</v>
      </c>
      <c r="AY88" s="17" t="s">
        <v>120</v>
      </c>
      <c r="BE88" s="139">
        <f>IF(N88="základní",J88,0)</f>
        <v>0</v>
      </c>
      <c r="BF88" s="139">
        <f>IF(N88="snížená",J88,0)</f>
        <v>0</v>
      </c>
      <c r="BG88" s="139">
        <f>IF(N88="zákl. přenesená",J88,0)</f>
        <v>0</v>
      </c>
      <c r="BH88" s="139">
        <f>IF(N88="sníž. přenesená",J88,0)</f>
        <v>0</v>
      </c>
      <c r="BI88" s="139">
        <f>IF(N88="nulová",J88,0)</f>
        <v>0</v>
      </c>
      <c r="BJ88" s="17" t="s">
        <v>79</v>
      </c>
      <c r="BK88" s="139">
        <f>ROUND(I88*H88,2)</f>
        <v>0</v>
      </c>
      <c r="BL88" s="17" t="s">
        <v>127</v>
      </c>
      <c r="BM88" s="138" t="s">
        <v>427</v>
      </c>
    </row>
    <row r="89" spans="2:65" s="1" customFormat="1" ht="10.199999999999999">
      <c r="B89" s="32"/>
      <c r="D89" s="140" t="s">
        <v>129</v>
      </c>
      <c r="F89" s="141" t="s">
        <v>428</v>
      </c>
      <c r="I89" s="142"/>
      <c r="L89" s="32"/>
      <c r="M89" s="143"/>
      <c r="T89" s="53"/>
      <c r="AT89" s="17" t="s">
        <v>129</v>
      </c>
      <c r="AU89" s="17" t="s">
        <v>81</v>
      </c>
    </row>
    <row r="90" spans="2:65" s="13" customFormat="1" ht="10.199999999999999">
      <c r="B90" s="152"/>
      <c r="D90" s="145" t="s">
        <v>134</v>
      </c>
      <c r="E90" s="153" t="s">
        <v>19</v>
      </c>
      <c r="F90" s="154" t="s">
        <v>429</v>
      </c>
      <c r="H90" s="153" t="s">
        <v>19</v>
      </c>
      <c r="I90" s="155"/>
      <c r="L90" s="152"/>
      <c r="M90" s="156"/>
      <c r="T90" s="157"/>
      <c r="AT90" s="153" t="s">
        <v>134</v>
      </c>
      <c r="AU90" s="153" t="s">
        <v>81</v>
      </c>
      <c r="AV90" s="13" t="s">
        <v>79</v>
      </c>
      <c r="AW90" s="13" t="s">
        <v>33</v>
      </c>
      <c r="AX90" s="13" t="s">
        <v>71</v>
      </c>
      <c r="AY90" s="153" t="s">
        <v>120</v>
      </c>
    </row>
    <row r="91" spans="2:65" s="12" customFormat="1" ht="10.199999999999999">
      <c r="B91" s="144"/>
      <c r="D91" s="145" t="s">
        <v>134</v>
      </c>
      <c r="E91" s="146" t="s">
        <v>19</v>
      </c>
      <c r="F91" s="147" t="s">
        <v>430</v>
      </c>
      <c r="H91" s="148">
        <v>20.25</v>
      </c>
      <c r="I91" s="149"/>
      <c r="L91" s="144"/>
      <c r="M91" s="150"/>
      <c r="T91" s="151"/>
      <c r="AT91" s="146" t="s">
        <v>134</v>
      </c>
      <c r="AU91" s="146" t="s">
        <v>81</v>
      </c>
      <c r="AV91" s="12" t="s">
        <v>81</v>
      </c>
      <c r="AW91" s="12" t="s">
        <v>33</v>
      </c>
      <c r="AX91" s="12" t="s">
        <v>71</v>
      </c>
      <c r="AY91" s="146" t="s">
        <v>120</v>
      </c>
    </row>
    <row r="92" spans="2:65" s="12" customFormat="1" ht="10.199999999999999">
      <c r="B92" s="144"/>
      <c r="D92" s="145" t="s">
        <v>134</v>
      </c>
      <c r="E92" s="146" t="s">
        <v>19</v>
      </c>
      <c r="F92" s="147" t="s">
        <v>431</v>
      </c>
      <c r="H92" s="148">
        <v>10.125</v>
      </c>
      <c r="I92" s="149"/>
      <c r="L92" s="144"/>
      <c r="M92" s="150"/>
      <c r="T92" s="151"/>
      <c r="AT92" s="146" t="s">
        <v>134</v>
      </c>
      <c r="AU92" s="146" t="s">
        <v>81</v>
      </c>
      <c r="AV92" s="12" t="s">
        <v>81</v>
      </c>
      <c r="AW92" s="12" t="s">
        <v>33</v>
      </c>
      <c r="AX92" s="12" t="s">
        <v>71</v>
      </c>
      <c r="AY92" s="146" t="s">
        <v>120</v>
      </c>
    </row>
    <row r="93" spans="2:65" s="14" customFormat="1" ht="10.199999999999999">
      <c r="B93" s="158"/>
      <c r="D93" s="145" t="s">
        <v>134</v>
      </c>
      <c r="E93" s="159" t="s">
        <v>19</v>
      </c>
      <c r="F93" s="160" t="s">
        <v>149</v>
      </c>
      <c r="H93" s="161">
        <v>30.375</v>
      </c>
      <c r="I93" s="162"/>
      <c r="L93" s="158"/>
      <c r="M93" s="163"/>
      <c r="T93" s="164"/>
      <c r="AT93" s="159" t="s">
        <v>134</v>
      </c>
      <c r="AU93" s="159" t="s">
        <v>81</v>
      </c>
      <c r="AV93" s="14" t="s">
        <v>127</v>
      </c>
      <c r="AW93" s="14" t="s">
        <v>33</v>
      </c>
      <c r="AX93" s="14" t="s">
        <v>79</v>
      </c>
      <c r="AY93" s="159" t="s">
        <v>120</v>
      </c>
    </row>
    <row r="94" spans="2:65" s="1" customFormat="1" ht="24.15" customHeight="1">
      <c r="B94" s="32"/>
      <c r="C94" s="127" t="s">
        <v>81</v>
      </c>
      <c r="D94" s="127" t="s">
        <v>122</v>
      </c>
      <c r="E94" s="128" t="s">
        <v>432</v>
      </c>
      <c r="F94" s="129" t="s">
        <v>433</v>
      </c>
      <c r="G94" s="130" t="s">
        <v>168</v>
      </c>
      <c r="H94" s="131">
        <v>82.08</v>
      </c>
      <c r="I94" s="132"/>
      <c r="J94" s="133">
        <f>ROUND(I94*H94,2)</f>
        <v>0</v>
      </c>
      <c r="K94" s="129" t="s">
        <v>126</v>
      </c>
      <c r="L94" s="32"/>
      <c r="M94" s="134" t="s">
        <v>19</v>
      </c>
      <c r="N94" s="135" t="s">
        <v>42</v>
      </c>
      <c r="P94" s="136">
        <f>O94*H94</f>
        <v>0</v>
      </c>
      <c r="Q94" s="136">
        <v>0</v>
      </c>
      <c r="R94" s="136">
        <f>Q94*H94</f>
        <v>0</v>
      </c>
      <c r="S94" s="136">
        <v>0</v>
      </c>
      <c r="T94" s="137">
        <f>S94*H94</f>
        <v>0</v>
      </c>
      <c r="AR94" s="138" t="s">
        <v>127</v>
      </c>
      <c r="AT94" s="138" t="s">
        <v>122</v>
      </c>
      <c r="AU94" s="138" t="s">
        <v>81</v>
      </c>
      <c r="AY94" s="17" t="s">
        <v>120</v>
      </c>
      <c r="BE94" s="139">
        <f>IF(N94="základní",J94,0)</f>
        <v>0</v>
      </c>
      <c r="BF94" s="139">
        <f>IF(N94="snížená",J94,0)</f>
        <v>0</v>
      </c>
      <c r="BG94" s="139">
        <f>IF(N94="zákl. přenesená",J94,0)</f>
        <v>0</v>
      </c>
      <c r="BH94" s="139">
        <f>IF(N94="sníž. přenesená",J94,0)</f>
        <v>0</v>
      </c>
      <c r="BI94" s="139">
        <f>IF(N94="nulová",J94,0)</f>
        <v>0</v>
      </c>
      <c r="BJ94" s="17" t="s">
        <v>79</v>
      </c>
      <c r="BK94" s="139">
        <f>ROUND(I94*H94,2)</f>
        <v>0</v>
      </c>
      <c r="BL94" s="17" t="s">
        <v>127</v>
      </c>
      <c r="BM94" s="138" t="s">
        <v>434</v>
      </c>
    </row>
    <row r="95" spans="2:65" s="1" customFormat="1" ht="10.199999999999999">
      <c r="B95" s="32"/>
      <c r="D95" s="140" t="s">
        <v>129</v>
      </c>
      <c r="F95" s="141" t="s">
        <v>435</v>
      </c>
      <c r="I95" s="142"/>
      <c r="L95" s="32"/>
      <c r="M95" s="143"/>
      <c r="T95" s="53"/>
      <c r="AT95" s="17" t="s">
        <v>129</v>
      </c>
      <c r="AU95" s="17" t="s">
        <v>81</v>
      </c>
    </row>
    <row r="96" spans="2:65" s="13" customFormat="1" ht="10.199999999999999">
      <c r="B96" s="152"/>
      <c r="D96" s="145" t="s">
        <v>134</v>
      </c>
      <c r="E96" s="153" t="s">
        <v>19</v>
      </c>
      <c r="F96" s="154" t="s">
        <v>436</v>
      </c>
      <c r="H96" s="153" t="s">
        <v>19</v>
      </c>
      <c r="I96" s="155"/>
      <c r="L96" s="152"/>
      <c r="M96" s="156"/>
      <c r="T96" s="157"/>
      <c r="AT96" s="153" t="s">
        <v>134</v>
      </c>
      <c r="AU96" s="153" t="s">
        <v>81</v>
      </c>
      <c r="AV96" s="13" t="s">
        <v>79</v>
      </c>
      <c r="AW96" s="13" t="s">
        <v>33</v>
      </c>
      <c r="AX96" s="13" t="s">
        <v>71</v>
      </c>
      <c r="AY96" s="153" t="s">
        <v>120</v>
      </c>
    </row>
    <row r="97" spans="2:65" s="12" customFormat="1" ht="10.199999999999999">
      <c r="B97" s="144"/>
      <c r="D97" s="145" t="s">
        <v>134</v>
      </c>
      <c r="E97" s="146" t="s">
        <v>19</v>
      </c>
      <c r="F97" s="147" t="s">
        <v>437</v>
      </c>
      <c r="H97" s="148">
        <v>82.08</v>
      </c>
      <c r="I97" s="149"/>
      <c r="L97" s="144"/>
      <c r="M97" s="150"/>
      <c r="T97" s="151"/>
      <c r="AT97" s="146" t="s">
        <v>134</v>
      </c>
      <c r="AU97" s="146" t="s">
        <v>81</v>
      </c>
      <c r="AV97" s="12" t="s">
        <v>81</v>
      </c>
      <c r="AW97" s="12" t="s">
        <v>33</v>
      </c>
      <c r="AX97" s="12" t="s">
        <v>79</v>
      </c>
      <c r="AY97" s="146" t="s">
        <v>120</v>
      </c>
    </row>
    <row r="98" spans="2:65" s="1" customFormat="1" ht="24.15" customHeight="1">
      <c r="B98" s="32"/>
      <c r="C98" s="127" t="s">
        <v>136</v>
      </c>
      <c r="D98" s="127" t="s">
        <v>122</v>
      </c>
      <c r="E98" s="128" t="s">
        <v>438</v>
      </c>
      <c r="F98" s="129" t="s">
        <v>439</v>
      </c>
      <c r="G98" s="130" t="s">
        <v>168</v>
      </c>
      <c r="H98" s="131">
        <v>154.5</v>
      </c>
      <c r="I98" s="132"/>
      <c r="J98" s="133">
        <f>ROUND(I98*H98,2)</f>
        <v>0</v>
      </c>
      <c r="K98" s="129" t="s">
        <v>126</v>
      </c>
      <c r="L98" s="32"/>
      <c r="M98" s="134" t="s">
        <v>19</v>
      </c>
      <c r="N98" s="135" t="s">
        <v>42</v>
      </c>
      <c r="P98" s="136">
        <f>O98*H98</f>
        <v>0</v>
      </c>
      <c r="Q98" s="136">
        <v>0</v>
      </c>
      <c r="R98" s="136">
        <f>Q98*H98</f>
        <v>0</v>
      </c>
      <c r="S98" s="136">
        <v>0</v>
      </c>
      <c r="T98" s="137">
        <f>S98*H98</f>
        <v>0</v>
      </c>
      <c r="AR98" s="138" t="s">
        <v>127</v>
      </c>
      <c r="AT98" s="138" t="s">
        <v>122</v>
      </c>
      <c r="AU98" s="138" t="s">
        <v>81</v>
      </c>
      <c r="AY98" s="17" t="s">
        <v>120</v>
      </c>
      <c r="BE98" s="139">
        <f>IF(N98="základní",J98,0)</f>
        <v>0</v>
      </c>
      <c r="BF98" s="139">
        <f>IF(N98="snížená",J98,0)</f>
        <v>0</v>
      </c>
      <c r="BG98" s="139">
        <f>IF(N98="zákl. přenesená",J98,0)</f>
        <v>0</v>
      </c>
      <c r="BH98" s="139">
        <f>IF(N98="sníž. přenesená",J98,0)</f>
        <v>0</v>
      </c>
      <c r="BI98" s="139">
        <f>IF(N98="nulová",J98,0)</f>
        <v>0</v>
      </c>
      <c r="BJ98" s="17" t="s">
        <v>79</v>
      </c>
      <c r="BK98" s="139">
        <f>ROUND(I98*H98,2)</f>
        <v>0</v>
      </c>
      <c r="BL98" s="17" t="s">
        <v>127</v>
      </c>
      <c r="BM98" s="138" t="s">
        <v>440</v>
      </c>
    </row>
    <row r="99" spans="2:65" s="1" customFormat="1" ht="10.199999999999999">
      <c r="B99" s="32"/>
      <c r="D99" s="140" t="s">
        <v>129</v>
      </c>
      <c r="F99" s="141" t="s">
        <v>441</v>
      </c>
      <c r="I99" s="142"/>
      <c r="L99" s="32"/>
      <c r="M99" s="143"/>
      <c r="T99" s="53"/>
      <c r="AT99" s="17" t="s">
        <v>129</v>
      </c>
      <c r="AU99" s="17" t="s">
        <v>81</v>
      </c>
    </row>
    <row r="100" spans="2:65" s="13" customFormat="1" ht="10.199999999999999">
      <c r="B100" s="152"/>
      <c r="D100" s="145" t="s">
        <v>134</v>
      </c>
      <c r="E100" s="153" t="s">
        <v>19</v>
      </c>
      <c r="F100" s="154" t="s">
        <v>442</v>
      </c>
      <c r="H100" s="153" t="s">
        <v>19</v>
      </c>
      <c r="I100" s="155"/>
      <c r="L100" s="152"/>
      <c r="M100" s="156"/>
      <c r="T100" s="157"/>
      <c r="AT100" s="153" t="s">
        <v>134</v>
      </c>
      <c r="AU100" s="153" t="s">
        <v>81</v>
      </c>
      <c r="AV100" s="13" t="s">
        <v>79</v>
      </c>
      <c r="AW100" s="13" t="s">
        <v>33</v>
      </c>
      <c r="AX100" s="13" t="s">
        <v>71</v>
      </c>
      <c r="AY100" s="153" t="s">
        <v>120</v>
      </c>
    </row>
    <row r="101" spans="2:65" s="12" customFormat="1" ht="10.199999999999999">
      <c r="B101" s="144"/>
      <c r="D101" s="145" t="s">
        <v>134</v>
      </c>
      <c r="E101" s="146" t="s">
        <v>19</v>
      </c>
      <c r="F101" s="147" t="s">
        <v>443</v>
      </c>
      <c r="H101" s="148">
        <v>154.5</v>
      </c>
      <c r="I101" s="149"/>
      <c r="L101" s="144"/>
      <c r="M101" s="150"/>
      <c r="T101" s="151"/>
      <c r="AT101" s="146" t="s">
        <v>134</v>
      </c>
      <c r="AU101" s="146" t="s">
        <v>81</v>
      </c>
      <c r="AV101" s="12" t="s">
        <v>81</v>
      </c>
      <c r="AW101" s="12" t="s">
        <v>33</v>
      </c>
      <c r="AX101" s="12" t="s">
        <v>79</v>
      </c>
      <c r="AY101" s="146" t="s">
        <v>120</v>
      </c>
    </row>
    <row r="102" spans="2:65" s="1" customFormat="1" ht="24.15" customHeight="1">
      <c r="B102" s="32"/>
      <c r="C102" s="127" t="s">
        <v>127</v>
      </c>
      <c r="D102" s="127" t="s">
        <v>122</v>
      </c>
      <c r="E102" s="128" t="s">
        <v>444</v>
      </c>
      <c r="F102" s="129" t="s">
        <v>445</v>
      </c>
      <c r="G102" s="130" t="s">
        <v>125</v>
      </c>
      <c r="H102" s="131">
        <v>205.2</v>
      </c>
      <c r="I102" s="132"/>
      <c r="J102" s="133">
        <f>ROUND(I102*H102,2)</f>
        <v>0</v>
      </c>
      <c r="K102" s="129" t="s">
        <v>126</v>
      </c>
      <c r="L102" s="32"/>
      <c r="M102" s="134" t="s">
        <v>19</v>
      </c>
      <c r="N102" s="135" t="s">
        <v>42</v>
      </c>
      <c r="P102" s="136">
        <f>O102*H102</f>
        <v>0</v>
      </c>
      <c r="Q102" s="136">
        <v>5.8E-4</v>
      </c>
      <c r="R102" s="136">
        <f>Q102*H102</f>
        <v>0.119016</v>
      </c>
      <c r="S102" s="136">
        <v>0</v>
      </c>
      <c r="T102" s="137">
        <f>S102*H102</f>
        <v>0</v>
      </c>
      <c r="AR102" s="138" t="s">
        <v>127</v>
      </c>
      <c r="AT102" s="138" t="s">
        <v>122</v>
      </c>
      <c r="AU102" s="138" t="s">
        <v>81</v>
      </c>
      <c r="AY102" s="17" t="s">
        <v>120</v>
      </c>
      <c r="BE102" s="139">
        <f>IF(N102="základní",J102,0)</f>
        <v>0</v>
      </c>
      <c r="BF102" s="139">
        <f>IF(N102="snížená",J102,0)</f>
        <v>0</v>
      </c>
      <c r="BG102" s="139">
        <f>IF(N102="zákl. přenesená",J102,0)</f>
        <v>0</v>
      </c>
      <c r="BH102" s="139">
        <f>IF(N102="sníž. přenesená",J102,0)</f>
        <v>0</v>
      </c>
      <c r="BI102" s="139">
        <f>IF(N102="nulová",J102,0)</f>
        <v>0</v>
      </c>
      <c r="BJ102" s="17" t="s">
        <v>79</v>
      </c>
      <c r="BK102" s="139">
        <f>ROUND(I102*H102,2)</f>
        <v>0</v>
      </c>
      <c r="BL102" s="17" t="s">
        <v>127</v>
      </c>
      <c r="BM102" s="138" t="s">
        <v>446</v>
      </c>
    </row>
    <row r="103" spans="2:65" s="1" customFormat="1" ht="10.199999999999999">
      <c r="B103" s="32"/>
      <c r="D103" s="140" t="s">
        <v>129</v>
      </c>
      <c r="F103" s="141" t="s">
        <v>447</v>
      </c>
      <c r="I103" s="142"/>
      <c r="L103" s="32"/>
      <c r="M103" s="143"/>
      <c r="T103" s="53"/>
      <c r="AT103" s="17" t="s">
        <v>129</v>
      </c>
      <c r="AU103" s="17" t="s">
        <v>81</v>
      </c>
    </row>
    <row r="104" spans="2:65" s="13" customFormat="1" ht="10.199999999999999">
      <c r="B104" s="152"/>
      <c r="D104" s="145" t="s">
        <v>134</v>
      </c>
      <c r="E104" s="153" t="s">
        <v>19</v>
      </c>
      <c r="F104" s="154" t="s">
        <v>436</v>
      </c>
      <c r="H104" s="153" t="s">
        <v>19</v>
      </c>
      <c r="I104" s="155"/>
      <c r="L104" s="152"/>
      <c r="M104" s="156"/>
      <c r="T104" s="157"/>
      <c r="AT104" s="153" t="s">
        <v>134</v>
      </c>
      <c r="AU104" s="153" t="s">
        <v>81</v>
      </c>
      <c r="AV104" s="13" t="s">
        <v>79</v>
      </c>
      <c r="AW104" s="13" t="s">
        <v>33</v>
      </c>
      <c r="AX104" s="13" t="s">
        <v>71</v>
      </c>
      <c r="AY104" s="153" t="s">
        <v>120</v>
      </c>
    </row>
    <row r="105" spans="2:65" s="12" customFormat="1" ht="10.199999999999999">
      <c r="B105" s="144"/>
      <c r="D105" s="145" t="s">
        <v>134</v>
      </c>
      <c r="E105" s="146" t="s">
        <v>19</v>
      </c>
      <c r="F105" s="147" t="s">
        <v>448</v>
      </c>
      <c r="H105" s="148">
        <v>205.2</v>
      </c>
      <c r="I105" s="149"/>
      <c r="L105" s="144"/>
      <c r="M105" s="150"/>
      <c r="T105" s="151"/>
      <c r="AT105" s="146" t="s">
        <v>134</v>
      </c>
      <c r="AU105" s="146" t="s">
        <v>81</v>
      </c>
      <c r="AV105" s="12" t="s">
        <v>81</v>
      </c>
      <c r="AW105" s="12" t="s">
        <v>33</v>
      </c>
      <c r="AX105" s="12" t="s">
        <v>71</v>
      </c>
      <c r="AY105" s="146" t="s">
        <v>120</v>
      </c>
    </row>
    <row r="106" spans="2:65" s="14" customFormat="1" ht="10.199999999999999">
      <c r="B106" s="158"/>
      <c r="D106" s="145" t="s">
        <v>134</v>
      </c>
      <c r="E106" s="159" t="s">
        <v>19</v>
      </c>
      <c r="F106" s="160" t="s">
        <v>149</v>
      </c>
      <c r="H106" s="161">
        <v>205.2</v>
      </c>
      <c r="I106" s="162"/>
      <c r="L106" s="158"/>
      <c r="M106" s="163"/>
      <c r="T106" s="164"/>
      <c r="AT106" s="159" t="s">
        <v>134</v>
      </c>
      <c r="AU106" s="159" t="s">
        <v>81</v>
      </c>
      <c r="AV106" s="14" t="s">
        <v>127</v>
      </c>
      <c r="AW106" s="14" t="s">
        <v>33</v>
      </c>
      <c r="AX106" s="14" t="s">
        <v>79</v>
      </c>
      <c r="AY106" s="159" t="s">
        <v>120</v>
      </c>
    </row>
    <row r="107" spans="2:65" s="1" customFormat="1" ht="24.15" customHeight="1">
      <c r="B107" s="32"/>
      <c r="C107" s="127" t="s">
        <v>150</v>
      </c>
      <c r="D107" s="127" t="s">
        <v>122</v>
      </c>
      <c r="E107" s="128" t="s">
        <v>449</v>
      </c>
      <c r="F107" s="129" t="s">
        <v>450</v>
      </c>
      <c r="G107" s="130" t="s">
        <v>125</v>
      </c>
      <c r="H107" s="131">
        <v>206</v>
      </c>
      <c r="I107" s="132"/>
      <c r="J107" s="133">
        <f>ROUND(I107*H107,2)</f>
        <v>0</v>
      </c>
      <c r="K107" s="129" t="s">
        <v>126</v>
      </c>
      <c r="L107" s="32"/>
      <c r="M107" s="134" t="s">
        <v>19</v>
      </c>
      <c r="N107" s="135" t="s">
        <v>42</v>
      </c>
      <c r="P107" s="136">
        <f>O107*H107</f>
        <v>0</v>
      </c>
      <c r="Q107" s="136">
        <v>5.9000000000000003E-4</v>
      </c>
      <c r="R107" s="136">
        <f>Q107*H107</f>
        <v>0.12154000000000001</v>
      </c>
      <c r="S107" s="136">
        <v>0</v>
      </c>
      <c r="T107" s="137">
        <f>S107*H107</f>
        <v>0</v>
      </c>
      <c r="AR107" s="138" t="s">
        <v>127</v>
      </c>
      <c r="AT107" s="138" t="s">
        <v>122</v>
      </c>
      <c r="AU107" s="138" t="s">
        <v>81</v>
      </c>
      <c r="AY107" s="17" t="s">
        <v>120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7" t="s">
        <v>79</v>
      </c>
      <c r="BK107" s="139">
        <f>ROUND(I107*H107,2)</f>
        <v>0</v>
      </c>
      <c r="BL107" s="17" t="s">
        <v>127</v>
      </c>
      <c r="BM107" s="138" t="s">
        <v>451</v>
      </c>
    </row>
    <row r="108" spans="2:65" s="1" customFormat="1" ht="10.199999999999999">
      <c r="B108" s="32"/>
      <c r="D108" s="140" t="s">
        <v>129</v>
      </c>
      <c r="F108" s="141" t="s">
        <v>452</v>
      </c>
      <c r="I108" s="142"/>
      <c r="L108" s="32"/>
      <c r="M108" s="143"/>
      <c r="T108" s="53"/>
      <c r="AT108" s="17" t="s">
        <v>129</v>
      </c>
      <c r="AU108" s="17" t="s">
        <v>81</v>
      </c>
    </row>
    <row r="109" spans="2:65" s="13" customFormat="1" ht="10.199999999999999">
      <c r="B109" s="152"/>
      <c r="D109" s="145" t="s">
        <v>134</v>
      </c>
      <c r="E109" s="153" t="s">
        <v>19</v>
      </c>
      <c r="F109" s="154" t="s">
        <v>442</v>
      </c>
      <c r="H109" s="153" t="s">
        <v>19</v>
      </c>
      <c r="I109" s="155"/>
      <c r="L109" s="152"/>
      <c r="M109" s="156"/>
      <c r="T109" s="157"/>
      <c r="AT109" s="153" t="s">
        <v>134</v>
      </c>
      <c r="AU109" s="153" t="s">
        <v>81</v>
      </c>
      <c r="AV109" s="13" t="s">
        <v>79</v>
      </c>
      <c r="AW109" s="13" t="s">
        <v>33</v>
      </c>
      <c r="AX109" s="13" t="s">
        <v>71</v>
      </c>
      <c r="AY109" s="153" t="s">
        <v>120</v>
      </c>
    </row>
    <row r="110" spans="2:65" s="12" customFormat="1" ht="10.199999999999999">
      <c r="B110" s="144"/>
      <c r="D110" s="145" t="s">
        <v>134</v>
      </c>
      <c r="E110" s="146" t="s">
        <v>19</v>
      </c>
      <c r="F110" s="147" t="s">
        <v>453</v>
      </c>
      <c r="H110" s="148">
        <v>206</v>
      </c>
      <c r="I110" s="149"/>
      <c r="L110" s="144"/>
      <c r="M110" s="150"/>
      <c r="T110" s="151"/>
      <c r="AT110" s="146" t="s">
        <v>134</v>
      </c>
      <c r="AU110" s="146" t="s">
        <v>81</v>
      </c>
      <c r="AV110" s="12" t="s">
        <v>81</v>
      </c>
      <c r="AW110" s="12" t="s">
        <v>33</v>
      </c>
      <c r="AX110" s="12" t="s">
        <v>79</v>
      </c>
      <c r="AY110" s="146" t="s">
        <v>120</v>
      </c>
    </row>
    <row r="111" spans="2:65" s="1" customFormat="1" ht="24.15" customHeight="1">
      <c r="B111" s="32"/>
      <c r="C111" s="127" t="s">
        <v>157</v>
      </c>
      <c r="D111" s="127" t="s">
        <v>122</v>
      </c>
      <c r="E111" s="128" t="s">
        <v>454</v>
      </c>
      <c r="F111" s="129" t="s">
        <v>455</v>
      </c>
      <c r="G111" s="130" t="s">
        <v>125</v>
      </c>
      <c r="H111" s="131">
        <v>205.2</v>
      </c>
      <c r="I111" s="132"/>
      <c r="J111" s="133">
        <f>ROUND(I111*H111,2)</f>
        <v>0</v>
      </c>
      <c r="K111" s="129" t="s">
        <v>126</v>
      </c>
      <c r="L111" s="32"/>
      <c r="M111" s="134" t="s">
        <v>19</v>
      </c>
      <c r="N111" s="135" t="s">
        <v>42</v>
      </c>
      <c r="P111" s="136">
        <f>O111*H111</f>
        <v>0</v>
      </c>
      <c r="Q111" s="136">
        <v>0</v>
      </c>
      <c r="R111" s="136">
        <f>Q111*H111</f>
        <v>0</v>
      </c>
      <c r="S111" s="136">
        <v>0</v>
      </c>
      <c r="T111" s="137">
        <f>S111*H111</f>
        <v>0</v>
      </c>
      <c r="AR111" s="138" t="s">
        <v>127</v>
      </c>
      <c r="AT111" s="138" t="s">
        <v>122</v>
      </c>
      <c r="AU111" s="138" t="s">
        <v>81</v>
      </c>
      <c r="AY111" s="17" t="s">
        <v>120</v>
      </c>
      <c r="BE111" s="139">
        <f>IF(N111="základní",J111,0)</f>
        <v>0</v>
      </c>
      <c r="BF111" s="139">
        <f>IF(N111="snížená",J111,0)</f>
        <v>0</v>
      </c>
      <c r="BG111" s="139">
        <f>IF(N111="zákl. přenesená",J111,0)</f>
        <v>0</v>
      </c>
      <c r="BH111" s="139">
        <f>IF(N111="sníž. přenesená",J111,0)</f>
        <v>0</v>
      </c>
      <c r="BI111" s="139">
        <f>IF(N111="nulová",J111,0)</f>
        <v>0</v>
      </c>
      <c r="BJ111" s="17" t="s">
        <v>79</v>
      </c>
      <c r="BK111" s="139">
        <f>ROUND(I111*H111,2)</f>
        <v>0</v>
      </c>
      <c r="BL111" s="17" t="s">
        <v>127</v>
      </c>
      <c r="BM111" s="138" t="s">
        <v>456</v>
      </c>
    </row>
    <row r="112" spans="2:65" s="1" customFormat="1" ht="10.199999999999999">
      <c r="B112" s="32"/>
      <c r="D112" s="140" t="s">
        <v>129</v>
      </c>
      <c r="F112" s="141" t="s">
        <v>457</v>
      </c>
      <c r="I112" s="142"/>
      <c r="L112" s="32"/>
      <c r="M112" s="143"/>
      <c r="T112" s="53"/>
      <c r="AT112" s="17" t="s">
        <v>129</v>
      </c>
      <c r="AU112" s="17" t="s">
        <v>81</v>
      </c>
    </row>
    <row r="113" spans="2:65" s="1" customFormat="1" ht="24.15" customHeight="1">
      <c r="B113" s="32"/>
      <c r="C113" s="127" t="s">
        <v>165</v>
      </c>
      <c r="D113" s="127" t="s">
        <v>122</v>
      </c>
      <c r="E113" s="128" t="s">
        <v>458</v>
      </c>
      <c r="F113" s="129" t="s">
        <v>459</v>
      </c>
      <c r="G113" s="130" t="s">
        <v>125</v>
      </c>
      <c r="H113" s="131">
        <v>206</v>
      </c>
      <c r="I113" s="132"/>
      <c r="J113" s="133">
        <f>ROUND(I113*H113,2)</f>
        <v>0</v>
      </c>
      <c r="K113" s="129" t="s">
        <v>126</v>
      </c>
      <c r="L113" s="32"/>
      <c r="M113" s="134" t="s">
        <v>19</v>
      </c>
      <c r="N113" s="135" t="s">
        <v>42</v>
      </c>
      <c r="P113" s="136">
        <f>O113*H113</f>
        <v>0</v>
      </c>
      <c r="Q113" s="136">
        <v>0</v>
      </c>
      <c r="R113" s="136">
        <f>Q113*H113</f>
        <v>0</v>
      </c>
      <c r="S113" s="136">
        <v>0</v>
      </c>
      <c r="T113" s="137">
        <f>S113*H113</f>
        <v>0</v>
      </c>
      <c r="AR113" s="138" t="s">
        <v>127</v>
      </c>
      <c r="AT113" s="138" t="s">
        <v>122</v>
      </c>
      <c r="AU113" s="138" t="s">
        <v>81</v>
      </c>
      <c r="AY113" s="17" t="s">
        <v>120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7" t="s">
        <v>79</v>
      </c>
      <c r="BK113" s="139">
        <f>ROUND(I113*H113,2)</f>
        <v>0</v>
      </c>
      <c r="BL113" s="17" t="s">
        <v>127</v>
      </c>
      <c r="BM113" s="138" t="s">
        <v>460</v>
      </c>
    </row>
    <row r="114" spans="2:65" s="1" customFormat="1" ht="10.199999999999999">
      <c r="B114" s="32"/>
      <c r="D114" s="140" t="s">
        <v>129</v>
      </c>
      <c r="F114" s="141" t="s">
        <v>461</v>
      </c>
      <c r="I114" s="142"/>
      <c r="L114" s="32"/>
      <c r="M114" s="143"/>
      <c r="T114" s="53"/>
      <c r="AT114" s="17" t="s">
        <v>129</v>
      </c>
      <c r="AU114" s="17" t="s">
        <v>81</v>
      </c>
    </row>
    <row r="115" spans="2:65" s="1" customFormat="1" ht="37.799999999999997" customHeight="1">
      <c r="B115" s="32"/>
      <c r="C115" s="127" t="s">
        <v>172</v>
      </c>
      <c r="D115" s="127" t="s">
        <v>122</v>
      </c>
      <c r="E115" s="128" t="s">
        <v>173</v>
      </c>
      <c r="F115" s="129" t="s">
        <v>174</v>
      </c>
      <c r="G115" s="130" t="s">
        <v>168</v>
      </c>
      <c r="H115" s="131">
        <v>150.435</v>
      </c>
      <c r="I115" s="132"/>
      <c r="J115" s="133">
        <f>ROUND(I115*H115,2)</f>
        <v>0</v>
      </c>
      <c r="K115" s="129" t="s">
        <v>126</v>
      </c>
      <c r="L115" s="32"/>
      <c r="M115" s="134" t="s">
        <v>19</v>
      </c>
      <c r="N115" s="135" t="s">
        <v>42</v>
      </c>
      <c r="P115" s="136">
        <f>O115*H115</f>
        <v>0</v>
      </c>
      <c r="Q115" s="136">
        <v>0</v>
      </c>
      <c r="R115" s="136">
        <f>Q115*H115</f>
        <v>0</v>
      </c>
      <c r="S115" s="136">
        <v>0</v>
      </c>
      <c r="T115" s="137">
        <f>S115*H115</f>
        <v>0</v>
      </c>
      <c r="AR115" s="138" t="s">
        <v>127</v>
      </c>
      <c r="AT115" s="138" t="s">
        <v>122</v>
      </c>
      <c r="AU115" s="138" t="s">
        <v>81</v>
      </c>
      <c r="AY115" s="17" t="s">
        <v>120</v>
      </c>
      <c r="BE115" s="139">
        <f>IF(N115="základní",J115,0)</f>
        <v>0</v>
      </c>
      <c r="BF115" s="139">
        <f>IF(N115="snížená",J115,0)</f>
        <v>0</v>
      </c>
      <c r="BG115" s="139">
        <f>IF(N115="zákl. přenesená",J115,0)</f>
        <v>0</v>
      </c>
      <c r="BH115" s="139">
        <f>IF(N115="sníž. přenesená",J115,0)</f>
        <v>0</v>
      </c>
      <c r="BI115" s="139">
        <f>IF(N115="nulová",J115,0)</f>
        <v>0</v>
      </c>
      <c r="BJ115" s="17" t="s">
        <v>79</v>
      </c>
      <c r="BK115" s="139">
        <f>ROUND(I115*H115,2)</f>
        <v>0</v>
      </c>
      <c r="BL115" s="17" t="s">
        <v>127</v>
      </c>
      <c r="BM115" s="138" t="s">
        <v>462</v>
      </c>
    </row>
    <row r="116" spans="2:65" s="1" customFormat="1" ht="10.199999999999999">
      <c r="B116" s="32"/>
      <c r="D116" s="140" t="s">
        <v>129</v>
      </c>
      <c r="F116" s="141" t="s">
        <v>176</v>
      </c>
      <c r="I116" s="142"/>
      <c r="L116" s="32"/>
      <c r="M116" s="143"/>
      <c r="T116" s="53"/>
      <c r="AT116" s="17" t="s">
        <v>129</v>
      </c>
      <c r="AU116" s="17" t="s">
        <v>81</v>
      </c>
    </row>
    <row r="117" spans="2:65" s="12" customFormat="1" ht="10.199999999999999">
      <c r="B117" s="144"/>
      <c r="D117" s="145" t="s">
        <v>134</v>
      </c>
      <c r="E117" s="146" t="s">
        <v>19</v>
      </c>
      <c r="F117" s="147" t="s">
        <v>463</v>
      </c>
      <c r="H117" s="148">
        <v>150.435</v>
      </c>
      <c r="I117" s="149"/>
      <c r="L117" s="144"/>
      <c r="M117" s="150"/>
      <c r="T117" s="151"/>
      <c r="AT117" s="146" t="s">
        <v>134</v>
      </c>
      <c r="AU117" s="146" t="s">
        <v>81</v>
      </c>
      <c r="AV117" s="12" t="s">
        <v>81</v>
      </c>
      <c r="AW117" s="12" t="s">
        <v>33</v>
      </c>
      <c r="AX117" s="12" t="s">
        <v>79</v>
      </c>
      <c r="AY117" s="146" t="s">
        <v>120</v>
      </c>
    </row>
    <row r="118" spans="2:65" s="1" customFormat="1" ht="37.799999999999997" customHeight="1">
      <c r="B118" s="32"/>
      <c r="C118" s="127" t="s">
        <v>178</v>
      </c>
      <c r="D118" s="127" t="s">
        <v>122</v>
      </c>
      <c r="E118" s="128" t="s">
        <v>179</v>
      </c>
      <c r="F118" s="129" t="s">
        <v>180</v>
      </c>
      <c r="G118" s="130" t="s">
        <v>168</v>
      </c>
      <c r="H118" s="131">
        <v>1504.35</v>
      </c>
      <c r="I118" s="132"/>
      <c r="J118" s="133">
        <f>ROUND(I118*H118,2)</f>
        <v>0</v>
      </c>
      <c r="K118" s="129" t="s">
        <v>126</v>
      </c>
      <c r="L118" s="32"/>
      <c r="M118" s="134" t="s">
        <v>19</v>
      </c>
      <c r="N118" s="135" t="s">
        <v>42</v>
      </c>
      <c r="P118" s="136">
        <f>O118*H118</f>
        <v>0</v>
      </c>
      <c r="Q118" s="136">
        <v>0</v>
      </c>
      <c r="R118" s="136">
        <f>Q118*H118</f>
        <v>0</v>
      </c>
      <c r="S118" s="136">
        <v>0</v>
      </c>
      <c r="T118" s="137">
        <f>S118*H118</f>
        <v>0</v>
      </c>
      <c r="AR118" s="138" t="s">
        <v>127</v>
      </c>
      <c r="AT118" s="138" t="s">
        <v>122</v>
      </c>
      <c r="AU118" s="138" t="s">
        <v>81</v>
      </c>
      <c r="AY118" s="17" t="s">
        <v>120</v>
      </c>
      <c r="BE118" s="139">
        <f>IF(N118="základní",J118,0)</f>
        <v>0</v>
      </c>
      <c r="BF118" s="139">
        <f>IF(N118="snížená",J118,0)</f>
        <v>0</v>
      </c>
      <c r="BG118" s="139">
        <f>IF(N118="zákl. přenesená",J118,0)</f>
        <v>0</v>
      </c>
      <c r="BH118" s="139">
        <f>IF(N118="sníž. přenesená",J118,0)</f>
        <v>0</v>
      </c>
      <c r="BI118" s="139">
        <f>IF(N118="nulová",J118,0)</f>
        <v>0</v>
      </c>
      <c r="BJ118" s="17" t="s">
        <v>79</v>
      </c>
      <c r="BK118" s="139">
        <f>ROUND(I118*H118,2)</f>
        <v>0</v>
      </c>
      <c r="BL118" s="17" t="s">
        <v>127</v>
      </c>
      <c r="BM118" s="138" t="s">
        <v>464</v>
      </c>
    </row>
    <row r="119" spans="2:65" s="1" customFormat="1" ht="10.199999999999999">
      <c r="B119" s="32"/>
      <c r="D119" s="140" t="s">
        <v>129</v>
      </c>
      <c r="F119" s="141" t="s">
        <v>182</v>
      </c>
      <c r="I119" s="142"/>
      <c r="L119" s="32"/>
      <c r="M119" s="143"/>
      <c r="T119" s="53"/>
      <c r="AT119" s="17" t="s">
        <v>129</v>
      </c>
      <c r="AU119" s="17" t="s">
        <v>81</v>
      </c>
    </row>
    <row r="120" spans="2:65" s="12" customFormat="1" ht="10.199999999999999">
      <c r="B120" s="144"/>
      <c r="D120" s="145" t="s">
        <v>134</v>
      </c>
      <c r="E120" s="146" t="s">
        <v>19</v>
      </c>
      <c r="F120" s="147" t="s">
        <v>465</v>
      </c>
      <c r="H120" s="148">
        <v>1504.35</v>
      </c>
      <c r="I120" s="149"/>
      <c r="L120" s="144"/>
      <c r="M120" s="150"/>
      <c r="T120" s="151"/>
      <c r="AT120" s="146" t="s">
        <v>134</v>
      </c>
      <c r="AU120" s="146" t="s">
        <v>81</v>
      </c>
      <c r="AV120" s="12" t="s">
        <v>81</v>
      </c>
      <c r="AW120" s="12" t="s">
        <v>33</v>
      </c>
      <c r="AX120" s="12" t="s">
        <v>79</v>
      </c>
      <c r="AY120" s="146" t="s">
        <v>120</v>
      </c>
    </row>
    <row r="121" spans="2:65" s="1" customFormat="1" ht="24.15" customHeight="1">
      <c r="B121" s="32"/>
      <c r="C121" s="127" t="s">
        <v>184</v>
      </c>
      <c r="D121" s="127" t="s">
        <v>122</v>
      </c>
      <c r="E121" s="128" t="s">
        <v>185</v>
      </c>
      <c r="F121" s="129" t="s">
        <v>186</v>
      </c>
      <c r="G121" s="130" t="s">
        <v>168</v>
      </c>
      <c r="H121" s="131">
        <v>150.435</v>
      </c>
      <c r="I121" s="132"/>
      <c r="J121" s="133">
        <f>ROUND(I121*H121,2)</f>
        <v>0</v>
      </c>
      <c r="K121" s="129" t="s">
        <v>126</v>
      </c>
      <c r="L121" s="32"/>
      <c r="M121" s="134" t="s">
        <v>19</v>
      </c>
      <c r="N121" s="135" t="s">
        <v>42</v>
      </c>
      <c r="P121" s="136">
        <f>O121*H121</f>
        <v>0</v>
      </c>
      <c r="Q121" s="136">
        <v>0</v>
      </c>
      <c r="R121" s="136">
        <f>Q121*H121</f>
        <v>0</v>
      </c>
      <c r="S121" s="136">
        <v>0</v>
      </c>
      <c r="T121" s="137">
        <f>S121*H121</f>
        <v>0</v>
      </c>
      <c r="AR121" s="138" t="s">
        <v>127</v>
      </c>
      <c r="AT121" s="138" t="s">
        <v>122</v>
      </c>
      <c r="AU121" s="138" t="s">
        <v>81</v>
      </c>
      <c r="AY121" s="17" t="s">
        <v>120</v>
      </c>
      <c r="BE121" s="139">
        <f>IF(N121="základní",J121,0)</f>
        <v>0</v>
      </c>
      <c r="BF121" s="139">
        <f>IF(N121="snížená",J121,0)</f>
        <v>0</v>
      </c>
      <c r="BG121" s="139">
        <f>IF(N121="zákl. přenesená",J121,0)</f>
        <v>0</v>
      </c>
      <c r="BH121" s="139">
        <f>IF(N121="sníž. přenesená",J121,0)</f>
        <v>0</v>
      </c>
      <c r="BI121" s="139">
        <f>IF(N121="nulová",J121,0)</f>
        <v>0</v>
      </c>
      <c r="BJ121" s="17" t="s">
        <v>79</v>
      </c>
      <c r="BK121" s="139">
        <f>ROUND(I121*H121,2)</f>
        <v>0</v>
      </c>
      <c r="BL121" s="17" t="s">
        <v>127</v>
      </c>
      <c r="BM121" s="138" t="s">
        <v>466</v>
      </c>
    </row>
    <row r="122" spans="2:65" s="1" customFormat="1" ht="10.199999999999999">
      <c r="B122" s="32"/>
      <c r="D122" s="140" t="s">
        <v>129</v>
      </c>
      <c r="F122" s="141" t="s">
        <v>188</v>
      </c>
      <c r="I122" s="142"/>
      <c r="L122" s="32"/>
      <c r="M122" s="143"/>
      <c r="T122" s="53"/>
      <c r="AT122" s="17" t="s">
        <v>129</v>
      </c>
      <c r="AU122" s="17" t="s">
        <v>81</v>
      </c>
    </row>
    <row r="123" spans="2:65" s="12" customFormat="1" ht="10.199999999999999">
      <c r="B123" s="144"/>
      <c r="D123" s="145" t="s">
        <v>134</v>
      </c>
      <c r="E123" s="146" t="s">
        <v>19</v>
      </c>
      <c r="F123" s="147" t="s">
        <v>467</v>
      </c>
      <c r="H123" s="148">
        <v>150.435</v>
      </c>
      <c r="I123" s="149"/>
      <c r="L123" s="144"/>
      <c r="M123" s="150"/>
      <c r="T123" s="151"/>
      <c r="AT123" s="146" t="s">
        <v>134</v>
      </c>
      <c r="AU123" s="146" t="s">
        <v>81</v>
      </c>
      <c r="AV123" s="12" t="s">
        <v>81</v>
      </c>
      <c r="AW123" s="12" t="s">
        <v>33</v>
      </c>
      <c r="AX123" s="12" t="s">
        <v>79</v>
      </c>
      <c r="AY123" s="146" t="s">
        <v>120</v>
      </c>
    </row>
    <row r="124" spans="2:65" s="1" customFormat="1" ht="24.15" customHeight="1">
      <c r="B124" s="32"/>
      <c r="C124" s="127" t="s">
        <v>189</v>
      </c>
      <c r="D124" s="127" t="s">
        <v>122</v>
      </c>
      <c r="E124" s="128" t="s">
        <v>190</v>
      </c>
      <c r="F124" s="129" t="s">
        <v>191</v>
      </c>
      <c r="G124" s="130" t="s">
        <v>192</v>
      </c>
      <c r="H124" s="131">
        <v>270.78300000000002</v>
      </c>
      <c r="I124" s="132"/>
      <c r="J124" s="133">
        <f>ROUND(I124*H124,2)</f>
        <v>0</v>
      </c>
      <c r="K124" s="129" t="s">
        <v>126</v>
      </c>
      <c r="L124" s="32"/>
      <c r="M124" s="134" t="s">
        <v>19</v>
      </c>
      <c r="N124" s="135" t="s">
        <v>42</v>
      </c>
      <c r="P124" s="136">
        <f>O124*H124</f>
        <v>0</v>
      </c>
      <c r="Q124" s="136">
        <v>0</v>
      </c>
      <c r="R124" s="136">
        <f>Q124*H124</f>
        <v>0</v>
      </c>
      <c r="S124" s="136">
        <v>0</v>
      </c>
      <c r="T124" s="137">
        <f>S124*H124</f>
        <v>0</v>
      </c>
      <c r="AR124" s="138" t="s">
        <v>127</v>
      </c>
      <c r="AT124" s="138" t="s">
        <v>122</v>
      </c>
      <c r="AU124" s="138" t="s">
        <v>81</v>
      </c>
      <c r="AY124" s="17" t="s">
        <v>120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79</v>
      </c>
      <c r="BK124" s="139">
        <f>ROUND(I124*H124,2)</f>
        <v>0</v>
      </c>
      <c r="BL124" s="17" t="s">
        <v>127</v>
      </c>
      <c r="BM124" s="138" t="s">
        <v>468</v>
      </c>
    </row>
    <row r="125" spans="2:65" s="1" customFormat="1" ht="10.199999999999999">
      <c r="B125" s="32"/>
      <c r="D125" s="140" t="s">
        <v>129</v>
      </c>
      <c r="F125" s="141" t="s">
        <v>194</v>
      </c>
      <c r="I125" s="142"/>
      <c r="L125" s="32"/>
      <c r="M125" s="143"/>
      <c r="T125" s="53"/>
      <c r="AT125" s="17" t="s">
        <v>129</v>
      </c>
      <c r="AU125" s="17" t="s">
        <v>81</v>
      </c>
    </row>
    <row r="126" spans="2:65" s="12" customFormat="1" ht="10.199999999999999">
      <c r="B126" s="144"/>
      <c r="D126" s="145" t="s">
        <v>134</v>
      </c>
      <c r="E126" s="146" t="s">
        <v>19</v>
      </c>
      <c r="F126" s="147" t="s">
        <v>469</v>
      </c>
      <c r="H126" s="148">
        <v>270.78300000000002</v>
      </c>
      <c r="I126" s="149"/>
      <c r="L126" s="144"/>
      <c r="M126" s="150"/>
      <c r="T126" s="151"/>
      <c r="AT126" s="146" t="s">
        <v>134</v>
      </c>
      <c r="AU126" s="146" t="s">
        <v>81</v>
      </c>
      <c r="AV126" s="12" t="s">
        <v>81</v>
      </c>
      <c r="AW126" s="12" t="s">
        <v>33</v>
      </c>
      <c r="AX126" s="12" t="s">
        <v>79</v>
      </c>
      <c r="AY126" s="146" t="s">
        <v>120</v>
      </c>
    </row>
    <row r="127" spans="2:65" s="1" customFormat="1" ht="24.15" customHeight="1">
      <c r="B127" s="32"/>
      <c r="C127" s="127" t="s">
        <v>8</v>
      </c>
      <c r="D127" s="127" t="s">
        <v>122</v>
      </c>
      <c r="E127" s="128" t="s">
        <v>196</v>
      </c>
      <c r="F127" s="129" t="s">
        <v>197</v>
      </c>
      <c r="G127" s="130" t="s">
        <v>168</v>
      </c>
      <c r="H127" s="131">
        <v>150.435</v>
      </c>
      <c r="I127" s="132"/>
      <c r="J127" s="133">
        <f>ROUND(I127*H127,2)</f>
        <v>0</v>
      </c>
      <c r="K127" s="129" t="s">
        <v>126</v>
      </c>
      <c r="L127" s="32"/>
      <c r="M127" s="134" t="s">
        <v>19</v>
      </c>
      <c r="N127" s="135" t="s">
        <v>42</v>
      </c>
      <c r="P127" s="136">
        <f>O127*H127</f>
        <v>0</v>
      </c>
      <c r="Q127" s="136">
        <v>0</v>
      </c>
      <c r="R127" s="136">
        <f>Q127*H127</f>
        <v>0</v>
      </c>
      <c r="S127" s="136">
        <v>0</v>
      </c>
      <c r="T127" s="137">
        <f>S127*H127</f>
        <v>0</v>
      </c>
      <c r="AR127" s="138" t="s">
        <v>127</v>
      </c>
      <c r="AT127" s="138" t="s">
        <v>122</v>
      </c>
      <c r="AU127" s="138" t="s">
        <v>81</v>
      </c>
      <c r="AY127" s="17" t="s">
        <v>120</v>
      </c>
      <c r="BE127" s="139">
        <f>IF(N127="základní",J127,0)</f>
        <v>0</v>
      </c>
      <c r="BF127" s="139">
        <f>IF(N127="snížená",J127,0)</f>
        <v>0</v>
      </c>
      <c r="BG127" s="139">
        <f>IF(N127="zákl. přenesená",J127,0)</f>
        <v>0</v>
      </c>
      <c r="BH127" s="139">
        <f>IF(N127="sníž. přenesená",J127,0)</f>
        <v>0</v>
      </c>
      <c r="BI127" s="139">
        <f>IF(N127="nulová",J127,0)</f>
        <v>0</v>
      </c>
      <c r="BJ127" s="17" t="s">
        <v>79</v>
      </c>
      <c r="BK127" s="139">
        <f>ROUND(I127*H127,2)</f>
        <v>0</v>
      </c>
      <c r="BL127" s="17" t="s">
        <v>127</v>
      </c>
      <c r="BM127" s="138" t="s">
        <v>470</v>
      </c>
    </row>
    <row r="128" spans="2:65" s="1" customFormat="1" ht="10.199999999999999">
      <c r="B128" s="32"/>
      <c r="D128" s="140" t="s">
        <v>129</v>
      </c>
      <c r="F128" s="141" t="s">
        <v>199</v>
      </c>
      <c r="I128" s="142"/>
      <c r="L128" s="32"/>
      <c r="M128" s="143"/>
      <c r="T128" s="53"/>
      <c r="AT128" s="17" t="s">
        <v>129</v>
      </c>
      <c r="AU128" s="17" t="s">
        <v>81</v>
      </c>
    </row>
    <row r="129" spans="2:65" s="12" customFormat="1" ht="10.199999999999999">
      <c r="B129" s="144"/>
      <c r="D129" s="145" t="s">
        <v>134</v>
      </c>
      <c r="E129" s="146" t="s">
        <v>19</v>
      </c>
      <c r="F129" s="147" t="s">
        <v>467</v>
      </c>
      <c r="H129" s="148">
        <v>150.435</v>
      </c>
      <c r="I129" s="149"/>
      <c r="L129" s="144"/>
      <c r="M129" s="150"/>
      <c r="T129" s="151"/>
      <c r="AT129" s="146" t="s">
        <v>134</v>
      </c>
      <c r="AU129" s="146" t="s">
        <v>81</v>
      </c>
      <c r="AV129" s="12" t="s">
        <v>81</v>
      </c>
      <c r="AW129" s="12" t="s">
        <v>33</v>
      </c>
      <c r="AX129" s="12" t="s">
        <v>79</v>
      </c>
      <c r="AY129" s="146" t="s">
        <v>120</v>
      </c>
    </row>
    <row r="130" spans="2:65" s="1" customFormat="1" ht="24.15" customHeight="1">
      <c r="B130" s="32"/>
      <c r="C130" s="127" t="s">
        <v>200</v>
      </c>
      <c r="D130" s="127" t="s">
        <v>122</v>
      </c>
      <c r="E130" s="128" t="s">
        <v>471</v>
      </c>
      <c r="F130" s="129" t="s">
        <v>472</v>
      </c>
      <c r="G130" s="130" t="s">
        <v>168</v>
      </c>
      <c r="H130" s="131">
        <v>116.52</v>
      </c>
      <c r="I130" s="132"/>
      <c r="J130" s="133">
        <f>ROUND(I130*H130,2)</f>
        <v>0</v>
      </c>
      <c r="K130" s="129" t="s">
        <v>126</v>
      </c>
      <c r="L130" s="32"/>
      <c r="M130" s="134" t="s">
        <v>19</v>
      </c>
      <c r="N130" s="135" t="s">
        <v>42</v>
      </c>
      <c r="P130" s="136">
        <f>O130*H130</f>
        <v>0</v>
      </c>
      <c r="Q130" s="136">
        <v>0</v>
      </c>
      <c r="R130" s="136">
        <f>Q130*H130</f>
        <v>0</v>
      </c>
      <c r="S130" s="136">
        <v>0</v>
      </c>
      <c r="T130" s="137">
        <f>S130*H130</f>
        <v>0</v>
      </c>
      <c r="AR130" s="138" t="s">
        <v>127</v>
      </c>
      <c r="AT130" s="138" t="s">
        <v>122</v>
      </c>
      <c r="AU130" s="138" t="s">
        <v>81</v>
      </c>
      <c r="AY130" s="17" t="s">
        <v>120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7" t="s">
        <v>79</v>
      </c>
      <c r="BK130" s="139">
        <f>ROUND(I130*H130,2)</f>
        <v>0</v>
      </c>
      <c r="BL130" s="17" t="s">
        <v>127</v>
      </c>
      <c r="BM130" s="138" t="s">
        <v>473</v>
      </c>
    </row>
    <row r="131" spans="2:65" s="1" customFormat="1" ht="10.199999999999999">
      <c r="B131" s="32"/>
      <c r="D131" s="140" t="s">
        <v>129</v>
      </c>
      <c r="F131" s="141" t="s">
        <v>474</v>
      </c>
      <c r="I131" s="142"/>
      <c r="L131" s="32"/>
      <c r="M131" s="143"/>
      <c r="T131" s="53"/>
      <c r="AT131" s="17" t="s">
        <v>129</v>
      </c>
      <c r="AU131" s="17" t="s">
        <v>81</v>
      </c>
    </row>
    <row r="132" spans="2:65" s="13" customFormat="1" ht="10.199999999999999">
      <c r="B132" s="152"/>
      <c r="D132" s="145" t="s">
        <v>134</v>
      </c>
      <c r="E132" s="153" t="s">
        <v>19</v>
      </c>
      <c r="F132" s="154" t="s">
        <v>475</v>
      </c>
      <c r="H132" s="153" t="s">
        <v>19</v>
      </c>
      <c r="I132" s="155"/>
      <c r="L132" s="152"/>
      <c r="M132" s="156"/>
      <c r="T132" s="157"/>
      <c r="AT132" s="153" t="s">
        <v>134</v>
      </c>
      <c r="AU132" s="153" t="s">
        <v>81</v>
      </c>
      <c r="AV132" s="13" t="s">
        <v>79</v>
      </c>
      <c r="AW132" s="13" t="s">
        <v>33</v>
      </c>
      <c r="AX132" s="13" t="s">
        <v>71</v>
      </c>
      <c r="AY132" s="153" t="s">
        <v>120</v>
      </c>
    </row>
    <row r="133" spans="2:65" s="12" customFormat="1" ht="10.199999999999999">
      <c r="B133" s="144"/>
      <c r="D133" s="145" t="s">
        <v>134</v>
      </c>
      <c r="E133" s="146" t="s">
        <v>19</v>
      </c>
      <c r="F133" s="147" t="s">
        <v>476</v>
      </c>
      <c r="H133" s="148">
        <v>236.58</v>
      </c>
      <c r="I133" s="149"/>
      <c r="L133" s="144"/>
      <c r="M133" s="150"/>
      <c r="T133" s="151"/>
      <c r="AT133" s="146" t="s">
        <v>134</v>
      </c>
      <c r="AU133" s="146" t="s">
        <v>81</v>
      </c>
      <c r="AV133" s="12" t="s">
        <v>81</v>
      </c>
      <c r="AW133" s="12" t="s">
        <v>33</v>
      </c>
      <c r="AX133" s="12" t="s">
        <v>71</v>
      </c>
      <c r="AY133" s="146" t="s">
        <v>120</v>
      </c>
    </row>
    <row r="134" spans="2:65" s="12" customFormat="1" ht="10.199999999999999">
      <c r="B134" s="144"/>
      <c r="D134" s="145" t="s">
        <v>134</v>
      </c>
      <c r="E134" s="146" t="s">
        <v>19</v>
      </c>
      <c r="F134" s="147" t="s">
        <v>477</v>
      </c>
      <c r="H134" s="148">
        <v>-97.77</v>
      </c>
      <c r="I134" s="149"/>
      <c r="L134" s="144"/>
      <c r="M134" s="150"/>
      <c r="T134" s="151"/>
      <c r="AT134" s="146" t="s">
        <v>134</v>
      </c>
      <c r="AU134" s="146" t="s">
        <v>81</v>
      </c>
      <c r="AV134" s="12" t="s">
        <v>81</v>
      </c>
      <c r="AW134" s="12" t="s">
        <v>33</v>
      </c>
      <c r="AX134" s="12" t="s">
        <v>71</v>
      </c>
      <c r="AY134" s="146" t="s">
        <v>120</v>
      </c>
    </row>
    <row r="135" spans="2:65" s="12" customFormat="1" ht="10.199999999999999">
      <c r="B135" s="144"/>
      <c r="D135" s="145" t="s">
        <v>134</v>
      </c>
      <c r="E135" s="146" t="s">
        <v>19</v>
      </c>
      <c r="F135" s="147" t="s">
        <v>478</v>
      </c>
      <c r="H135" s="148">
        <v>-22.29</v>
      </c>
      <c r="I135" s="149"/>
      <c r="L135" s="144"/>
      <c r="M135" s="150"/>
      <c r="T135" s="151"/>
      <c r="AT135" s="146" t="s">
        <v>134</v>
      </c>
      <c r="AU135" s="146" t="s">
        <v>81</v>
      </c>
      <c r="AV135" s="12" t="s">
        <v>81</v>
      </c>
      <c r="AW135" s="12" t="s">
        <v>33</v>
      </c>
      <c r="AX135" s="12" t="s">
        <v>71</v>
      </c>
      <c r="AY135" s="146" t="s">
        <v>120</v>
      </c>
    </row>
    <row r="136" spans="2:65" s="14" customFormat="1" ht="10.199999999999999">
      <c r="B136" s="158"/>
      <c r="D136" s="145" t="s">
        <v>134</v>
      </c>
      <c r="E136" s="159" t="s">
        <v>19</v>
      </c>
      <c r="F136" s="160" t="s">
        <v>149</v>
      </c>
      <c r="H136" s="161">
        <v>116.52</v>
      </c>
      <c r="I136" s="162"/>
      <c r="L136" s="158"/>
      <c r="M136" s="163"/>
      <c r="T136" s="164"/>
      <c r="AT136" s="159" t="s">
        <v>134</v>
      </c>
      <c r="AU136" s="159" t="s">
        <v>81</v>
      </c>
      <c r="AV136" s="14" t="s">
        <v>127</v>
      </c>
      <c r="AW136" s="14" t="s">
        <v>33</v>
      </c>
      <c r="AX136" s="14" t="s">
        <v>79</v>
      </c>
      <c r="AY136" s="159" t="s">
        <v>120</v>
      </c>
    </row>
    <row r="137" spans="2:65" s="1" customFormat="1" ht="37.799999999999997" customHeight="1">
      <c r="B137" s="32"/>
      <c r="C137" s="127" t="s">
        <v>205</v>
      </c>
      <c r="D137" s="127" t="s">
        <v>122</v>
      </c>
      <c r="E137" s="128" t="s">
        <v>479</v>
      </c>
      <c r="F137" s="129" t="s">
        <v>480</v>
      </c>
      <c r="G137" s="130" t="s">
        <v>168</v>
      </c>
      <c r="H137" s="131">
        <v>97.77</v>
      </c>
      <c r="I137" s="132"/>
      <c r="J137" s="133">
        <f>ROUND(I137*H137,2)</f>
        <v>0</v>
      </c>
      <c r="K137" s="129" t="s">
        <v>126</v>
      </c>
      <c r="L137" s="32"/>
      <c r="M137" s="134" t="s">
        <v>19</v>
      </c>
      <c r="N137" s="135" t="s">
        <v>42</v>
      </c>
      <c r="P137" s="136">
        <f>O137*H137</f>
        <v>0</v>
      </c>
      <c r="Q137" s="136">
        <v>0</v>
      </c>
      <c r="R137" s="136">
        <f>Q137*H137</f>
        <v>0</v>
      </c>
      <c r="S137" s="136">
        <v>0</v>
      </c>
      <c r="T137" s="137">
        <f>S137*H137</f>
        <v>0</v>
      </c>
      <c r="AR137" s="138" t="s">
        <v>127</v>
      </c>
      <c r="AT137" s="138" t="s">
        <v>122</v>
      </c>
      <c r="AU137" s="138" t="s">
        <v>81</v>
      </c>
      <c r="AY137" s="17" t="s">
        <v>120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7" t="s">
        <v>79</v>
      </c>
      <c r="BK137" s="139">
        <f>ROUND(I137*H137,2)</f>
        <v>0</v>
      </c>
      <c r="BL137" s="17" t="s">
        <v>127</v>
      </c>
      <c r="BM137" s="138" t="s">
        <v>481</v>
      </c>
    </row>
    <row r="138" spans="2:65" s="1" customFormat="1" ht="10.199999999999999">
      <c r="B138" s="32"/>
      <c r="D138" s="140" t="s">
        <v>129</v>
      </c>
      <c r="F138" s="141" t="s">
        <v>482</v>
      </c>
      <c r="I138" s="142"/>
      <c r="L138" s="32"/>
      <c r="M138" s="143"/>
      <c r="T138" s="53"/>
      <c r="AT138" s="17" t="s">
        <v>129</v>
      </c>
      <c r="AU138" s="17" t="s">
        <v>81</v>
      </c>
    </row>
    <row r="139" spans="2:65" s="13" customFormat="1" ht="10.199999999999999">
      <c r="B139" s="152"/>
      <c r="D139" s="145" t="s">
        <v>134</v>
      </c>
      <c r="E139" s="153" t="s">
        <v>19</v>
      </c>
      <c r="F139" s="154" t="s">
        <v>442</v>
      </c>
      <c r="H139" s="153" t="s">
        <v>19</v>
      </c>
      <c r="I139" s="155"/>
      <c r="L139" s="152"/>
      <c r="M139" s="156"/>
      <c r="T139" s="157"/>
      <c r="AT139" s="153" t="s">
        <v>134</v>
      </c>
      <c r="AU139" s="153" t="s">
        <v>81</v>
      </c>
      <c r="AV139" s="13" t="s">
        <v>79</v>
      </c>
      <c r="AW139" s="13" t="s">
        <v>33</v>
      </c>
      <c r="AX139" s="13" t="s">
        <v>71</v>
      </c>
      <c r="AY139" s="153" t="s">
        <v>120</v>
      </c>
    </row>
    <row r="140" spans="2:65" s="12" customFormat="1" ht="10.199999999999999">
      <c r="B140" s="144"/>
      <c r="D140" s="145" t="s">
        <v>134</v>
      </c>
      <c r="E140" s="146" t="s">
        <v>19</v>
      </c>
      <c r="F140" s="147" t="s">
        <v>483</v>
      </c>
      <c r="H140" s="148">
        <v>77.25</v>
      </c>
      <c r="I140" s="149"/>
      <c r="L140" s="144"/>
      <c r="M140" s="150"/>
      <c r="T140" s="151"/>
      <c r="AT140" s="146" t="s">
        <v>134</v>
      </c>
      <c r="AU140" s="146" t="s">
        <v>81</v>
      </c>
      <c r="AV140" s="12" t="s">
        <v>81</v>
      </c>
      <c r="AW140" s="12" t="s">
        <v>33</v>
      </c>
      <c r="AX140" s="12" t="s">
        <v>71</v>
      </c>
      <c r="AY140" s="146" t="s">
        <v>120</v>
      </c>
    </row>
    <row r="141" spans="2:65" s="13" customFormat="1" ht="10.199999999999999">
      <c r="B141" s="152"/>
      <c r="D141" s="145" t="s">
        <v>134</v>
      </c>
      <c r="E141" s="153" t="s">
        <v>19</v>
      </c>
      <c r="F141" s="154" t="s">
        <v>436</v>
      </c>
      <c r="H141" s="153" t="s">
        <v>19</v>
      </c>
      <c r="I141" s="155"/>
      <c r="L141" s="152"/>
      <c r="M141" s="156"/>
      <c r="T141" s="157"/>
      <c r="AT141" s="153" t="s">
        <v>134</v>
      </c>
      <c r="AU141" s="153" t="s">
        <v>81</v>
      </c>
      <c r="AV141" s="13" t="s">
        <v>79</v>
      </c>
      <c r="AW141" s="13" t="s">
        <v>33</v>
      </c>
      <c r="AX141" s="13" t="s">
        <v>71</v>
      </c>
      <c r="AY141" s="153" t="s">
        <v>120</v>
      </c>
    </row>
    <row r="142" spans="2:65" s="12" customFormat="1" ht="10.199999999999999">
      <c r="B142" s="144"/>
      <c r="D142" s="145" t="s">
        <v>134</v>
      </c>
      <c r="E142" s="146" t="s">
        <v>19</v>
      </c>
      <c r="F142" s="147" t="s">
        <v>484</v>
      </c>
      <c r="H142" s="148">
        <v>20.52</v>
      </c>
      <c r="I142" s="149"/>
      <c r="L142" s="144"/>
      <c r="M142" s="150"/>
      <c r="T142" s="151"/>
      <c r="AT142" s="146" t="s">
        <v>134</v>
      </c>
      <c r="AU142" s="146" t="s">
        <v>81</v>
      </c>
      <c r="AV142" s="12" t="s">
        <v>81</v>
      </c>
      <c r="AW142" s="12" t="s">
        <v>33</v>
      </c>
      <c r="AX142" s="12" t="s">
        <v>71</v>
      </c>
      <c r="AY142" s="146" t="s">
        <v>120</v>
      </c>
    </row>
    <row r="143" spans="2:65" s="14" customFormat="1" ht="10.199999999999999">
      <c r="B143" s="158"/>
      <c r="D143" s="145" t="s">
        <v>134</v>
      </c>
      <c r="E143" s="159" t="s">
        <v>19</v>
      </c>
      <c r="F143" s="160" t="s">
        <v>149</v>
      </c>
      <c r="H143" s="161">
        <v>97.77</v>
      </c>
      <c r="I143" s="162"/>
      <c r="L143" s="158"/>
      <c r="M143" s="163"/>
      <c r="T143" s="164"/>
      <c r="AT143" s="159" t="s">
        <v>134</v>
      </c>
      <c r="AU143" s="159" t="s">
        <v>81</v>
      </c>
      <c r="AV143" s="14" t="s">
        <v>127</v>
      </c>
      <c r="AW143" s="14" t="s">
        <v>33</v>
      </c>
      <c r="AX143" s="14" t="s">
        <v>79</v>
      </c>
      <c r="AY143" s="159" t="s">
        <v>120</v>
      </c>
    </row>
    <row r="144" spans="2:65" s="1" customFormat="1" ht="16.5" customHeight="1">
      <c r="B144" s="32"/>
      <c r="C144" s="165" t="s">
        <v>211</v>
      </c>
      <c r="D144" s="165" t="s">
        <v>212</v>
      </c>
      <c r="E144" s="166" t="s">
        <v>485</v>
      </c>
      <c r="F144" s="167" t="s">
        <v>486</v>
      </c>
      <c r="G144" s="168" t="s">
        <v>192</v>
      </c>
      <c r="H144" s="169">
        <v>195.54</v>
      </c>
      <c r="I144" s="170"/>
      <c r="J144" s="171">
        <f>ROUND(I144*H144,2)</f>
        <v>0</v>
      </c>
      <c r="K144" s="167" t="s">
        <v>126</v>
      </c>
      <c r="L144" s="172"/>
      <c r="M144" s="173" t="s">
        <v>19</v>
      </c>
      <c r="N144" s="174" t="s">
        <v>42</v>
      </c>
      <c r="P144" s="136">
        <f>O144*H144</f>
        <v>0</v>
      </c>
      <c r="Q144" s="136">
        <v>1</v>
      </c>
      <c r="R144" s="136">
        <f>Q144*H144</f>
        <v>195.54</v>
      </c>
      <c r="S144" s="136">
        <v>0</v>
      </c>
      <c r="T144" s="137">
        <f>S144*H144</f>
        <v>0</v>
      </c>
      <c r="AR144" s="138" t="s">
        <v>172</v>
      </c>
      <c r="AT144" s="138" t="s">
        <v>212</v>
      </c>
      <c r="AU144" s="138" t="s">
        <v>81</v>
      </c>
      <c r="AY144" s="17" t="s">
        <v>120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7" t="s">
        <v>79</v>
      </c>
      <c r="BK144" s="139">
        <f>ROUND(I144*H144,2)</f>
        <v>0</v>
      </c>
      <c r="BL144" s="17" t="s">
        <v>127</v>
      </c>
      <c r="BM144" s="138" t="s">
        <v>487</v>
      </c>
    </row>
    <row r="145" spans="2:65" s="12" customFormat="1" ht="10.199999999999999">
      <c r="B145" s="144"/>
      <c r="D145" s="145" t="s">
        <v>134</v>
      </c>
      <c r="F145" s="147" t="s">
        <v>488</v>
      </c>
      <c r="H145" s="148">
        <v>195.54</v>
      </c>
      <c r="I145" s="149"/>
      <c r="L145" s="144"/>
      <c r="M145" s="150"/>
      <c r="T145" s="151"/>
      <c r="AT145" s="146" t="s">
        <v>134</v>
      </c>
      <c r="AU145" s="146" t="s">
        <v>81</v>
      </c>
      <c r="AV145" s="12" t="s">
        <v>81</v>
      </c>
      <c r="AW145" s="12" t="s">
        <v>4</v>
      </c>
      <c r="AX145" s="12" t="s">
        <v>79</v>
      </c>
      <c r="AY145" s="146" t="s">
        <v>120</v>
      </c>
    </row>
    <row r="146" spans="2:65" s="11" customFormat="1" ht="22.8" customHeight="1">
      <c r="B146" s="115"/>
      <c r="D146" s="116" t="s">
        <v>70</v>
      </c>
      <c r="E146" s="125" t="s">
        <v>127</v>
      </c>
      <c r="F146" s="125" t="s">
        <v>489</v>
      </c>
      <c r="I146" s="118"/>
      <c r="J146" s="126">
        <f>BK146</f>
        <v>0</v>
      </c>
      <c r="L146" s="115"/>
      <c r="M146" s="120"/>
      <c r="P146" s="121">
        <f>SUM(P147:P156)</f>
        <v>0</v>
      </c>
      <c r="R146" s="121">
        <f>SUM(R147:R156)</f>
        <v>43.155783299999996</v>
      </c>
      <c r="T146" s="122">
        <f>SUM(T147:T156)</f>
        <v>0</v>
      </c>
      <c r="AR146" s="116" t="s">
        <v>79</v>
      </c>
      <c r="AT146" s="123" t="s">
        <v>70</v>
      </c>
      <c r="AU146" s="123" t="s">
        <v>79</v>
      </c>
      <c r="AY146" s="116" t="s">
        <v>120</v>
      </c>
      <c r="BK146" s="124">
        <f>SUM(BK147:BK156)</f>
        <v>0</v>
      </c>
    </row>
    <row r="147" spans="2:65" s="1" customFormat="1" ht="21.75" customHeight="1">
      <c r="B147" s="32"/>
      <c r="C147" s="127" t="s">
        <v>218</v>
      </c>
      <c r="D147" s="127" t="s">
        <v>122</v>
      </c>
      <c r="E147" s="128" t="s">
        <v>490</v>
      </c>
      <c r="F147" s="129" t="s">
        <v>491</v>
      </c>
      <c r="G147" s="130" t="s">
        <v>168</v>
      </c>
      <c r="H147" s="131">
        <v>22.29</v>
      </c>
      <c r="I147" s="132"/>
      <c r="J147" s="133">
        <f>ROUND(I147*H147,2)</f>
        <v>0</v>
      </c>
      <c r="K147" s="129" t="s">
        <v>126</v>
      </c>
      <c r="L147" s="32"/>
      <c r="M147" s="134" t="s">
        <v>19</v>
      </c>
      <c r="N147" s="135" t="s">
        <v>42</v>
      </c>
      <c r="P147" s="136">
        <f>O147*H147</f>
        <v>0</v>
      </c>
      <c r="Q147" s="136">
        <v>1.8907700000000001</v>
      </c>
      <c r="R147" s="136">
        <f>Q147*H147</f>
        <v>42.145263299999996</v>
      </c>
      <c r="S147" s="136">
        <v>0</v>
      </c>
      <c r="T147" s="137">
        <f>S147*H147</f>
        <v>0</v>
      </c>
      <c r="AR147" s="138" t="s">
        <v>127</v>
      </c>
      <c r="AT147" s="138" t="s">
        <v>122</v>
      </c>
      <c r="AU147" s="138" t="s">
        <v>81</v>
      </c>
      <c r="AY147" s="17" t="s">
        <v>120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7" t="s">
        <v>79</v>
      </c>
      <c r="BK147" s="139">
        <f>ROUND(I147*H147,2)</f>
        <v>0</v>
      </c>
      <c r="BL147" s="17" t="s">
        <v>127</v>
      </c>
      <c r="BM147" s="138" t="s">
        <v>492</v>
      </c>
    </row>
    <row r="148" spans="2:65" s="1" customFormat="1" ht="10.199999999999999">
      <c r="B148" s="32"/>
      <c r="D148" s="140" t="s">
        <v>129</v>
      </c>
      <c r="F148" s="141" t="s">
        <v>493</v>
      </c>
      <c r="I148" s="142"/>
      <c r="L148" s="32"/>
      <c r="M148" s="143"/>
      <c r="T148" s="53"/>
      <c r="AT148" s="17" t="s">
        <v>129</v>
      </c>
      <c r="AU148" s="17" t="s">
        <v>81</v>
      </c>
    </row>
    <row r="149" spans="2:65" s="13" customFormat="1" ht="10.199999999999999">
      <c r="B149" s="152"/>
      <c r="D149" s="145" t="s">
        <v>134</v>
      </c>
      <c r="E149" s="153" t="s">
        <v>19</v>
      </c>
      <c r="F149" s="154" t="s">
        <v>442</v>
      </c>
      <c r="H149" s="153" t="s">
        <v>19</v>
      </c>
      <c r="I149" s="155"/>
      <c r="L149" s="152"/>
      <c r="M149" s="156"/>
      <c r="T149" s="157"/>
      <c r="AT149" s="153" t="s">
        <v>134</v>
      </c>
      <c r="AU149" s="153" t="s">
        <v>81</v>
      </c>
      <c r="AV149" s="13" t="s">
        <v>79</v>
      </c>
      <c r="AW149" s="13" t="s">
        <v>33</v>
      </c>
      <c r="AX149" s="13" t="s">
        <v>71</v>
      </c>
      <c r="AY149" s="153" t="s">
        <v>120</v>
      </c>
    </row>
    <row r="150" spans="2:65" s="12" customFormat="1" ht="10.199999999999999">
      <c r="B150" s="144"/>
      <c r="D150" s="145" t="s">
        <v>134</v>
      </c>
      <c r="E150" s="146" t="s">
        <v>19</v>
      </c>
      <c r="F150" s="147" t="s">
        <v>494</v>
      </c>
      <c r="H150" s="148">
        <v>15.45</v>
      </c>
      <c r="I150" s="149"/>
      <c r="L150" s="144"/>
      <c r="M150" s="150"/>
      <c r="T150" s="151"/>
      <c r="AT150" s="146" t="s">
        <v>134</v>
      </c>
      <c r="AU150" s="146" t="s">
        <v>81</v>
      </c>
      <c r="AV150" s="12" t="s">
        <v>81</v>
      </c>
      <c r="AW150" s="12" t="s">
        <v>33</v>
      </c>
      <c r="AX150" s="12" t="s">
        <v>71</v>
      </c>
      <c r="AY150" s="146" t="s">
        <v>120</v>
      </c>
    </row>
    <row r="151" spans="2:65" s="13" customFormat="1" ht="10.199999999999999">
      <c r="B151" s="152"/>
      <c r="D151" s="145" t="s">
        <v>134</v>
      </c>
      <c r="E151" s="153" t="s">
        <v>19</v>
      </c>
      <c r="F151" s="154" t="s">
        <v>436</v>
      </c>
      <c r="H151" s="153" t="s">
        <v>19</v>
      </c>
      <c r="I151" s="155"/>
      <c r="L151" s="152"/>
      <c r="M151" s="156"/>
      <c r="T151" s="157"/>
      <c r="AT151" s="153" t="s">
        <v>134</v>
      </c>
      <c r="AU151" s="153" t="s">
        <v>81</v>
      </c>
      <c r="AV151" s="13" t="s">
        <v>79</v>
      </c>
      <c r="AW151" s="13" t="s">
        <v>33</v>
      </c>
      <c r="AX151" s="13" t="s">
        <v>71</v>
      </c>
      <c r="AY151" s="153" t="s">
        <v>120</v>
      </c>
    </row>
    <row r="152" spans="2:65" s="12" customFormat="1" ht="10.199999999999999">
      <c r="B152" s="144"/>
      <c r="D152" s="145" t="s">
        <v>134</v>
      </c>
      <c r="E152" s="146" t="s">
        <v>19</v>
      </c>
      <c r="F152" s="147" t="s">
        <v>495</v>
      </c>
      <c r="H152" s="148">
        <v>6.84</v>
      </c>
      <c r="I152" s="149"/>
      <c r="L152" s="144"/>
      <c r="M152" s="150"/>
      <c r="T152" s="151"/>
      <c r="AT152" s="146" t="s">
        <v>134</v>
      </c>
      <c r="AU152" s="146" t="s">
        <v>81</v>
      </c>
      <c r="AV152" s="12" t="s">
        <v>81</v>
      </c>
      <c r="AW152" s="12" t="s">
        <v>33</v>
      </c>
      <c r="AX152" s="12" t="s">
        <v>71</v>
      </c>
      <c r="AY152" s="146" t="s">
        <v>120</v>
      </c>
    </row>
    <row r="153" spans="2:65" s="14" customFormat="1" ht="10.199999999999999">
      <c r="B153" s="158"/>
      <c r="D153" s="145" t="s">
        <v>134</v>
      </c>
      <c r="E153" s="159" t="s">
        <v>19</v>
      </c>
      <c r="F153" s="160" t="s">
        <v>149</v>
      </c>
      <c r="H153" s="161">
        <v>22.29</v>
      </c>
      <c r="I153" s="162"/>
      <c r="L153" s="158"/>
      <c r="M153" s="163"/>
      <c r="T153" s="164"/>
      <c r="AT153" s="159" t="s">
        <v>134</v>
      </c>
      <c r="AU153" s="159" t="s">
        <v>81</v>
      </c>
      <c r="AV153" s="14" t="s">
        <v>127</v>
      </c>
      <c r="AW153" s="14" t="s">
        <v>33</v>
      </c>
      <c r="AX153" s="14" t="s">
        <v>79</v>
      </c>
      <c r="AY153" s="159" t="s">
        <v>120</v>
      </c>
    </row>
    <row r="154" spans="2:65" s="1" customFormat="1" ht="21.75" customHeight="1">
      <c r="B154" s="32"/>
      <c r="C154" s="127" t="s">
        <v>223</v>
      </c>
      <c r="D154" s="127" t="s">
        <v>122</v>
      </c>
      <c r="E154" s="128" t="s">
        <v>496</v>
      </c>
      <c r="F154" s="129" t="s">
        <v>497</v>
      </c>
      <c r="G154" s="130" t="s">
        <v>294</v>
      </c>
      <c r="H154" s="131">
        <v>6</v>
      </c>
      <c r="I154" s="132"/>
      <c r="J154" s="133">
        <f>ROUND(I154*H154,2)</f>
        <v>0</v>
      </c>
      <c r="K154" s="129" t="s">
        <v>126</v>
      </c>
      <c r="L154" s="32"/>
      <c r="M154" s="134" t="s">
        <v>19</v>
      </c>
      <c r="N154" s="135" t="s">
        <v>42</v>
      </c>
      <c r="P154" s="136">
        <f>O154*H154</f>
        <v>0</v>
      </c>
      <c r="Q154" s="136">
        <v>8.7419999999999998E-2</v>
      </c>
      <c r="R154" s="136">
        <f>Q154*H154</f>
        <v>0.52451999999999999</v>
      </c>
      <c r="S154" s="136">
        <v>0</v>
      </c>
      <c r="T154" s="137">
        <f>S154*H154</f>
        <v>0</v>
      </c>
      <c r="AR154" s="138" t="s">
        <v>127</v>
      </c>
      <c r="AT154" s="138" t="s">
        <v>122</v>
      </c>
      <c r="AU154" s="138" t="s">
        <v>81</v>
      </c>
      <c r="AY154" s="17" t="s">
        <v>120</v>
      </c>
      <c r="BE154" s="139">
        <f>IF(N154="základní",J154,0)</f>
        <v>0</v>
      </c>
      <c r="BF154" s="139">
        <f>IF(N154="snížená",J154,0)</f>
        <v>0</v>
      </c>
      <c r="BG154" s="139">
        <f>IF(N154="zákl. přenesená",J154,0)</f>
        <v>0</v>
      </c>
      <c r="BH154" s="139">
        <f>IF(N154="sníž. přenesená",J154,0)</f>
        <v>0</v>
      </c>
      <c r="BI154" s="139">
        <f>IF(N154="nulová",J154,0)</f>
        <v>0</v>
      </c>
      <c r="BJ154" s="17" t="s">
        <v>79</v>
      </c>
      <c r="BK154" s="139">
        <f>ROUND(I154*H154,2)</f>
        <v>0</v>
      </c>
      <c r="BL154" s="17" t="s">
        <v>127</v>
      </c>
      <c r="BM154" s="138" t="s">
        <v>498</v>
      </c>
    </row>
    <row r="155" spans="2:65" s="1" customFormat="1" ht="10.199999999999999">
      <c r="B155" s="32"/>
      <c r="D155" s="140" t="s">
        <v>129</v>
      </c>
      <c r="F155" s="141" t="s">
        <v>499</v>
      </c>
      <c r="I155" s="142"/>
      <c r="L155" s="32"/>
      <c r="M155" s="143"/>
      <c r="T155" s="53"/>
      <c r="AT155" s="17" t="s">
        <v>129</v>
      </c>
      <c r="AU155" s="17" t="s">
        <v>81</v>
      </c>
    </row>
    <row r="156" spans="2:65" s="1" customFormat="1" ht="16.5" customHeight="1">
      <c r="B156" s="32"/>
      <c r="C156" s="165" t="s">
        <v>230</v>
      </c>
      <c r="D156" s="165" t="s">
        <v>212</v>
      </c>
      <c r="E156" s="166" t="s">
        <v>500</v>
      </c>
      <c r="F156" s="167" t="s">
        <v>501</v>
      </c>
      <c r="G156" s="168" t="s">
        <v>294</v>
      </c>
      <c r="H156" s="169">
        <v>6</v>
      </c>
      <c r="I156" s="170"/>
      <c r="J156" s="171">
        <f>ROUND(I156*H156,2)</f>
        <v>0</v>
      </c>
      <c r="K156" s="167" t="s">
        <v>126</v>
      </c>
      <c r="L156" s="172"/>
      <c r="M156" s="173" t="s">
        <v>19</v>
      </c>
      <c r="N156" s="174" t="s">
        <v>42</v>
      </c>
      <c r="P156" s="136">
        <f>O156*H156</f>
        <v>0</v>
      </c>
      <c r="Q156" s="136">
        <v>8.1000000000000003E-2</v>
      </c>
      <c r="R156" s="136">
        <f>Q156*H156</f>
        <v>0.48599999999999999</v>
      </c>
      <c r="S156" s="136">
        <v>0</v>
      </c>
      <c r="T156" s="137">
        <f>S156*H156</f>
        <v>0</v>
      </c>
      <c r="AR156" s="138" t="s">
        <v>172</v>
      </c>
      <c r="AT156" s="138" t="s">
        <v>212</v>
      </c>
      <c r="AU156" s="138" t="s">
        <v>81</v>
      </c>
      <c r="AY156" s="17" t="s">
        <v>120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7" t="s">
        <v>79</v>
      </c>
      <c r="BK156" s="139">
        <f>ROUND(I156*H156,2)</f>
        <v>0</v>
      </c>
      <c r="BL156" s="17" t="s">
        <v>127</v>
      </c>
      <c r="BM156" s="138" t="s">
        <v>502</v>
      </c>
    </row>
    <row r="157" spans="2:65" s="11" customFormat="1" ht="22.8" customHeight="1">
      <c r="B157" s="115"/>
      <c r="D157" s="116" t="s">
        <v>70</v>
      </c>
      <c r="E157" s="125" t="s">
        <v>172</v>
      </c>
      <c r="F157" s="125" t="s">
        <v>503</v>
      </c>
      <c r="I157" s="118"/>
      <c r="J157" s="126">
        <f>BK157</f>
        <v>0</v>
      </c>
      <c r="L157" s="115"/>
      <c r="M157" s="120"/>
      <c r="P157" s="121">
        <f>SUM(P158:P211)</f>
        <v>0</v>
      </c>
      <c r="R157" s="121">
        <f>SUM(R158:R211)</f>
        <v>48.821513000000003</v>
      </c>
      <c r="T157" s="122">
        <f>SUM(T158:T211)</f>
        <v>49.019999999999996</v>
      </c>
      <c r="AR157" s="116" t="s">
        <v>79</v>
      </c>
      <c r="AT157" s="123" t="s">
        <v>70</v>
      </c>
      <c r="AU157" s="123" t="s">
        <v>79</v>
      </c>
      <c r="AY157" s="116" t="s">
        <v>120</v>
      </c>
      <c r="BK157" s="124">
        <f>SUM(BK158:BK211)</f>
        <v>0</v>
      </c>
    </row>
    <row r="158" spans="2:65" s="1" customFormat="1" ht="16.5" customHeight="1">
      <c r="B158" s="32"/>
      <c r="C158" s="127" t="s">
        <v>236</v>
      </c>
      <c r="D158" s="127" t="s">
        <v>122</v>
      </c>
      <c r="E158" s="128" t="s">
        <v>504</v>
      </c>
      <c r="F158" s="129" t="s">
        <v>505</v>
      </c>
      <c r="G158" s="130" t="s">
        <v>160</v>
      </c>
      <c r="H158" s="131">
        <v>51.5</v>
      </c>
      <c r="I158" s="132"/>
      <c r="J158" s="133">
        <f>ROUND(I158*H158,2)</f>
        <v>0</v>
      </c>
      <c r="K158" s="129" t="s">
        <v>126</v>
      </c>
      <c r="L158" s="32"/>
      <c r="M158" s="134" t="s">
        <v>19</v>
      </c>
      <c r="N158" s="135" t="s">
        <v>42</v>
      </c>
      <c r="P158" s="136">
        <f>O158*H158</f>
        <v>0</v>
      </c>
      <c r="Q158" s="136">
        <v>0</v>
      </c>
      <c r="R158" s="136">
        <f>Q158*H158</f>
        <v>0</v>
      </c>
      <c r="S158" s="136">
        <v>0.84</v>
      </c>
      <c r="T158" s="137">
        <f>S158*H158</f>
        <v>43.26</v>
      </c>
      <c r="AR158" s="138" t="s">
        <v>127</v>
      </c>
      <c r="AT158" s="138" t="s">
        <v>122</v>
      </c>
      <c r="AU158" s="138" t="s">
        <v>81</v>
      </c>
      <c r="AY158" s="17" t="s">
        <v>120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7" t="s">
        <v>79</v>
      </c>
      <c r="BK158" s="139">
        <f>ROUND(I158*H158,2)</f>
        <v>0</v>
      </c>
      <c r="BL158" s="17" t="s">
        <v>127</v>
      </c>
      <c r="BM158" s="138" t="s">
        <v>506</v>
      </c>
    </row>
    <row r="159" spans="2:65" s="1" customFormat="1" ht="10.199999999999999">
      <c r="B159" s="32"/>
      <c r="D159" s="140" t="s">
        <v>129</v>
      </c>
      <c r="F159" s="141" t="s">
        <v>507</v>
      </c>
      <c r="I159" s="142"/>
      <c r="L159" s="32"/>
      <c r="M159" s="143"/>
      <c r="T159" s="53"/>
      <c r="AT159" s="17" t="s">
        <v>129</v>
      </c>
      <c r="AU159" s="17" t="s">
        <v>81</v>
      </c>
    </row>
    <row r="160" spans="2:65" s="1" customFormat="1" ht="24.15" customHeight="1">
      <c r="B160" s="32"/>
      <c r="C160" s="127" t="s">
        <v>240</v>
      </c>
      <c r="D160" s="127" t="s">
        <v>122</v>
      </c>
      <c r="E160" s="128" t="s">
        <v>508</v>
      </c>
      <c r="F160" s="129" t="s">
        <v>509</v>
      </c>
      <c r="G160" s="130" t="s">
        <v>160</v>
      </c>
      <c r="H160" s="131">
        <v>51.5</v>
      </c>
      <c r="I160" s="132"/>
      <c r="J160" s="133">
        <f>ROUND(I160*H160,2)</f>
        <v>0</v>
      </c>
      <c r="K160" s="129" t="s">
        <v>126</v>
      </c>
      <c r="L160" s="32"/>
      <c r="M160" s="134" t="s">
        <v>19</v>
      </c>
      <c r="N160" s="135" t="s">
        <v>42</v>
      </c>
      <c r="P160" s="136">
        <f>O160*H160</f>
        <v>0</v>
      </c>
      <c r="Q160" s="136">
        <v>2.5000000000000001E-4</v>
      </c>
      <c r="R160" s="136">
        <f>Q160*H160</f>
        <v>1.2875000000000001E-2</v>
      </c>
      <c r="S160" s="136">
        <v>0</v>
      </c>
      <c r="T160" s="137">
        <f>S160*H160</f>
        <v>0</v>
      </c>
      <c r="AR160" s="138" t="s">
        <v>127</v>
      </c>
      <c r="AT160" s="138" t="s">
        <v>122</v>
      </c>
      <c r="AU160" s="138" t="s">
        <v>81</v>
      </c>
      <c r="AY160" s="17" t="s">
        <v>120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7" t="s">
        <v>79</v>
      </c>
      <c r="BK160" s="139">
        <f>ROUND(I160*H160,2)</f>
        <v>0</v>
      </c>
      <c r="BL160" s="17" t="s">
        <v>127</v>
      </c>
      <c r="BM160" s="138" t="s">
        <v>510</v>
      </c>
    </row>
    <row r="161" spans="2:65" s="1" customFormat="1" ht="10.199999999999999">
      <c r="B161" s="32"/>
      <c r="D161" s="140" t="s">
        <v>129</v>
      </c>
      <c r="F161" s="141" t="s">
        <v>511</v>
      </c>
      <c r="I161" s="142"/>
      <c r="L161" s="32"/>
      <c r="M161" s="143"/>
      <c r="T161" s="53"/>
      <c r="AT161" s="17" t="s">
        <v>129</v>
      </c>
      <c r="AU161" s="17" t="s">
        <v>81</v>
      </c>
    </row>
    <row r="162" spans="2:65" s="1" customFormat="1" ht="16.5" customHeight="1">
      <c r="B162" s="32"/>
      <c r="C162" s="165" t="s">
        <v>7</v>
      </c>
      <c r="D162" s="165" t="s">
        <v>212</v>
      </c>
      <c r="E162" s="166" t="s">
        <v>512</v>
      </c>
      <c r="F162" s="167" t="s">
        <v>513</v>
      </c>
      <c r="G162" s="168" t="s">
        <v>160</v>
      </c>
      <c r="H162" s="169">
        <v>52.015000000000001</v>
      </c>
      <c r="I162" s="170"/>
      <c r="J162" s="171">
        <f>ROUND(I162*H162,2)</f>
        <v>0</v>
      </c>
      <c r="K162" s="167" t="s">
        <v>126</v>
      </c>
      <c r="L162" s="172"/>
      <c r="M162" s="173" t="s">
        <v>19</v>
      </c>
      <c r="N162" s="174" t="s">
        <v>42</v>
      </c>
      <c r="P162" s="136">
        <f>O162*H162</f>
        <v>0</v>
      </c>
      <c r="Q162" s="136">
        <v>0.6</v>
      </c>
      <c r="R162" s="136">
        <f>Q162*H162</f>
        <v>31.209</v>
      </c>
      <c r="S162" s="136">
        <v>0</v>
      </c>
      <c r="T162" s="137">
        <f>S162*H162</f>
        <v>0</v>
      </c>
      <c r="AR162" s="138" t="s">
        <v>172</v>
      </c>
      <c r="AT162" s="138" t="s">
        <v>212</v>
      </c>
      <c r="AU162" s="138" t="s">
        <v>81</v>
      </c>
      <c r="AY162" s="17" t="s">
        <v>120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7" t="s">
        <v>79</v>
      </c>
      <c r="BK162" s="139">
        <f>ROUND(I162*H162,2)</f>
        <v>0</v>
      </c>
      <c r="BL162" s="17" t="s">
        <v>127</v>
      </c>
      <c r="BM162" s="138" t="s">
        <v>514</v>
      </c>
    </row>
    <row r="163" spans="2:65" s="12" customFormat="1" ht="10.199999999999999">
      <c r="B163" s="144"/>
      <c r="D163" s="145" t="s">
        <v>134</v>
      </c>
      <c r="F163" s="147" t="s">
        <v>515</v>
      </c>
      <c r="H163" s="148">
        <v>52.015000000000001</v>
      </c>
      <c r="I163" s="149"/>
      <c r="L163" s="144"/>
      <c r="M163" s="150"/>
      <c r="T163" s="151"/>
      <c r="AT163" s="146" t="s">
        <v>134</v>
      </c>
      <c r="AU163" s="146" t="s">
        <v>81</v>
      </c>
      <c r="AV163" s="12" t="s">
        <v>81</v>
      </c>
      <c r="AW163" s="12" t="s">
        <v>4</v>
      </c>
      <c r="AX163" s="12" t="s">
        <v>79</v>
      </c>
      <c r="AY163" s="146" t="s">
        <v>120</v>
      </c>
    </row>
    <row r="164" spans="2:65" s="1" customFormat="1" ht="16.5" customHeight="1">
      <c r="B164" s="32"/>
      <c r="C164" s="127" t="s">
        <v>251</v>
      </c>
      <c r="D164" s="127" t="s">
        <v>122</v>
      </c>
      <c r="E164" s="128" t="s">
        <v>516</v>
      </c>
      <c r="F164" s="129" t="s">
        <v>517</v>
      </c>
      <c r="G164" s="130" t="s">
        <v>160</v>
      </c>
      <c r="H164" s="131">
        <v>57</v>
      </c>
      <c r="I164" s="132"/>
      <c r="J164" s="133">
        <f>ROUND(I164*H164,2)</f>
        <v>0</v>
      </c>
      <c r="K164" s="129" t="s">
        <v>126</v>
      </c>
      <c r="L164" s="32"/>
      <c r="M164" s="134" t="s">
        <v>19</v>
      </c>
      <c r="N164" s="135" t="s">
        <v>42</v>
      </c>
      <c r="P164" s="136">
        <f>O164*H164</f>
        <v>0</v>
      </c>
      <c r="Q164" s="136">
        <v>1.0000000000000001E-5</v>
      </c>
      <c r="R164" s="136">
        <f>Q164*H164</f>
        <v>5.7000000000000009E-4</v>
      </c>
      <c r="S164" s="136">
        <v>0</v>
      </c>
      <c r="T164" s="137">
        <f>S164*H164</f>
        <v>0</v>
      </c>
      <c r="AR164" s="138" t="s">
        <v>127</v>
      </c>
      <c r="AT164" s="138" t="s">
        <v>122</v>
      </c>
      <c r="AU164" s="138" t="s">
        <v>81</v>
      </c>
      <c r="AY164" s="17" t="s">
        <v>120</v>
      </c>
      <c r="BE164" s="139">
        <f>IF(N164="základní",J164,0)</f>
        <v>0</v>
      </c>
      <c r="BF164" s="139">
        <f>IF(N164="snížená",J164,0)</f>
        <v>0</v>
      </c>
      <c r="BG164" s="139">
        <f>IF(N164="zákl. přenesená",J164,0)</f>
        <v>0</v>
      </c>
      <c r="BH164" s="139">
        <f>IF(N164="sníž. přenesená",J164,0)</f>
        <v>0</v>
      </c>
      <c r="BI164" s="139">
        <f>IF(N164="nulová",J164,0)</f>
        <v>0</v>
      </c>
      <c r="BJ164" s="17" t="s">
        <v>79</v>
      </c>
      <c r="BK164" s="139">
        <f>ROUND(I164*H164,2)</f>
        <v>0</v>
      </c>
      <c r="BL164" s="17" t="s">
        <v>127</v>
      </c>
      <c r="BM164" s="138" t="s">
        <v>518</v>
      </c>
    </row>
    <row r="165" spans="2:65" s="1" customFormat="1" ht="10.199999999999999">
      <c r="B165" s="32"/>
      <c r="D165" s="140" t="s">
        <v>129</v>
      </c>
      <c r="F165" s="141" t="s">
        <v>519</v>
      </c>
      <c r="I165" s="142"/>
      <c r="L165" s="32"/>
      <c r="M165" s="143"/>
      <c r="T165" s="53"/>
      <c r="AT165" s="17" t="s">
        <v>129</v>
      </c>
      <c r="AU165" s="17" t="s">
        <v>81</v>
      </c>
    </row>
    <row r="166" spans="2:65" s="1" customFormat="1" ht="16.5" customHeight="1">
      <c r="B166" s="32"/>
      <c r="C166" s="165" t="s">
        <v>256</v>
      </c>
      <c r="D166" s="165" t="s">
        <v>212</v>
      </c>
      <c r="E166" s="166" t="s">
        <v>520</v>
      </c>
      <c r="F166" s="167" t="s">
        <v>521</v>
      </c>
      <c r="G166" s="168" t="s">
        <v>160</v>
      </c>
      <c r="H166" s="169">
        <v>57.854999999999997</v>
      </c>
      <c r="I166" s="170"/>
      <c r="J166" s="171">
        <f>ROUND(I166*H166,2)</f>
        <v>0</v>
      </c>
      <c r="K166" s="167" t="s">
        <v>126</v>
      </c>
      <c r="L166" s="172"/>
      <c r="M166" s="173" t="s">
        <v>19</v>
      </c>
      <c r="N166" s="174" t="s">
        <v>42</v>
      </c>
      <c r="P166" s="136">
        <f>O166*H166</f>
        <v>0</v>
      </c>
      <c r="Q166" s="136">
        <v>4.5999999999999999E-3</v>
      </c>
      <c r="R166" s="136">
        <f>Q166*H166</f>
        <v>0.26613300000000001</v>
      </c>
      <c r="S166" s="136">
        <v>0</v>
      </c>
      <c r="T166" s="137">
        <f>S166*H166</f>
        <v>0</v>
      </c>
      <c r="AR166" s="138" t="s">
        <v>172</v>
      </c>
      <c r="AT166" s="138" t="s">
        <v>212</v>
      </c>
      <c r="AU166" s="138" t="s">
        <v>81</v>
      </c>
      <c r="AY166" s="17" t="s">
        <v>120</v>
      </c>
      <c r="BE166" s="139">
        <f>IF(N166="základní",J166,0)</f>
        <v>0</v>
      </c>
      <c r="BF166" s="139">
        <f>IF(N166="snížená",J166,0)</f>
        <v>0</v>
      </c>
      <c r="BG166" s="139">
        <f>IF(N166="zákl. přenesená",J166,0)</f>
        <v>0</v>
      </c>
      <c r="BH166" s="139">
        <f>IF(N166="sníž. přenesená",J166,0)</f>
        <v>0</v>
      </c>
      <c r="BI166" s="139">
        <f>IF(N166="nulová",J166,0)</f>
        <v>0</v>
      </c>
      <c r="BJ166" s="17" t="s">
        <v>79</v>
      </c>
      <c r="BK166" s="139">
        <f>ROUND(I166*H166,2)</f>
        <v>0</v>
      </c>
      <c r="BL166" s="17" t="s">
        <v>127</v>
      </c>
      <c r="BM166" s="138" t="s">
        <v>522</v>
      </c>
    </row>
    <row r="167" spans="2:65" s="12" customFormat="1" ht="10.199999999999999">
      <c r="B167" s="144"/>
      <c r="D167" s="145" t="s">
        <v>134</v>
      </c>
      <c r="F167" s="147" t="s">
        <v>523</v>
      </c>
      <c r="H167" s="148">
        <v>57.854999999999997</v>
      </c>
      <c r="I167" s="149"/>
      <c r="L167" s="144"/>
      <c r="M167" s="150"/>
      <c r="T167" s="151"/>
      <c r="AT167" s="146" t="s">
        <v>134</v>
      </c>
      <c r="AU167" s="146" t="s">
        <v>81</v>
      </c>
      <c r="AV167" s="12" t="s">
        <v>81</v>
      </c>
      <c r="AW167" s="12" t="s">
        <v>4</v>
      </c>
      <c r="AX167" s="12" t="s">
        <v>79</v>
      </c>
      <c r="AY167" s="146" t="s">
        <v>120</v>
      </c>
    </row>
    <row r="168" spans="2:65" s="1" customFormat="1" ht="24.15" customHeight="1">
      <c r="B168" s="32"/>
      <c r="C168" s="127" t="s">
        <v>260</v>
      </c>
      <c r="D168" s="127" t="s">
        <v>122</v>
      </c>
      <c r="E168" s="128" t="s">
        <v>524</v>
      </c>
      <c r="F168" s="129" t="s">
        <v>525</v>
      </c>
      <c r="G168" s="130" t="s">
        <v>294</v>
      </c>
      <c r="H168" s="131">
        <v>5</v>
      </c>
      <c r="I168" s="132"/>
      <c r="J168" s="133">
        <f>ROUND(I168*H168,2)</f>
        <v>0</v>
      </c>
      <c r="K168" s="129" t="s">
        <v>126</v>
      </c>
      <c r="L168" s="32"/>
      <c r="M168" s="134" t="s">
        <v>19</v>
      </c>
      <c r="N168" s="135" t="s">
        <v>42</v>
      </c>
      <c r="P168" s="136">
        <f>O168*H168</f>
        <v>0</v>
      </c>
      <c r="Q168" s="136">
        <v>0</v>
      </c>
      <c r="R168" s="136">
        <f>Q168*H168</f>
        <v>0</v>
      </c>
      <c r="S168" s="136">
        <v>0</v>
      </c>
      <c r="T168" s="137">
        <f>S168*H168</f>
        <v>0</v>
      </c>
      <c r="AR168" s="138" t="s">
        <v>127</v>
      </c>
      <c r="AT168" s="138" t="s">
        <v>122</v>
      </c>
      <c r="AU168" s="138" t="s">
        <v>81</v>
      </c>
      <c r="AY168" s="17" t="s">
        <v>120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7" t="s">
        <v>79</v>
      </c>
      <c r="BK168" s="139">
        <f>ROUND(I168*H168,2)</f>
        <v>0</v>
      </c>
      <c r="BL168" s="17" t="s">
        <v>127</v>
      </c>
      <c r="BM168" s="138" t="s">
        <v>526</v>
      </c>
    </row>
    <row r="169" spans="2:65" s="1" customFormat="1" ht="10.199999999999999">
      <c r="B169" s="32"/>
      <c r="D169" s="140" t="s">
        <v>129</v>
      </c>
      <c r="F169" s="141" t="s">
        <v>527</v>
      </c>
      <c r="I169" s="142"/>
      <c r="L169" s="32"/>
      <c r="M169" s="143"/>
      <c r="T169" s="53"/>
      <c r="AT169" s="17" t="s">
        <v>129</v>
      </c>
      <c r="AU169" s="17" t="s">
        <v>81</v>
      </c>
    </row>
    <row r="170" spans="2:65" s="1" customFormat="1" ht="16.5" customHeight="1">
      <c r="B170" s="32"/>
      <c r="C170" s="165" t="s">
        <v>265</v>
      </c>
      <c r="D170" s="165" t="s">
        <v>212</v>
      </c>
      <c r="E170" s="166" t="s">
        <v>528</v>
      </c>
      <c r="F170" s="167" t="s">
        <v>529</v>
      </c>
      <c r="G170" s="168" t="s">
        <v>294</v>
      </c>
      <c r="H170" s="169">
        <v>1</v>
      </c>
      <c r="I170" s="170"/>
      <c r="J170" s="171">
        <f>ROUND(I170*H170,2)</f>
        <v>0</v>
      </c>
      <c r="K170" s="167" t="s">
        <v>126</v>
      </c>
      <c r="L170" s="172"/>
      <c r="M170" s="173" t="s">
        <v>19</v>
      </c>
      <c r="N170" s="174" t="s">
        <v>42</v>
      </c>
      <c r="P170" s="136">
        <f>O170*H170</f>
        <v>0</v>
      </c>
      <c r="Q170" s="136">
        <v>1.1999999999999999E-3</v>
      </c>
      <c r="R170" s="136">
        <f>Q170*H170</f>
        <v>1.1999999999999999E-3</v>
      </c>
      <c r="S170" s="136">
        <v>0</v>
      </c>
      <c r="T170" s="137">
        <f>S170*H170</f>
        <v>0</v>
      </c>
      <c r="AR170" s="138" t="s">
        <v>172</v>
      </c>
      <c r="AT170" s="138" t="s">
        <v>212</v>
      </c>
      <c r="AU170" s="138" t="s">
        <v>81</v>
      </c>
      <c r="AY170" s="17" t="s">
        <v>120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7" t="s">
        <v>79</v>
      </c>
      <c r="BK170" s="139">
        <f>ROUND(I170*H170,2)</f>
        <v>0</v>
      </c>
      <c r="BL170" s="17" t="s">
        <v>127</v>
      </c>
      <c r="BM170" s="138" t="s">
        <v>530</v>
      </c>
    </row>
    <row r="171" spans="2:65" s="1" customFormat="1" ht="16.5" customHeight="1">
      <c r="B171" s="32"/>
      <c r="C171" s="165" t="s">
        <v>270</v>
      </c>
      <c r="D171" s="165" t="s">
        <v>212</v>
      </c>
      <c r="E171" s="166" t="s">
        <v>531</v>
      </c>
      <c r="F171" s="167" t="s">
        <v>532</v>
      </c>
      <c r="G171" s="168" t="s">
        <v>294</v>
      </c>
      <c r="H171" s="169">
        <v>4</v>
      </c>
      <c r="I171" s="170"/>
      <c r="J171" s="171">
        <f>ROUND(I171*H171,2)</f>
        <v>0</v>
      </c>
      <c r="K171" s="167" t="s">
        <v>126</v>
      </c>
      <c r="L171" s="172"/>
      <c r="M171" s="173" t="s">
        <v>19</v>
      </c>
      <c r="N171" s="174" t="s">
        <v>42</v>
      </c>
      <c r="P171" s="136">
        <f>O171*H171</f>
        <v>0</v>
      </c>
      <c r="Q171" s="136">
        <v>1.1999999999999999E-3</v>
      </c>
      <c r="R171" s="136">
        <f>Q171*H171</f>
        <v>4.7999999999999996E-3</v>
      </c>
      <c r="S171" s="136">
        <v>0</v>
      </c>
      <c r="T171" s="137">
        <f>S171*H171</f>
        <v>0</v>
      </c>
      <c r="AR171" s="138" t="s">
        <v>172</v>
      </c>
      <c r="AT171" s="138" t="s">
        <v>212</v>
      </c>
      <c r="AU171" s="138" t="s">
        <v>81</v>
      </c>
      <c r="AY171" s="17" t="s">
        <v>120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7" t="s">
        <v>79</v>
      </c>
      <c r="BK171" s="139">
        <f>ROUND(I171*H171,2)</f>
        <v>0</v>
      </c>
      <c r="BL171" s="17" t="s">
        <v>127</v>
      </c>
      <c r="BM171" s="138" t="s">
        <v>533</v>
      </c>
    </row>
    <row r="172" spans="2:65" s="1" customFormat="1" ht="16.5" customHeight="1">
      <c r="B172" s="32"/>
      <c r="C172" s="127" t="s">
        <v>275</v>
      </c>
      <c r="D172" s="127" t="s">
        <v>122</v>
      </c>
      <c r="E172" s="128" t="s">
        <v>534</v>
      </c>
      <c r="F172" s="129" t="s">
        <v>535</v>
      </c>
      <c r="G172" s="130" t="s">
        <v>294</v>
      </c>
      <c r="H172" s="131">
        <v>1</v>
      </c>
      <c r="I172" s="132"/>
      <c r="J172" s="133">
        <f>ROUND(I172*H172,2)</f>
        <v>0</v>
      </c>
      <c r="K172" s="129" t="s">
        <v>19</v>
      </c>
      <c r="L172" s="32"/>
      <c r="M172" s="134" t="s">
        <v>19</v>
      </c>
      <c r="N172" s="135" t="s">
        <v>42</v>
      </c>
      <c r="P172" s="136">
        <f>O172*H172</f>
        <v>0</v>
      </c>
      <c r="Q172" s="136">
        <v>6.9999999999999994E-5</v>
      </c>
      <c r="R172" s="136">
        <f>Q172*H172</f>
        <v>6.9999999999999994E-5</v>
      </c>
      <c r="S172" s="136">
        <v>0</v>
      </c>
      <c r="T172" s="137">
        <f>S172*H172</f>
        <v>0</v>
      </c>
      <c r="AR172" s="138" t="s">
        <v>127</v>
      </c>
      <c r="AT172" s="138" t="s">
        <v>122</v>
      </c>
      <c r="AU172" s="138" t="s">
        <v>81</v>
      </c>
      <c r="AY172" s="17" t="s">
        <v>120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7" t="s">
        <v>79</v>
      </c>
      <c r="BK172" s="139">
        <f>ROUND(I172*H172,2)</f>
        <v>0</v>
      </c>
      <c r="BL172" s="17" t="s">
        <v>127</v>
      </c>
      <c r="BM172" s="138" t="s">
        <v>536</v>
      </c>
    </row>
    <row r="173" spans="2:65" s="1" customFormat="1" ht="21.75" customHeight="1">
      <c r="B173" s="32"/>
      <c r="C173" s="127" t="s">
        <v>280</v>
      </c>
      <c r="D173" s="127" t="s">
        <v>122</v>
      </c>
      <c r="E173" s="128" t="s">
        <v>537</v>
      </c>
      <c r="F173" s="129" t="s">
        <v>538</v>
      </c>
      <c r="G173" s="130" t="s">
        <v>168</v>
      </c>
      <c r="H173" s="131">
        <v>3</v>
      </c>
      <c r="I173" s="132"/>
      <c r="J173" s="133">
        <f>ROUND(I173*H173,2)</f>
        <v>0</v>
      </c>
      <c r="K173" s="129" t="s">
        <v>126</v>
      </c>
      <c r="L173" s="32"/>
      <c r="M173" s="134" t="s">
        <v>19</v>
      </c>
      <c r="N173" s="135" t="s">
        <v>42</v>
      </c>
      <c r="P173" s="136">
        <f>O173*H173</f>
        <v>0</v>
      </c>
      <c r="Q173" s="136">
        <v>0</v>
      </c>
      <c r="R173" s="136">
        <f>Q173*H173</f>
        <v>0</v>
      </c>
      <c r="S173" s="136">
        <v>1.92</v>
      </c>
      <c r="T173" s="137">
        <f>S173*H173</f>
        <v>5.76</v>
      </c>
      <c r="AR173" s="138" t="s">
        <v>127</v>
      </c>
      <c r="AT173" s="138" t="s">
        <v>122</v>
      </c>
      <c r="AU173" s="138" t="s">
        <v>81</v>
      </c>
      <c r="AY173" s="17" t="s">
        <v>120</v>
      </c>
      <c r="BE173" s="139">
        <f>IF(N173="základní",J173,0)</f>
        <v>0</v>
      </c>
      <c r="BF173" s="139">
        <f>IF(N173="snížená",J173,0)</f>
        <v>0</v>
      </c>
      <c r="BG173" s="139">
        <f>IF(N173="zákl. přenesená",J173,0)</f>
        <v>0</v>
      </c>
      <c r="BH173" s="139">
        <f>IF(N173="sníž. přenesená",J173,0)</f>
        <v>0</v>
      </c>
      <c r="BI173" s="139">
        <f>IF(N173="nulová",J173,0)</f>
        <v>0</v>
      </c>
      <c r="BJ173" s="17" t="s">
        <v>79</v>
      </c>
      <c r="BK173" s="139">
        <f>ROUND(I173*H173,2)</f>
        <v>0</v>
      </c>
      <c r="BL173" s="17" t="s">
        <v>127</v>
      </c>
      <c r="BM173" s="138" t="s">
        <v>539</v>
      </c>
    </row>
    <row r="174" spans="2:65" s="1" customFormat="1" ht="10.199999999999999">
      <c r="B174" s="32"/>
      <c r="D174" s="140" t="s">
        <v>129</v>
      </c>
      <c r="F174" s="141" t="s">
        <v>540</v>
      </c>
      <c r="I174" s="142"/>
      <c r="L174" s="32"/>
      <c r="M174" s="143"/>
      <c r="T174" s="53"/>
      <c r="AT174" s="17" t="s">
        <v>129</v>
      </c>
      <c r="AU174" s="17" t="s">
        <v>81</v>
      </c>
    </row>
    <row r="175" spans="2:65" s="12" customFormat="1" ht="10.199999999999999">
      <c r="B175" s="144"/>
      <c r="D175" s="145" t="s">
        <v>134</v>
      </c>
      <c r="E175" s="146" t="s">
        <v>19</v>
      </c>
      <c r="F175" s="147" t="s">
        <v>541</v>
      </c>
      <c r="H175" s="148">
        <v>3</v>
      </c>
      <c r="I175" s="149"/>
      <c r="L175" s="144"/>
      <c r="M175" s="150"/>
      <c r="T175" s="151"/>
      <c r="AT175" s="146" t="s">
        <v>134</v>
      </c>
      <c r="AU175" s="146" t="s">
        <v>81</v>
      </c>
      <c r="AV175" s="12" t="s">
        <v>81</v>
      </c>
      <c r="AW175" s="12" t="s">
        <v>33</v>
      </c>
      <c r="AX175" s="12" t="s">
        <v>79</v>
      </c>
      <c r="AY175" s="146" t="s">
        <v>120</v>
      </c>
    </row>
    <row r="176" spans="2:65" s="1" customFormat="1" ht="16.5" customHeight="1">
      <c r="B176" s="32"/>
      <c r="C176" s="127" t="s">
        <v>285</v>
      </c>
      <c r="D176" s="127" t="s">
        <v>122</v>
      </c>
      <c r="E176" s="128" t="s">
        <v>542</v>
      </c>
      <c r="F176" s="129" t="s">
        <v>543</v>
      </c>
      <c r="G176" s="130" t="s">
        <v>160</v>
      </c>
      <c r="H176" s="131">
        <v>57</v>
      </c>
      <c r="I176" s="132"/>
      <c r="J176" s="133">
        <f>ROUND(I176*H176,2)</f>
        <v>0</v>
      </c>
      <c r="K176" s="129" t="s">
        <v>126</v>
      </c>
      <c r="L176" s="32"/>
      <c r="M176" s="134" t="s">
        <v>19</v>
      </c>
      <c r="N176" s="135" t="s">
        <v>42</v>
      </c>
      <c r="P176" s="136">
        <f>O176*H176</f>
        <v>0</v>
      </c>
      <c r="Q176" s="136">
        <v>0</v>
      </c>
      <c r="R176" s="136">
        <f>Q176*H176</f>
        <v>0</v>
      </c>
      <c r="S176" s="136">
        <v>0</v>
      </c>
      <c r="T176" s="137">
        <f>S176*H176</f>
        <v>0</v>
      </c>
      <c r="AR176" s="138" t="s">
        <v>127</v>
      </c>
      <c r="AT176" s="138" t="s">
        <v>122</v>
      </c>
      <c r="AU176" s="138" t="s">
        <v>81</v>
      </c>
      <c r="AY176" s="17" t="s">
        <v>120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7" t="s">
        <v>79</v>
      </c>
      <c r="BK176" s="139">
        <f>ROUND(I176*H176,2)</f>
        <v>0</v>
      </c>
      <c r="BL176" s="17" t="s">
        <v>127</v>
      </c>
      <c r="BM176" s="138" t="s">
        <v>544</v>
      </c>
    </row>
    <row r="177" spans="2:65" s="1" customFormat="1" ht="10.199999999999999">
      <c r="B177" s="32"/>
      <c r="D177" s="140" t="s">
        <v>129</v>
      </c>
      <c r="F177" s="141" t="s">
        <v>545</v>
      </c>
      <c r="I177" s="142"/>
      <c r="L177" s="32"/>
      <c r="M177" s="143"/>
      <c r="T177" s="53"/>
      <c r="AT177" s="17" t="s">
        <v>129</v>
      </c>
      <c r="AU177" s="17" t="s">
        <v>81</v>
      </c>
    </row>
    <row r="178" spans="2:65" s="12" customFormat="1" ht="10.199999999999999">
      <c r="B178" s="144"/>
      <c r="D178" s="145" t="s">
        <v>134</v>
      </c>
      <c r="E178" s="146" t="s">
        <v>19</v>
      </c>
      <c r="F178" s="147" t="s">
        <v>546</v>
      </c>
      <c r="H178" s="148">
        <v>57</v>
      </c>
      <c r="I178" s="149"/>
      <c r="L178" s="144"/>
      <c r="M178" s="150"/>
      <c r="T178" s="151"/>
      <c r="AT178" s="146" t="s">
        <v>134</v>
      </c>
      <c r="AU178" s="146" t="s">
        <v>81</v>
      </c>
      <c r="AV178" s="12" t="s">
        <v>81</v>
      </c>
      <c r="AW178" s="12" t="s">
        <v>33</v>
      </c>
      <c r="AX178" s="12" t="s">
        <v>79</v>
      </c>
      <c r="AY178" s="146" t="s">
        <v>120</v>
      </c>
    </row>
    <row r="179" spans="2:65" s="1" customFormat="1" ht="16.5" customHeight="1">
      <c r="B179" s="32"/>
      <c r="C179" s="127" t="s">
        <v>291</v>
      </c>
      <c r="D179" s="127" t="s">
        <v>122</v>
      </c>
      <c r="E179" s="128" t="s">
        <v>547</v>
      </c>
      <c r="F179" s="129" t="s">
        <v>548</v>
      </c>
      <c r="G179" s="130" t="s">
        <v>160</v>
      </c>
      <c r="H179" s="131">
        <v>51.5</v>
      </c>
      <c r="I179" s="132"/>
      <c r="J179" s="133">
        <f>ROUND(I179*H179,2)</f>
        <v>0</v>
      </c>
      <c r="K179" s="129" t="s">
        <v>126</v>
      </c>
      <c r="L179" s="32"/>
      <c r="M179" s="134" t="s">
        <v>19</v>
      </c>
      <c r="N179" s="135" t="s">
        <v>42</v>
      </c>
      <c r="P179" s="136">
        <f>O179*H179</f>
        <v>0</v>
      </c>
      <c r="Q179" s="136">
        <v>0</v>
      </c>
      <c r="R179" s="136">
        <f>Q179*H179</f>
        <v>0</v>
      </c>
      <c r="S179" s="136">
        <v>0</v>
      </c>
      <c r="T179" s="137">
        <f>S179*H179</f>
        <v>0</v>
      </c>
      <c r="AR179" s="138" t="s">
        <v>127</v>
      </c>
      <c r="AT179" s="138" t="s">
        <v>122</v>
      </c>
      <c r="AU179" s="138" t="s">
        <v>81</v>
      </c>
      <c r="AY179" s="17" t="s">
        <v>120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7" t="s">
        <v>79</v>
      </c>
      <c r="BK179" s="139">
        <f>ROUND(I179*H179,2)</f>
        <v>0</v>
      </c>
      <c r="BL179" s="17" t="s">
        <v>127</v>
      </c>
      <c r="BM179" s="138" t="s">
        <v>549</v>
      </c>
    </row>
    <row r="180" spans="2:65" s="1" customFormat="1" ht="10.199999999999999">
      <c r="B180" s="32"/>
      <c r="D180" s="140" t="s">
        <v>129</v>
      </c>
      <c r="F180" s="141" t="s">
        <v>550</v>
      </c>
      <c r="I180" s="142"/>
      <c r="L180" s="32"/>
      <c r="M180" s="143"/>
      <c r="T180" s="53"/>
      <c r="AT180" s="17" t="s">
        <v>129</v>
      </c>
      <c r="AU180" s="17" t="s">
        <v>81</v>
      </c>
    </row>
    <row r="181" spans="2:65" s="1" customFormat="1" ht="16.5" customHeight="1">
      <c r="B181" s="32"/>
      <c r="C181" s="127" t="s">
        <v>297</v>
      </c>
      <c r="D181" s="127" t="s">
        <v>122</v>
      </c>
      <c r="E181" s="128" t="s">
        <v>551</v>
      </c>
      <c r="F181" s="129" t="s">
        <v>552</v>
      </c>
      <c r="G181" s="130" t="s">
        <v>160</v>
      </c>
      <c r="H181" s="131">
        <v>108.5</v>
      </c>
      <c r="I181" s="132"/>
      <c r="J181" s="133">
        <f>ROUND(I181*H181,2)</f>
        <v>0</v>
      </c>
      <c r="K181" s="129" t="s">
        <v>126</v>
      </c>
      <c r="L181" s="32"/>
      <c r="M181" s="134" t="s">
        <v>19</v>
      </c>
      <c r="N181" s="135" t="s">
        <v>42</v>
      </c>
      <c r="P181" s="136">
        <f>O181*H181</f>
        <v>0</v>
      </c>
      <c r="Q181" s="136">
        <v>6.9999999999999994E-5</v>
      </c>
      <c r="R181" s="136">
        <f>Q181*H181</f>
        <v>7.5949999999999993E-3</v>
      </c>
      <c r="S181" s="136">
        <v>0</v>
      </c>
      <c r="T181" s="137">
        <f>S181*H181</f>
        <v>0</v>
      </c>
      <c r="AR181" s="138" t="s">
        <v>127</v>
      </c>
      <c r="AT181" s="138" t="s">
        <v>122</v>
      </c>
      <c r="AU181" s="138" t="s">
        <v>81</v>
      </c>
      <c r="AY181" s="17" t="s">
        <v>120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7" t="s">
        <v>79</v>
      </c>
      <c r="BK181" s="139">
        <f>ROUND(I181*H181,2)</f>
        <v>0</v>
      </c>
      <c r="BL181" s="17" t="s">
        <v>127</v>
      </c>
      <c r="BM181" s="138" t="s">
        <v>553</v>
      </c>
    </row>
    <row r="182" spans="2:65" s="1" customFormat="1" ht="10.199999999999999">
      <c r="B182" s="32"/>
      <c r="D182" s="140" t="s">
        <v>129</v>
      </c>
      <c r="F182" s="141" t="s">
        <v>554</v>
      </c>
      <c r="I182" s="142"/>
      <c r="L182" s="32"/>
      <c r="M182" s="143"/>
      <c r="T182" s="53"/>
      <c r="AT182" s="17" t="s">
        <v>129</v>
      </c>
      <c r="AU182" s="17" t="s">
        <v>81</v>
      </c>
    </row>
    <row r="183" spans="2:65" s="12" customFormat="1" ht="10.199999999999999">
      <c r="B183" s="144"/>
      <c r="D183" s="145" t="s">
        <v>134</v>
      </c>
      <c r="E183" s="146" t="s">
        <v>19</v>
      </c>
      <c r="F183" s="147" t="s">
        <v>555</v>
      </c>
      <c r="H183" s="148">
        <v>108.5</v>
      </c>
      <c r="I183" s="149"/>
      <c r="L183" s="144"/>
      <c r="M183" s="150"/>
      <c r="T183" s="151"/>
      <c r="AT183" s="146" t="s">
        <v>134</v>
      </c>
      <c r="AU183" s="146" t="s">
        <v>81</v>
      </c>
      <c r="AV183" s="12" t="s">
        <v>81</v>
      </c>
      <c r="AW183" s="12" t="s">
        <v>33</v>
      </c>
      <c r="AX183" s="12" t="s">
        <v>79</v>
      </c>
      <c r="AY183" s="146" t="s">
        <v>120</v>
      </c>
    </row>
    <row r="184" spans="2:65" s="1" customFormat="1" ht="16.5" customHeight="1">
      <c r="B184" s="32"/>
      <c r="C184" s="127" t="s">
        <v>301</v>
      </c>
      <c r="D184" s="127" t="s">
        <v>122</v>
      </c>
      <c r="E184" s="128" t="s">
        <v>556</v>
      </c>
      <c r="F184" s="129" t="s">
        <v>557</v>
      </c>
      <c r="G184" s="130" t="s">
        <v>294</v>
      </c>
      <c r="H184" s="131">
        <v>9</v>
      </c>
      <c r="I184" s="132"/>
      <c r="J184" s="133">
        <f>ROUND(I184*H184,2)</f>
        <v>0</v>
      </c>
      <c r="K184" s="129" t="s">
        <v>126</v>
      </c>
      <c r="L184" s="32"/>
      <c r="M184" s="134" t="s">
        <v>19</v>
      </c>
      <c r="N184" s="135" t="s">
        <v>42</v>
      </c>
      <c r="P184" s="136">
        <f>O184*H184</f>
        <v>0</v>
      </c>
      <c r="Q184" s="136">
        <v>1.0189999999999999E-2</v>
      </c>
      <c r="R184" s="136">
        <f>Q184*H184</f>
        <v>9.171E-2</v>
      </c>
      <c r="S184" s="136">
        <v>0</v>
      </c>
      <c r="T184" s="137">
        <f>S184*H184</f>
        <v>0</v>
      </c>
      <c r="AR184" s="138" t="s">
        <v>127</v>
      </c>
      <c r="AT184" s="138" t="s">
        <v>122</v>
      </c>
      <c r="AU184" s="138" t="s">
        <v>81</v>
      </c>
      <c r="AY184" s="17" t="s">
        <v>120</v>
      </c>
      <c r="BE184" s="139">
        <f>IF(N184="základní",J184,0)</f>
        <v>0</v>
      </c>
      <c r="BF184" s="139">
        <f>IF(N184="snížená",J184,0)</f>
        <v>0</v>
      </c>
      <c r="BG184" s="139">
        <f>IF(N184="zákl. přenesená",J184,0)</f>
        <v>0</v>
      </c>
      <c r="BH184" s="139">
        <f>IF(N184="sníž. přenesená",J184,0)</f>
        <v>0</v>
      </c>
      <c r="BI184" s="139">
        <f>IF(N184="nulová",J184,0)</f>
        <v>0</v>
      </c>
      <c r="BJ184" s="17" t="s">
        <v>79</v>
      </c>
      <c r="BK184" s="139">
        <f>ROUND(I184*H184,2)</f>
        <v>0</v>
      </c>
      <c r="BL184" s="17" t="s">
        <v>127</v>
      </c>
      <c r="BM184" s="138" t="s">
        <v>558</v>
      </c>
    </row>
    <row r="185" spans="2:65" s="1" customFormat="1" ht="10.199999999999999">
      <c r="B185" s="32"/>
      <c r="D185" s="140" t="s">
        <v>129</v>
      </c>
      <c r="F185" s="141" t="s">
        <v>559</v>
      </c>
      <c r="I185" s="142"/>
      <c r="L185" s="32"/>
      <c r="M185" s="143"/>
      <c r="T185" s="53"/>
      <c r="AT185" s="17" t="s">
        <v>129</v>
      </c>
      <c r="AU185" s="17" t="s">
        <v>81</v>
      </c>
    </row>
    <row r="186" spans="2:65" s="1" customFormat="1" ht="16.5" customHeight="1">
      <c r="B186" s="32"/>
      <c r="C186" s="165" t="s">
        <v>306</v>
      </c>
      <c r="D186" s="165" t="s">
        <v>212</v>
      </c>
      <c r="E186" s="166" t="s">
        <v>560</v>
      </c>
      <c r="F186" s="167" t="s">
        <v>561</v>
      </c>
      <c r="G186" s="168" t="s">
        <v>294</v>
      </c>
      <c r="H186" s="169">
        <v>6</v>
      </c>
      <c r="I186" s="170"/>
      <c r="J186" s="171">
        <f>ROUND(I186*H186,2)</f>
        <v>0</v>
      </c>
      <c r="K186" s="167" t="s">
        <v>126</v>
      </c>
      <c r="L186" s="172"/>
      <c r="M186" s="173" t="s">
        <v>19</v>
      </c>
      <c r="N186" s="174" t="s">
        <v>42</v>
      </c>
      <c r="P186" s="136">
        <f>O186*H186</f>
        <v>0</v>
      </c>
      <c r="Q186" s="136">
        <v>0.50600000000000001</v>
      </c>
      <c r="R186" s="136">
        <f>Q186*H186</f>
        <v>3.036</v>
      </c>
      <c r="S186" s="136">
        <v>0</v>
      </c>
      <c r="T186" s="137">
        <f>S186*H186</f>
        <v>0</v>
      </c>
      <c r="AR186" s="138" t="s">
        <v>172</v>
      </c>
      <c r="AT186" s="138" t="s">
        <v>212</v>
      </c>
      <c r="AU186" s="138" t="s">
        <v>81</v>
      </c>
      <c r="AY186" s="17" t="s">
        <v>120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7" t="s">
        <v>79</v>
      </c>
      <c r="BK186" s="139">
        <f>ROUND(I186*H186,2)</f>
        <v>0</v>
      </c>
      <c r="BL186" s="17" t="s">
        <v>127</v>
      </c>
      <c r="BM186" s="138" t="s">
        <v>562</v>
      </c>
    </row>
    <row r="187" spans="2:65" s="1" customFormat="1" ht="16.5" customHeight="1">
      <c r="B187" s="32"/>
      <c r="C187" s="165" t="s">
        <v>310</v>
      </c>
      <c r="D187" s="165" t="s">
        <v>212</v>
      </c>
      <c r="E187" s="166" t="s">
        <v>563</v>
      </c>
      <c r="F187" s="167" t="s">
        <v>564</v>
      </c>
      <c r="G187" s="168" t="s">
        <v>294</v>
      </c>
      <c r="H187" s="169">
        <v>3</v>
      </c>
      <c r="I187" s="170"/>
      <c r="J187" s="171">
        <f>ROUND(I187*H187,2)</f>
        <v>0</v>
      </c>
      <c r="K187" s="167" t="s">
        <v>126</v>
      </c>
      <c r="L187" s="172"/>
      <c r="M187" s="173" t="s">
        <v>19</v>
      </c>
      <c r="N187" s="174" t="s">
        <v>42</v>
      </c>
      <c r="P187" s="136">
        <f>O187*H187</f>
        <v>0</v>
      </c>
      <c r="Q187" s="136">
        <v>1.0129999999999999</v>
      </c>
      <c r="R187" s="136">
        <f>Q187*H187</f>
        <v>3.0389999999999997</v>
      </c>
      <c r="S187" s="136">
        <v>0</v>
      </c>
      <c r="T187" s="137">
        <f>S187*H187</f>
        <v>0</v>
      </c>
      <c r="AR187" s="138" t="s">
        <v>172</v>
      </c>
      <c r="AT187" s="138" t="s">
        <v>212</v>
      </c>
      <c r="AU187" s="138" t="s">
        <v>81</v>
      </c>
      <c r="AY187" s="17" t="s">
        <v>120</v>
      </c>
      <c r="BE187" s="139">
        <f>IF(N187="základní",J187,0)</f>
        <v>0</v>
      </c>
      <c r="BF187" s="139">
        <f>IF(N187="snížená",J187,0)</f>
        <v>0</v>
      </c>
      <c r="BG187" s="139">
        <f>IF(N187="zákl. přenesená",J187,0)</f>
        <v>0</v>
      </c>
      <c r="BH187" s="139">
        <f>IF(N187="sníž. přenesená",J187,0)</f>
        <v>0</v>
      </c>
      <c r="BI187" s="139">
        <f>IF(N187="nulová",J187,0)</f>
        <v>0</v>
      </c>
      <c r="BJ187" s="17" t="s">
        <v>79</v>
      </c>
      <c r="BK187" s="139">
        <f>ROUND(I187*H187,2)</f>
        <v>0</v>
      </c>
      <c r="BL187" s="17" t="s">
        <v>127</v>
      </c>
      <c r="BM187" s="138" t="s">
        <v>565</v>
      </c>
    </row>
    <row r="188" spans="2:65" s="1" customFormat="1" ht="16.5" customHeight="1">
      <c r="B188" s="32"/>
      <c r="C188" s="127" t="s">
        <v>317</v>
      </c>
      <c r="D188" s="127" t="s">
        <v>122</v>
      </c>
      <c r="E188" s="128" t="s">
        <v>566</v>
      </c>
      <c r="F188" s="129" t="s">
        <v>567</v>
      </c>
      <c r="G188" s="130" t="s">
        <v>294</v>
      </c>
      <c r="H188" s="131">
        <v>3</v>
      </c>
      <c r="I188" s="132"/>
      <c r="J188" s="133">
        <f>ROUND(I188*H188,2)</f>
        <v>0</v>
      </c>
      <c r="K188" s="129" t="s">
        <v>126</v>
      </c>
      <c r="L188" s="32"/>
      <c r="M188" s="134" t="s">
        <v>19</v>
      </c>
      <c r="N188" s="135" t="s">
        <v>42</v>
      </c>
      <c r="P188" s="136">
        <f>O188*H188</f>
        <v>0</v>
      </c>
      <c r="Q188" s="136">
        <v>1.248E-2</v>
      </c>
      <c r="R188" s="136">
        <f>Q188*H188</f>
        <v>3.7440000000000001E-2</v>
      </c>
      <c r="S188" s="136">
        <v>0</v>
      </c>
      <c r="T188" s="137">
        <f>S188*H188</f>
        <v>0</v>
      </c>
      <c r="AR188" s="138" t="s">
        <v>127</v>
      </c>
      <c r="AT188" s="138" t="s">
        <v>122</v>
      </c>
      <c r="AU188" s="138" t="s">
        <v>81</v>
      </c>
      <c r="AY188" s="17" t="s">
        <v>120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7" t="s">
        <v>79</v>
      </c>
      <c r="BK188" s="139">
        <f>ROUND(I188*H188,2)</f>
        <v>0</v>
      </c>
      <c r="BL188" s="17" t="s">
        <v>127</v>
      </c>
      <c r="BM188" s="138" t="s">
        <v>568</v>
      </c>
    </row>
    <row r="189" spans="2:65" s="1" customFormat="1" ht="10.199999999999999">
      <c r="B189" s="32"/>
      <c r="D189" s="140" t="s">
        <v>129</v>
      </c>
      <c r="F189" s="141" t="s">
        <v>569</v>
      </c>
      <c r="I189" s="142"/>
      <c r="L189" s="32"/>
      <c r="M189" s="143"/>
      <c r="T189" s="53"/>
      <c r="AT189" s="17" t="s">
        <v>129</v>
      </c>
      <c r="AU189" s="17" t="s">
        <v>81</v>
      </c>
    </row>
    <row r="190" spans="2:65" s="1" customFormat="1" ht="16.5" customHeight="1">
      <c r="B190" s="32"/>
      <c r="C190" s="165" t="s">
        <v>323</v>
      </c>
      <c r="D190" s="165" t="s">
        <v>212</v>
      </c>
      <c r="E190" s="166" t="s">
        <v>570</v>
      </c>
      <c r="F190" s="167" t="s">
        <v>571</v>
      </c>
      <c r="G190" s="168" t="s">
        <v>294</v>
      </c>
      <c r="H190" s="169">
        <v>3</v>
      </c>
      <c r="I190" s="170"/>
      <c r="J190" s="171">
        <f>ROUND(I190*H190,2)</f>
        <v>0</v>
      </c>
      <c r="K190" s="167" t="s">
        <v>126</v>
      </c>
      <c r="L190" s="172"/>
      <c r="M190" s="173" t="s">
        <v>19</v>
      </c>
      <c r="N190" s="174" t="s">
        <v>42</v>
      </c>
      <c r="P190" s="136">
        <f>O190*H190</f>
        <v>0</v>
      </c>
      <c r="Q190" s="136">
        <v>0.54800000000000004</v>
      </c>
      <c r="R190" s="136">
        <f>Q190*H190</f>
        <v>1.6440000000000001</v>
      </c>
      <c r="S190" s="136">
        <v>0</v>
      </c>
      <c r="T190" s="137">
        <f>S190*H190</f>
        <v>0</v>
      </c>
      <c r="AR190" s="138" t="s">
        <v>172</v>
      </c>
      <c r="AT190" s="138" t="s">
        <v>212</v>
      </c>
      <c r="AU190" s="138" t="s">
        <v>81</v>
      </c>
      <c r="AY190" s="17" t="s">
        <v>120</v>
      </c>
      <c r="BE190" s="139">
        <f>IF(N190="základní",J190,0)</f>
        <v>0</v>
      </c>
      <c r="BF190" s="139">
        <f>IF(N190="snížená",J190,0)</f>
        <v>0</v>
      </c>
      <c r="BG190" s="139">
        <f>IF(N190="zákl. přenesená",J190,0)</f>
        <v>0</v>
      </c>
      <c r="BH190" s="139">
        <f>IF(N190="sníž. přenesená",J190,0)</f>
        <v>0</v>
      </c>
      <c r="BI190" s="139">
        <f>IF(N190="nulová",J190,0)</f>
        <v>0</v>
      </c>
      <c r="BJ190" s="17" t="s">
        <v>79</v>
      </c>
      <c r="BK190" s="139">
        <f>ROUND(I190*H190,2)</f>
        <v>0</v>
      </c>
      <c r="BL190" s="17" t="s">
        <v>127</v>
      </c>
      <c r="BM190" s="138" t="s">
        <v>572</v>
      </c>
    </row>
    <row r="191" spans="2:65" s="1" customFormat="1" ht="16.5" customHeight="1">
      <c r="B191" s="32"/>
      <c r="C191" s="127" t="s">
        <v>328</v>
      </c>
      <c r="D191" s="127" t="s">
        <v>122</v>
      </c>
      <c r="E191" s="128" t="s">
        <v>573</v>
      </c>
      <c r="F191" s="129" t="s">
        <v>574</v>
      </c>
      <c r="G191" s="130" t="s">
        <v>294</v>
      </c>
      <c r="H191" s="131">
        <v>3</v>
      </c>
      <c r="I191" s="132"/>
      <c r="J191" s="133">
        <f>ROUND(I191*H191,2)</f>
        <v>0</v>
      </c>
      <c r="K191" s="129" t="s">
        <v>126</v>
      </c>
      <c r="L191" s="32"/>
      <c r="M191" s="134" t="s">
        <v>19</v>
      </c>
      <c r="N191" s="135" t="s">
        <v>42</v>
      </c>
      <c r="P191" s="136">
        <f>O191*H191</f>
        <v>0</v>
      </c>
      <c r="Q191" s="136">
        <v>2.8539999999999999E-2</v>
      </c>
      <c r="R191" s="136">
        <f>Q191*H191</f>
        <v>8.5620000000000002E-2</v>
      </c>
      <c r="S191" s="136">
        <v>0</v>
      </c>
      <c r="T191" s="137">
        <f>S191*H191</f>
        <v>0</v>
      </c>
      <c r="AR191" s="138" t="s">
        <v>127</v>
      </c>
      <c r="AT191" s="138" t="s">
        <v>122</v>
      </c>
      <c r="AU191" s="138" t="s">
        <v>81</v>
      </c>
      <c r="AY191" s="17" t="s">
        <v>120</v>
      </c>
      <c r="BE191" s="139">
        <f>IF(N191="základní",J191,0)</f>
        <v>0</v>
      </c>
      <c r="BF191" s="139">
        <f>IF(N191="snížená",J191,0)</f>
        <v>0</v>
      </c>
      <c r="BG191" s="139">
        <f>IF(N191="zákl. přenesená",J191,0)</f>
        <v>0</v>
      </c>
      <c r="BH191" s="139">
        <f>IF(N191="sníž. přenesená",J191,0)</f>
        <v>0</v>
      </c>
      <c r="BI191" s="139">
        <f>IF(N191="nulová",J191,0)</f>
        <v>0</v>
      </c>
      <c r="BJ191" s="17" t="s">
        <v>79</v>
      </c>
      <c r="BK191" s="139">
        <f>ROUND(I191*H191,2)</f>
        <v>0</v>
      </c>
      <c r="BL191" s="17" t="s">
        <v>127</v>
      </c>
      <c r="BM191" s="138" t="s">
        <v>575</v>
      </c>
    </row>
    <row r="192" spans="2:65" s="1" customFormat="1" ht="10.199999999999999">
      <c r="B192" s="32"/>
      <c r="D192" s="140" t="s">
        <v>129</v>
      </c>
      <c r="F192" s="141" t="s">
        <v>576</v>
      </c>
      <c r="I192" s="142"/>
      <c r="L192" s="32"/>
      <c r="M192" s="143"/>
      <c r="T192" s="53"/>
      <c r="AT192" s="17" t="s">
        <v>129</v>
      </c>
      <c r="AU192" s="17" t="s">
        <v>81</v>
      </c>
    </row>
    <row r="193" spans="2:65" s="1" customFormat="1" ht="16.5" customHeight="1">
      <c r="B193" s="32"/>
      <c r="C193" s="165" t="s">
        <v>333</v>
      </c>
      <c r="D193" s="165" t="s">
        <v>212</v>
      </c>
      <c r="E193" s="166" t="s">
        <v>577</v>
      </c>
      <c r="F193" s="167" t="s">
        <v>578</v>
      </c>
      <c r="G193" s="168" t="s">
        <v>294</v>
      </c>
      <c r="H193" s="169">
        <v>3</v>
      </c>
      <c r="I193" s="170"/>
      <c r="J193" s="171">
        <f>ROUND(I193*H193,2)</f>
        <v>0</v>
      </c>
      <c r="K193" s="167" t="s">
        <v>126</v>
      </c>
      <c r="L193" s="172"/>
      <c r="M193" s="173" t="s">
        <v>19</v>
      </c>
      <c r="N193" s="174" t="s">
        <v>42</v>
      </c>
      <c r="P193" s="136">
        <f>O193*H193</f>
        <v>0</v>
      </c>
      <c r="Q193" s="136">
        <v>1.87</v>
      </c>
      <c r="R193" s="136">
        <f>Q193*H193</f>
        <v>5.61</v>
      </c>
      <c r="S193" s="136">
        <v>0</v>
      </c>
      <c r="T193" s="137">
        <f>S193*H193</f>
        <v>0</v>
      </c>
      <c r="AR193" s="138" t="s">
        <v>172</v>
      </c>
      <c r="AT193" s="138" t="s">
        <v>212</v>
      </c>
      <c r="AU193" s="138" t="s">
        <v>81</v>
      </c>
      <c r="AY193" s="17" t="s">
        <v>120</v>
      </c>
      <c r="BE193" s="139">
        <f>IF(N193="základní",J193,0)</f>
        <v>0</v>
      </c>
      <c r="BF193" s="139">
        <f>IF(N193="snížená",J193,0)</f>
        <v>0</v>
      </c>
      <c r="BG193" s="139">
        <f>IF(N193="zákl. přenesená",J193,0)</f>
        <v>0</v>
      </c>
      <c r="BH193" s="139">
        <f>IF(N193="sníž. přenesená",J193,0)</f>
        <v>0</v>
      </c>
      <c r="BI193" s="139">
        <f>IF(N193="nulová",J193,0)</f>
        <v>0</v>
      </c>
      <c r="BJ193" s="17" t="s">
        <v>79</v>
      </c>
      <c r="BK193" s="139">
        <f>ROUND(I193*H193,2)</f>
        <v>0</v>
      </c>
      <c r="BL193" s="17" t="s">
        <v>127</v>
      </c>
      <c r="BM193" s="138" t="s">
        <v>579</v>
      </c>
    </row>
    <row r="194" spans="2:65" s="1" customFormat="1" ht="16.5" customHeight="1">
      <c r="B194" s="32"/>
      <c r="C194" s="127" t="s">
        <v>340</v>
      </c>
      <c r="D194" s="127" t="s">
        <v>122</v>
      </c>
      <c r="E194" s="128" t="s">
        <v>580</v>
      </c>
      <c r="F194" s="129" t="s">
        <v>581</v>
      </c>
      <c r="G194" s="130" t="s">
        <v>294</v>
      </c>
      <c r="H194" s="131">
        <v>3</v>
      </c>
      <c r="I194" s="132"/>
      <c r="J194" s="133">
        <f>ROUND(I194*H194,2)</f>
        <v>0</v>
      </c>
      <c r="K194" s="129" t="s">
        <v>126</v>
      </c>
      <c r="L194" s="32"/>
      <c r="M194" s="134" t="s">
        <v>19</v>
      </c>
      <c r="N194" s="135" t="s">
        <v>42</v>
      </c>
      <c r="P194" s="136">
        <f>O194*H194</f>
        <v>0</v>
      </c>
      <c r="Q194" s="136">
        <v>2.972E-2</v>
      </c>
      <c r="R194" s="136">
        <f>Q194*H194</f>
        <v>8.9160000000000003E-2</v>
      </c>
      <c r="S194" s="136">
        <v>0</v>
      </c>
      <c r="T194" s="137">
        <f>S194*H194</f>
        <v>0</v>
      </c>
      <c r="AR194" s="138" t="s">
        <v>127</v>
      </c>
      <c r="AT194" s="138" t="s">
        <v>122</v>
      </c>
      <c r="AU194" s="138" t="s">
        <v>81</v>
      </c>
      <c r="AY194" s="17" t="s">
        <v>120</v>
      </c>
      <c r="BE194" s="139">
        <f>IF(N194="základní",J194,0)</f>
        <v>0</v>
      </c>
      <c r="BF194" s="139">
        <f>IF(N194="snížená",J194,0)</f>
        <v>0</v>
      </c>
      <c r="BG194" s="139">
        <f>IF(N194="zákl. přenesená",J194,0)</f>
        <v>0</v>
      </c>
      <c r="BH194" s="139">
        <f>IF(N194="sníž. přenesená",J194,0)</f>
        <v>0</v>
      </c>
      <c r="BI194" s="139">
        <f>IF(N194="nulová",J194,0)</f>
        <v>0</v>
      </c>
      <c r="BJ194" s="17" t="s">
        <v>79</v>
      </c>
      <c r="BK194" s="139">
        <f>ROUND(I194*H194,2)</f>
        <v>0</v>
      </c>
      <c r="BL194" s="17" t="s">
        <v>127</v>
      </c>
      <c r="BM194" s="138" t="s">
        <v>582</v>
      </c>
    </row>
    <row r="195" spans="2:65" s="1" customFormat="1" ht="10.199999999999999">
      <c r="B195" s="32"/>
      <c r="D195" s="140" t="s">
        <v>129</v>
      </c>
      <c r="F195" s="141" t="s">
        <v>583</v>
      </c>
      <c r="I195" s="142"/>
      <c r="L195" s="32"/>
      <c r="M195" s="143"/>
      <c r="T195" s="53"/>
      <c r="AT195" s="17" t="s">
        <v>129</v>
      </c>
      <c r="AU195" s="17" t="s">
        <v>81</v>
      </c>
    </row>
    <row r="196" spans="2:65" s="1" customFormat="1" ht="16.5" customHeight="1">
      <c r="B196" s="32"/>
      <c r="C196" s="165" t="s">
        <v>345</v>
      </c>
      <c r="D196" s="165" t="s">
        <v>212</v>
      </c>
      <c r="E196" s="166" t="s">
        <v>584</v>
      </c>
      <c r="F196" s="167" t="s">
        <v>585</v>
      </c>
      <c r="G196" s="168" t="s">
        <v>294</v>
      </c>
      <c r="H196" s="169">
        <v>3</v>
      </c>
      <c r="I196" s="170"/>
      <c r="J196" s="171">
        <f>ROUND(I196*H196,2)</f>
        <v>0</v>
      </c>
      <c r="K196" s="167" t="s">
        <v>126</v>
      </c>
      <c r="L196" s="172"/>
      <c r="M196" s="173" t="s">
        <v>19</v>
      </c>
      <c r="N196" s="174" t="s">
        <v>42</v>
      </c>
      <c r="P196" s="136">
        <f>O196*H196</f>
        <v>0</v>
      </c>
      <c r="Q196" s="136">
        <v>0.11</v>
      </c>
      <c r="R196" s="136">
        <f>Q196*H196</f>
        <v>0.33</v>
      </c>
      <c r="S196" s="136">
        <v>0</v>
      </c>
      <c r="T196" s="137">
        <f>S196*H196</f>
        <v>0</v>
      </c>
      <c r="AR196" s="138" t="s">
        <v>172</v>
      </c>
      <c r="AT196" s="138" t="s">
        <v>212</v>
      </c>
      <c r="AU196" s="138" t="s">
        <v>81</v>
      </c>
      <c r="AY196" s="17" t="s">
        <v>120</v>
      </c>
      <c r="BE196" s="139">
        <f>IF(N196="základní",J196,0)</f>
        <v>0</v>
      </c>
      <c r="BF196" s="139">
        <f>IF(N196="snížená",J196,0)</f>
        <v>0</v>
      </c>
      <c r="BG196" s="139">
        <f>IF(N196="zákl. přenesená",J196,0)</f>
        <v>0</v>
      </c>
      <c r="BH196" s="139">
        <f>IF(N196="sníž. přenesená",J196,0)</f>
        <v>0</v>
      </c>
      <c r="BI196" s="139">
        <f>IF(N196="nulová",J196,0)</f>
        <v>0</v>
      </c>
      <c r="BJ196" s="17" t="s">
        <v>79</v>
      </c>
      <c r="BK196" s="139">
        <f>ROUND(I196*H196,2)</f>
        <v>0</v>
      </c>
      <c r="BL196" s="17" t="s">
        <v>127</v>
      </c>
      <c r="BM196" s="138" t="s">
        <v>586</v>
      </c>
    </row>
    <row r="197" spans="2:65" s="1" customFormat="1" ht="16.5" customHeight="1">
      <c r="B197" s="32"/>
      <c r="C197" s="127" t="s">
        <v>351</v>
      </c>
      <c r="D197" s="127" t="s">
        <v>122</v>
      </c>
      <c r="E197" s="128" t="s">
        <v>587</v>
      </c>
      <c r="F197" s="129" t="s">
        <v>588</v>
      </c>
      <c r="G197" s="130" t="s">
        <v>294</v>
      </c>
      <c r="H197" s="131">
        <v>3</v>
      </c>
      <c r="I197" s="132"/>
      <c r="J197" s="133">
        <f>ROUND(I197*H197,2)</f>
        <v>0</v>
      </c>
      <c r="K197" s="129" t="s">
        <v>126</v>
      </c>
      <c r="L197" s="32"/>
      <c r="M197" s="134" t="s">
        <v>19</v>
      </c>
      <c r="N197" s="135" t="s">
        <v>42</v>
      </c>
      <c r="P197" s="136">
        <f>O197*H197</f>
        <v>0</v>
      </c>
      <c r="Q197" s="136">
        <v>0.12526000000000001</v>
      </c>
      <c r="R197" s="136">
        <f>Q197*H197</f>
        <v>0.37578</v>
      </c>
      <c r="S197" s="136">
        <v>0</v>
      </c>
      <c r="T197" s="137">
        <f>S197*H197</f>
        <v>0</v>
      </c>
      <c r="AR197" s="138" t="s">
        <v>127</v>
      </c>
      <c r="AT197" s="138" t="s">
        <v>122</v>
      </c>
      <c r="AU197" s="138" t="s">
        <v>81</v>
      </c>
      <c r="AY197" s="17" t="s">
        <v>120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7" t="s">
        <v>79</v>
      </c>
      <c r="BK197" s="139">
        <f>ROUND(I197*H197,2)</f>
        <v>0</v>
      </c>
      <c r="BL197" s="17" t="s">
        <v>127</v>
      </c>
      <c r="BM197" s="138" t="s">
        <v>589</v>
      </c>
    </row>
    <row r="198" spans="2:65" s="1" customFormat="1" ht="10.199999999999999">
      <c r="B198" s="32"/>
      <c r="D198" s="140" t="s">
        <v>129</v>
      </c>
      <c r="F198" s="141" t="s">
        <v>590</v>
      </c>
      <c r="I198" s="142"/>
      <c r="L198" s="32"/>
      <c r="M198" s="143"/>
      <c r="T198" s="53"/>
      <c r="AT198" s="17" t="s">
        <v>129</v>
      </c>
      <c r="AU198" s="17" t="s">
        <v>81</v>
      </c>
    </row>
    <row r="199" spans="2:65" s="1" customFormat="1" ht="16.5" customHeight="1">
      <c r="B199" s="32"/>
      <c r="C199" s="165" t="s">
        <v>356</v>
      </c>
      <c r="D199" s="165" t="s">
        <v>212</v>
      </c>
      <c r="E199" s="166" t="s">
        <v>591</v>
      </c>
      <c r="F199" s="167" t="s">
        <v>592</v>
      </c>
      <c r="G199" s="168" t="s">
        <v>294</v>
      </c>
      <c r="H199" s="169">
        <v>3</v>
      </c>
      <c r="I199" s="170"/>
      <c r="J199" s="171">
        <f>ROUND(I199*H199,2)</f>
        <v>0</v>
      </c>
      <c r="K199" s="167" t="s">
        <v>126</v>
      </c>
      <c r="L199" s="172"/>
      <c r="M199" s="173" t="s">
        <v>19</v>
      </c>
      <c r="N199" s="174" t="s">
        <v>42</v>
      </c>
      <c r="P199" s="136">
        <f>O199*H199</f>
        <v>0</v>
      </c>
      <c r="Q199" s="136">
        <v>0.13500000000000001</v>
      </c>
      <c r="R199" s="136">
        <f>Q199*H199</f>
        <v>0.40500000000000003</v>
      </c>
      <c r="S199" s="136">
        <v>0</v>
      </c>
      <c r="T199" s="137">
        <f>S199*H199</f>
        <v>0</v>
      </c>
      <c r="AR199" s="138" t="s">
        <v>172</v>
      </c>
      <c r="AT199" s="138" t="s">
        <v>212</v>
      </c>
      <c r="AU199" s="138" t="s">
        <v>81</v>
      </c>
      <c r="AY199" s="17" t="s">
        <v>120</v>
      </c>
      <c r="BE199" s="139">
        <f>IF(N199="základní",J199,0)</f>
        <v>0</v>
      </c>
      <c r="BF199" s="139">
        <f>IF(N199="snížená",J199,0)</f>
        <v>0</v>
      </c>
      <c r="BG199" s="139">
        <f>IF(N199="zákl. přenesená",J199,0)</f>
        <v>0</v>
      </c>
      <c r="BH199" s="139">
        <f>IF(N199="sníž. přenesená",J199,0)</f>
        <v>0</v>
      </c>
      <c r="BI199" s="139">
        <f>IF(N199="nulová",J199,0)</f>
        <v>0</v>
      </c>
      <c r="BJ199" s="17" t="s">
        <v>79</v>
      </c>
      <c r="BK199" s="139">
        <f>ROUND(I199*H199,2)</f>
        <v>0</v>
      </c>
      <c r="BL199" s="17" t="s">
        <v>127</v>
      </c>
      <c r="BM199" s="138" t="s">
        <v>593</v>
      </c>
    </row>
    <row r="200" spans="2:65" s="1" customFormat="1" ht="16.5" customHeight="1">
      <c r="B200" s="32"/>
      <c r="C200" s="127" t="s">
        <v>362</v>
      </c>
      <c r="D200" s="127" t="s">
        <v>122</v>
      </c>
      <c r="E200" s="128" t="s">
        <v>594</v>
      </c>
      <c r="F200" s="129" t="s">
        <v>595</v>
      </c>
      <c r="G200" s="130" t="s">
        <v>294</v>
      </c>
      <c r="H200" s="131">
        <v>3</v>
      </c>
      <c r="I200" s="132"/>
      <c r="J200" s="133">
        <f>ROUND(I200*H200,2)</f>
        <v>0</v>
      </c>
      <c r="K200" s="129" t="s">
        <v>126</v>
      </c>
      <c r="L200" s="32"/>
      <c r="M200" s="134" t="s">
        <v>19</v>
      </c>
      <c r="N200" s="135" t="s">
        <v>42</v>
      </c>
      <c r="P200" s="136">
        <f>O200*H200</f>
        <v>0</v>
      </c>
      <c r="Q200" s="136">
        <v>3.0759999999999999E-2</v>
      </c>
      <c r="R200" s="136">
        <f>Q200*H200</f>
        <v>9.2280000000000001E-2</v>
      </c>
      <c r="S200" s="136">
        <v>0</v>
      </c>
      <c r="T200" s="137">
        <f>S200*H200</f>
        <v>0</v>
      </c>
      <c r="AR200" s="138" t="s">
        <v>127</v>
      </c>
      <c r="AT200" s="138" t="s">
        <v>122</v>
      </c>
      <c r="AU200" s="138" t="s">
        <v>81</v>
      </c>
      <c r="AY200" s="17" t="s">
        <v>120</v>
      </c>
      <c r="BE200" s="139">
        <f>IF(N200="základní",J200,0)</f>
        <v>0</v>
      </c>
      <c r="BF200" s="139">
        <f>IF(N200="snížená",J200,0)</f>
        <v>0</v>
      </c>
      <c r="BG200" s="139">
        <f>IF(N200="zákl. přenesená",J200,0)</f>
        <v>0</v>
      </c>
      <c r="BH200" s="139">
        <f>IF(N200="sníž. přenesená",J200,0)</f>
        <v>0</v>
      </c>
      <c r="BI200" s="139">
        <f>IF(N200="nulová",J200,0)</f>
        <v>0</v>
      </c>
      <c r="BJ200" s="17" t="s">
        <v>79</v>
      </c>
      <c r="BK200" s="139">
        <f>ROUND(I200*H200,2)</f>
        <v>0</v>
      </c>
      <c r="BL200" s="17" t="s">
        <v>127</v>
      </c>
      <c r="BM200" s="138" t="s">
        <v>596</v>
      </c>
    </row>
    <row r="201" spans="2:65" s="1" customFormat="1" ht="10.199999999999999">
      <c r="B201" s="32"/>
      <c r="D201" s="140" t="s">
        <v>129</v>
      </c>
      <c r="F201" s="141" t="s">
        <v>597</v>
      </c>
      <c r="I201" s="142"/>
      <c r="L201" s="32"/>
      <c r="M201" s="143"/>
      <c r="T201" s="53"/>
      <c r="AT201" s="17" t="s">
        <v>129</v>
      </c>
      <c r="AU201" s="17" t="s">
        <v>81</v>
      </c>
    </row>
    <row r="202" spans="2:65" s="1" customFormat="1" ht="16.5" customHeight="1">
      <c r="B202" s="32"/>
      <c r="C202" s="165" t="s">
        <v>367</v>
      </c>
      <c r="D202" s="165" t="s">
        <v>212</v>
      </c>
      <c r="E202" s="166" t="s">
        <v>598</v>
      </c>
      <c r="F202" s="167" t="s">
        <v>599</v>
      </c>
      <c r="G202" s="168" t="s">
        <v>294</v>
      </c>
      <c r="H202" s="169">
        <v>3</v>
      </c>
      <c r="I202" s="170"/>
      <c r="J202" s="171">
        <f>ROUND(I202*H202,2)</f>
        <v>0</v>
      </c>
      <c r="K202" s="167" t="s">
        <v>126</v>
      </c>
      <c r="L202" s="172"/>
      <c r="M202" s="173" t="s">
        <v>19</v>
      </c>
      <c r="N202" s="174" t="s">
        <v>42</v>
      </c>
      <c r="P202" s="136">
        <f>O202*H202</f>
        <v>0</v>
      </c>
      <c r="Q202" s="136">
        <v>7.0000000000000007E-2</v>
      </c>
      <c r="R202" s="136">
        <f>Q202*H202</f>
        <v>0.21000000000000002</v>
      </c>
      <c r="S202" s="136">
        <v>0</v>
      </c>
      <c r="T202" s="137">
        <f>S202*H202</f>
        <v>0</v>
      </c>
      <c r="AR202" s="138" t="s">
        <v>172</v>
      </c>
      <c r="AT202" s="138" t="s">
        <v>212</v>
      </c>
      <c r="AU202" s="138" t="s">
        <v>81</v>
      </c>
      <c r="AY202" s="17" t="s">
        <v>120</v>
      </c>
      <c r="BE202" s="139">
        <f>IF(N202="základní",J202,0)</f>
        <v>0</v>
      </c>
      <c r="BF202" s="139">
        <f>IF(N202="snížená",J202,0)</f>
        <v>0</v>
      </c>
      <c r="BG202" s="139">
        <f>IF(N202="zákl. přenesená",J202,0)</f>
        <v>0</v>
      </c>
      <c r="BH202" s="139">
        <f>IF(N202="sníž. přenesená",J202,0)</f>
        <v>0</v>
      </c>
      <c r="BI202" s="139">
        <f>IF(N202="nulová",J202,0)</f>
        <v>0</v>
      </c>
      <c r="BJ202" s="17" t="s">
        <v>79</v>
      </c>
      <c r="BK202" s="139">
        <f>ROUND(I202*H202,2)</f>
        <v>0</v>
      </c>
      <c r="BL202" s="17" t="s">
        <v>127</v>
      </c>
      <c r="BM202" s="138" t="s">
        <v>600</v>
      </c>
    </row>
    <row r="203" spans="2:65" s="1" customFormat="1" ht="16.5" customHeight="1">
      <c r="B203" s="32"/>
      <c r="C203" s="127" t="s">
        <v>375</v>
      </c>
      <c r="D203" s="127" t="s">
        <v>122</v>
      </c>
      <c r="E203" s="128" t="s">
        <v>601</v>
      </c>
      <c r="F203" s="129" t="s">
        <v>602</v>
      </c>
      <c r="G203" s="130" t="s">
        <v>294</v>
      </c>
      <c r="H203" s="131">
        <v>3</v>
      </c>
      <c r="I203" s="132"/>
      <c r="J203" s="133">
        <f>ROUND(I203*H203,2)</f>
        <v>0</v>
      </c>
      <c r="K203" s="129" t="s">
        <v>126</v>
      </c>
      <c r="L203" s="32"/>
      <c r="M203" s="134" t="s">
        <v>19</v>
      </c>
      <c r="N203" s="135" t="s">
        <v>42</v>
      </c>
      <c r="P203" s="136">
        <f>O203*H203</f>
        <v>0</v>
      </c>
      <c r="Q203" s="136">
        <v>3.0759999999999999E-2</v>
      </c>
      <c r="R203" s="136">
        <f>Q203*H203</f>
        <v>9.2280000000000001E-2</v>
      </c>
      <c r="S203" s="136">
        <v>0</v>
      </c>
      <c r="T203" s="137">
        <f>S203*H203</f>
        <v>0</v>
      </c>
      <c r="AR203" s="138" t="s">
        <v>127</v>
      </c>
      <c r="AT203" s="138" t="s">
        <v>122</v>
      </c>
      <c r="AU203" s="138" t="s">
        <v>81</v>
      </c>
      <c r="AY203" s="17" t="s">
        <v>120</v>
      </c>
      <c r="BE203" s="139">
        <f>IF(N203="základní",J203,0)</f>
        <v>0</v>
      </c>
      <c r="BF203" s="139">
        <f>IF(N203="snížená",J203,0)</f>
        <v>0</v>
      </c>
      <c r="BG203" s="139">
        <f>IF(N203="zákl. přenesená",J203,0)</f>
        <v>0</v>
      </c>
      <c r="BH203" s="139">
        <f>IF(N203="sníž. přenesená",J203,0)</f>
        <v>0</v>
      </c>
      <c r="BI203" s="139">
        <f>IF(N203="nulová",J203,0)</f>
        <v>0</v>
      </c>
      <c r="BJ203" s="17" t="s">
        <v>79</v>
      </c>
      <c r="BK203" s="139">
        <f>ROUND(I203*H203,2)</f>
        <v>0</v>
      </c>
      <c r="BL203" s="17" t="s">
        <v>127</v>
      </c>
      <c r="BM203" s="138" t="s">
        <v>603</v>
      </c>
    </row>
    <row r="204" spans="2:65" s="1" customFormat="1" ht="10.199999999999999">
      <c r="B204" s="32"/>
      <c r="D204" s="140" t="s">
        <v>129</v>
      </c>
      <c r="F204" s="141" t="s">
        <v>604</v>
      </c>
      <c r="I204" s="142"/>
      <c r="L204" s="32"/>
      <c r="M204" s="143"/>
      <c r="T204" s="53"/>
      <c r="AT204" s="17" t="s">
        <v>129</v>
      </c>
      <c r="AU204" s="17" t="s">
        <v>81</v>
      </c>
    </row>
    <row r="205" spans="2:65" s="1" customFormat="1" ht="16.5" customHeight="1">
      <c r="B205" s="32"/>
      <c r="C205" s="165" t="s">
        <v>382</v>
      </c>
      <c r="D205" s="165" t="s">
        <v>212</v>
      </c>
      <c r="E205" s="166" t="s">
        <v>605</v>
      </c>
      <c r="F205" s="167" t="s">
        <v>606</v>
      </c>
      <c r="G205" s="168" t="s">
        <v>294</v>
      </c>
      <c r="H205" s="169">
        <v>3</v>
      </c>
      <c r="I205" s="170"/>
      <c r="J205" s="171">
        <f>ROUND(I205*H205,2)</f>
        <v>0</v>
      </c>
      <c r="K205" s="167" t="s">
        <v>126</v>
      </c>
      <c r="L205" s="172"/>
      <c r="M205" s="173" t="s">
        <v>19</v>
      </c>
      <c r="N205" s="174" t="s">
        <v>42</v>
      </c>
      <c r="P205" s="136">
        <f>O205*H205</f>
        <v>0</v>
      </c>
      <c r="Q205" s="136">
        <v>0.155</v>
      </c>
      <c r="R205" s="136">
        <f>Q205*H205</f>
        <v>0.46499999999999997</v>
      </c>
      <c r="S205" s="136">
        <v>0</v>
      </c>
      <c r="T205" s="137">
        <f>S205*H205</f>
        <v>0</v>
      </c>
      <c r="AR205" s="138" t="s">
        <v>172</v>
      </c>
      <c r="AT205" s="138" t="s">
        <v>212</v>
      </c>
      <c r="AU205" s="138" t="s">
        <v>81</v>
      </c>
      <c r="AY205" s="17" t="s">
        <v>120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7" t="s">
        <v>79</v>
      </c>
      <c r="BK205" s="139">
        <f>ROUND(I205*H205,2)</f>
        <v>0</v>
      </c>
      <c r="BL205" s="17" t="s">
        <v>127</v>
      </c>
      <c r="BM205" s="138" t="s">
        <v>607</v>
      </c>
    </row>
    <row r="206" spans="2:65" s="1" customFormat="1" ht="21.75" customHeight="1">
      <c r="B206" s="32"/>
      <c r="C206" s="127" t="s">
        <v>608</v>
      </c>
      <c r="D206" s="127" t="s">
        <v>122</v>
      </c>
      <c r="E206" s="128" t="s">
        <v>609</v>
      </c>
      <c r="F206" s="129" t="s">
        <v>610</v>
      </c>
      <c r="G206" s="130" t="s">
        <v>294</v>
      </c>
      <c r="H206" s="131">
        <v>6</v>
      </c>
      <c r="I206" s="132"/>
      <c r="J206" s="133">
        <f>ROUND(I206*H206,2)</f>
        <v>0</v>
      </c>
      <c r="K206" s="129" t="s">
        <v>126</v>
      </c>
      <c r="L206" s="32"/>
      <c r="M206" s="134" t="s">
        <v>19</v>
      </c>
      <c r="N206" s="135" t="s">
        <v>42</v>
      </c>
      <c r="P206" s="136">
        <f>O206*H206</f>
        <v>0</v>
      </c>
      <c r="Q206" s="136">
        <v>0.09</v>
      </c>
      <c r="R206" s="136">
        <f>Q206*H206</f>
        <v>0.54</v>
      </c>
      <c r="S206" s="136">
        <v>0</v>
      </c>
      <c r="T206" s="137">
        <f>S206*H206</f>
        <v>0</v>
      </c>
      <c r="AR206" s="138" t="s">
        <v>127</v>
      </c>
      <c r="AT206" s="138" t="s">
        <v>122</v>
      </c>
      <c r="AU206" s="138" t="s">
        <v>81</v>
      </c>
      <c r="AY206" s="17" t="s">
        <v>120</v>
      </c>
      <c r="BE206" s="139">
        <f>IF(N206="základní",J206,0)</f>
        <v>0</v>
      </c>
      <c r="BF206" s="139">
        <f>IF(N206="snížená",J206,0)</f>
        <v>0</v>
      </c>
      <c r="BG206" s="139">
        <f>IF(N206="zákl. přenesená",J206,0)</f>
        <v>0</v>
      </c>
      <c r="BH206" s="139">
        <f>IF(N206="sníž. přenesená",J206,0)</f>
        <v>0</v>
      </c>
      <c r="BI206" s="139">
        <f>IF(N206="nulová",J206,0)</f>
        <v>0</v>
      </c>
      <c r="BJ206" s="17" t="s">
        <v>79</v>
      </c>
      <c r="BK206" s="139">
        <f>ROUND(I206*H206,2)</f>
        <v>0</v>
      </c>
      <c r="BL206" s="17" t="s">
        <v>127</v>
      </c>
      <c r="BM206" s="138" t="s">
        <v>611</v>
      </c>
    </row>
    <row r="207" spans="2:65" s="1" customFormat="1" ht="10.199999999999999">
      <c r="B207" s="32"/>
      <c r="D207" s="140" t="s">
        <v>129</v>
      </c>
      <c r="F207" s="141" t="s">
        <v>612</v>
      </c>
      <c r="I207" s="142"/>
      <c r="L207" s="32"/>
      <c r="M207" s="143"/>
      <c r="T207" s="53"/>
      <c r="AT207" s="17" t="s">
        <v>129</v>
      </c>
      <c r="AU207" s="17" t="s">
        <v>81</v>
      </c>
    </row>
    <row r="208" spans="2:65" s="1" customFormat="1" ht="16.5" customHeight="1">
      <c r="B208" s="32"/>
      <c r="C208" s="165" t="s">
        <v>613</v>
      </c>
      <c r="D208" s="165" t="s">
        <v>212</v>
      </c>
      <c r="E208" s="166" t="s">
        <v>614</v>
      </c>
      <c r="F208" s="167" t="s">
        <v>615</v>
      </c>
      <c r="G208" s="168" t="s">
        <v>294</v>
      </c>
      <c r="H208" s="169">
        <v>6</v>
      </c>
      <c r="I208" s="170"/>
      <c r="J208" s="171">
        <f>ROUND(I208*H208,2)</f>
        <v>0</v>
      </c>
      <c r="K208" s="167" t="s">
        <v>126</v>
      </c>
      <c r="L208" s="172"/>
      <c r="M208" s="173" t="s">
        <v>19</v>
      </c>
      <c r="N208" s="174" t="s">
        <v>42</v>
      </c>
      <c r="P208" s="136">
        <f>O208*H208</f>
        <v>0</v>
      </c>
      <c r="Q208" s="136">
        <v>0.19600000000000001</v>
      </c>
      <c r="R208" s="136">
        <f>Q208*H208</f>
        <v>1.1760000000000002</v>
      </c>
      <c r="S208" s="136">
        <v>0</v>
      </c>
      <c r="T208" s="137">
        <f>S208*H208</f>
        <v>0</v>
      </c>
      <c r="AR208" s="138" t="s">
        <v>172</v>
      </c>
      <c r="AT208" s="138" t="s">
        <v>212</v>
      </c>
      <c r="AU208" s="138" t="s">
        <v>81</v>
      </c>
      <c r="AY208" s="17" t="s">
        <v>120</v>
      </c>
      <c r="BE208" s="139">
        <f>IF(N208="základní",J208,0)</f>
        <v>0</v>
      </c>
      <c r="BF208" s="139">
        <f>IF(N208="snížená",J208,0)</f>
        <v>0</v>
      </c>
      <c r="BG208" s="139">
        <f>IF(N208="zákl. přenesená",J208,0)</f>
        <v>0</v>
      </c>
      <c r="BH208" s="139">
        <f>IF(N208="sníž. přenesená",J208,0)</f>
        <v>0</v>
      </c>
      <c r="BI208" s="139">
        <f>IF(N208="nulová",J208,0)</f>
        <v>0</v>
      </c>
      <c r="BJ208" s="17" t="s">
        <v>79</v>
      </c>
      <c r="BK208" s="139">
        <f>ROUND(I208*H208,2)</f>
        <v>0</v>
      </c>
      <c r="BL208" s="17" t="s">
        <v>127</v>
      </c>
      <c r="BM208" s="138" t="s">
        <v>616</v>
      </c>
    </row>
    <row r="209" spans="2:65" s="1" customFormat="1" ht="16.5" customHeight="1">
      <c r="B209" s="32"/>
      <c r="C209" s="127" t="s">
        <v>617</v>
      </c>
      <c r="D209" s="127" t="s">
        <v>122</v>
      </c>
      <c r="E209" s="128" t="s">
        <v>618</v>
      </c>
      <c r="F209" s="129" t="s">
        <v>619</v>
      </c>
      <c r="G209" s="130" t="s">
        <v>168</v>
      </c>
      <c r="H209" s="131">
        <v>4.05</v>
      </c>
      <c r="I209" s="132"/>
      <c r="J209" s="133">
        <f>ROUND(I209*H209,2)</f>
        <v>0</v>
      </c>
      <c r="K209" s="129" t="s">
        <v>19</v>
      </c>
      <c r="L209" s="32"/>
      <c r="M209" s="134" t="s">
        <v>19</v>
      </c>
      <c r="N209" s="135" t="s">
        <v>42</v>
      </c>
      <c r="P209" s="136">
        <f>O209*H209</f>
        <v>0</v>
      </c>
      <c r="Q209" s="136">
        <v>0</v>
      </c>
      <c r="R209" s="136">
        <f>Q209*H209</f>
        <v>0</v>
      </c>
      <c r="S209" s="136">
        <v>0</v>
      </c>
      <c r="T209" s="137">
        <f>S209*H209</f>
        <v>0</v>
      </c>
      <c r="AR209" s="138" t="s">
        <v>127</v>
      </c>
      <c r="AT209" s="138" t="s">
        <v>122</v>
      </c>
      <c r="AU209" s="138" t="s">
        <v>81</v>
      </c>
      <c r="AY209" s="17" t="s">
        <v>120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7" t="s">
        <v>79</v>
      </c>
      <c r="BK209" s="139">
        <f>ROUND(I209*H209,2)</f>
        <v>0</v>
      </c>
      <c r="BL209" s="17" t="s">
        <v>127</v>
      </c>
      <c r="BM209" s="138" t="s">
        <v>620</v>
      </c>
    </row>
    <row r="210" spans="2:65" s="12" customFormat="1" ht="10.199999999999999">
      <c r="B210" s="144"/>
      <c r="D210" s="145" t="s">
        <v>134</v>
      </c>
      <c r="E210" s="146" t="s">
        <v>19</v>
      </c>
      <c r="F210" s="147" t="s">
        <v>621</v>
      </c>
      <c r="H210" s="148">
        <v>4.05</v>
      </c>
      <c r="I210" s="149"/>
      <c r="L210" s="144"/>
      <c r="M210" s="150"/>
      <c r="T210" s="151"/>
      <c r="AT210" s="146" t="s">
        <v>134</v>
      </c>
      <c r="AU210" s="146" t="s">
        <v>81</v>
      </c>
      <c r="AV210" s="12" t="s">
        <v>81</v>
      </c>
      <c r="AW210" s="12" t="s">
        <v>33</v>
      </c>
      <c r="AX210" s="12" t="s">
        <v>79</v>
      </c>
      <c r="AY210" s="146" t="s">
        <v>120</v>
      </c>
    </row>
    <row r="211" spans="2:65" s="1" customFormat="1" ht="16.5" customHeight="1">
      <c r="B211" s="32"/>
      <c r="C211" s="127" t="s">
        <v>622</v>
      </c>
      <c r="D211" s="127" t="s">
        <v>122</v>
      </c>
      <c r="E211" s="128" t="s">
        <v>623</v>
      </c>
      <c r="F211" s="129" t="s">
        <v>624</v>
      </c>
      <c r="G211" s="130" t="s">
        <v>625</v>
      </c>
      <c r="H211" s="131">
        <v>1</v>
      </c>
      <c r="I211" s="132"/>
      <c r="J211" s="133">
        <f>ROUND(I211*H211,2)</f>
        <v>0</v>
      </c>
      <c r="K211" s="129" t="s">
        <v>19</v>
      </c>
      <c r="L211" s="32"/>
      <c r="M211" s="134" t="s">
        <v>19</v>
      </c>
      <c r="N211" s="135" t="s">
        <v>42</v>
      </c>
      <c r="P211" s="136">
        <f>O211*H211</f>
        <v>0</v>
      </c>
      <c r="Q211" s="136">
        <v>0</v>
      </c>
      <c r="R211" s="136">
        <f>Q211*H211</f>
        <v>0</v>
      </c>
      <c r="S211" s="136">
        <v>0</v>
      </c>
      <c r="T211" s="137">
        <f>S211*H211</f>
        <v>0</v>
      </c>
      <c r="AR211" s="138" t="s">
        <v>127</v>
      </c>
      <c r="AT211" s="138" t="s">
        <v>122</v>
      </c>
      <c r="AU211" s="138" t="s">
        <v>81</v>
      </c>
      <c r="AY211" s="17" t="s">
        <v>120</v>
      </c>
      <c r="BE211" s="139">
        <f>IF(N211="základní",J211,0)</f>
        <v>0</v>
      </c>
      <c r="BF211" s="139">
        <f>IF(N211="snížená",J211,0)</f>
        <v>0</v>
      </c>
      <c r="BG211" s="139">
        <f>IF(N211="zákl. přenesená",J211,0)</f>
        <v>0</v>
      </c>
      <c r="BH211" s="139">
        <f>IF(N211="sníž. přenesená",J211,0)</f>
        <v>0</v>
      </c>
      <c r="BI211" s="139">
        <f>IF(N211="nulová",J211,0)</f>
        <v>0</v>
      </c>
      <c r="BJ211" s="17" t="s">
        <v>79</v>
      </c>
      <c r="BK211" s="139">
        <f>ROUND(I211*H211,2)</f>
        <v>0</v>
      </c>
      <c r="BL211" s="17" t="s">
        <v>127</v>
      </c>
      <c r="BM211" s="138" t="s">
        <v>626</v>
      </c>
    </row>
    <row r="212" spans="2:65" s="11" customFormat="1" ht="22.8" customHeight="1">
      <c r="B212" s="115"/>
      <c r="D212" s="116" t="s">
        <v>70</v>
      </c>
      <c r="E212" s="125" t="s">
        <v>338</v>
      </c>
      <c r="F212" s="125" t="s">
        <v>339</v>
      </c>
      <c r="I212" s="118"/>
      <c r="J212" s="126">
        <f>BK212</f>
        <v>0</v>
      </c>
      <c r="L212" s="115"/>
      <c r="M212" s="120"/>
      <c r="P212" s="121">
        <f>SUM(P213:P222)</f>
        <v>0</v>
      </c>
      <c r="R212" s="121">
        <f>SUM(R213:R222)</f>
        <v>0</v>
      </c>
      <c r="T212" s="122">
        <f>SUM(T213:T222)</f>
        <v>0</v>
      </c>
      <c r="AR212" s="116" t="s">
        <v>79</v>
      </c>
      <c r="AT212" s="123" t="s">
        <v>70</v>
      </c>
      <c r="AU212" s="123" t="s">
        <v>79</v>
      </c>
      <c r="AY212" s="116" t="s">
        <v>120</v>
      </c>
      <c r="BK212" s="124">
        <f>SUM(BK213:BK222)</f>
        <v>0</v>
      </c>
    </row>
    <row r="213" spans="2:65" s="1" customFormat="1" ht="24.15" customHeight="1">
      <c r="B213" s="32"/>
      <c r="C213" s="127" t="s">
        <v>627</v>
      </c>
      <c r="D213" s="127" t="s">
        <v>122</v>
      </c>
      <c r="E213" s="128" t="s">
        <v>628</v>
      </c>
      <c r="F213" s="129" t="s">
        <v>629</v>
      </c>
      <c r="G213" s="130" t="s">
        <v>192</v>
      </c>
      <c r="H213" s="131">
        <v>49.02</v>
      </c>
      <c r="I213" s="132"/>
      <c r="J213" s="133">
        <f>ROUND(I213*H213,2)</f>
        <v>0</v>
      </c>
      <c r="K213" s="129" t="s">
        <v>126</v>
      </c>
      <c r="L213" s="32"/>
      <c r="M213" s="134" t="s">
        <v>19</v>
      </c>
      <c r="N213" s="135" t="s">
        <v>42</v>
      </c>
      <c r="P213" s="136">
        <f>O213*H213</f>
        <v>0</v>
      </c>
      <c r="Q213" s="136">
        <v>0</v>
      </c>
      <c r="R213" s="136">
        <f>Q213*H213</f>
        <v>0</v>
      </c>
      <c r="S213" s="136">
        <v>0</v>
      </c>
      <c r="T213" s="137">
        <f>S213*H213</f>
        <v>0</v>
      </c>
      <c r="AR213" s="138" t="s">
        <v>127</v>
      </c>
      <c r="AT213" s="138" t="s">
        <v>122</v>
      </c>
      <c r="AU213" s="138" t="s">
        <v>81</v>
      </c>
      <c r="AY213" s="17" t="s">
        <v>120</v>
      </c>
      <c r="BE213" s="139">
        <f>IF(N213="základní",J213,0)</f>
        <v>0</v>
      </c>
      <c r="BF213" s="139">
        <f>IF(N213="snížená",J213,0)</f>
        <v>0</v>
      </c>
      <c r="BG213" s="139">
        <f>IF(N213="zákl. přenesená",J213,0)</f>
        <v>0</v>
      </c>
      <c r="BH213" s="139">
        <f>IF(N213="sníž. přenesená",J213,0)</f>
        <v>0</v>
      </c>
      <c r="BI213" s="139">
        <f>IF(N213="nulová",J213,0)</f>
        <v>0</v>
      </c>
      <c r="BJ213" s="17" t="s">
        <v>79</v>
      </c>
      <c r="BK213" s="139">
        <f>ROUND(I213*H213,2)</f>
        <v>0</v>
      </c>
      <c r="BL213" s="17" t="s">
        <v>127</v>
      </c>
      <c r="BM213" s="138" t="s">
        <v>630</v>
      </c>
    </row>
    <row r="214" spans="2:65" s="1" customFormat="1" ht="10.199999999999999">
      <c r="B214" s="32"/>
      <c r="D214" s="140" t="s">
        <v>129</v>
      </c>
      <c r="F214" s="141" t="s">
        <v>631</v>
      </c>
      <c r="I214" s="142"/>
      <c r="L214" s="32"/>
      <c r="M214" s="143"/>
      <c r="T214" s="53"/>
      <c r="AT214" s="17" t="s">
        <v>129</v>
      </c>
      <c r="AU214" s="17" t="s">
        <v>81</v>
      </c>
    </row>
    <row r="215" spans="2:65" s="1" customFormat="1" ht="24.15" customHeight="1">
      <c r="B215" s="32"/>
      <c r="C215" s="127" t="s">
        <v>632</v>
      </c>
      <c r="D215" s="127" t="s">
        <v>122</v>
      </c>
      <c r="E215" s="128" t="s">
        <v>633</v>
      </c>
      <c r="F215" s="129" t="s">
        <v>634</v>
      </c>
      <c r="G215" s="130" t="s">
        <v>192</v>
      </c>
      <c r="H215" s="131">
        <v>931.38</v>
      </c>
      <c r="I215" s="132"/>
      <c r="J215" s="133">
        <f>ROUND(I215*H215,2)</f>
        <v>0</v>
      </c>
      <c r="K215" s="129" t="s">
        <v>126</v>
      </c>
      <c r="L215" s="32"/>
      <c r="M215" s="134" t="s">
        <v>19</v>
      </c>
      <c r="N215" s="135" t="s">
        <v>42</v>
      </c>
      <c r="P215" s="136">
        <f>O215*H215</f>
        <v>0</v>
      </c>
      <c r="Q215" s="136">
        <v>0</v>
      </c>
      <c r="R215" s="136">
        <f>Q215*H215</f>
        <v>0</v>
      </c>
      <c r="S215" s="136">
        <v>0</v>
      </c>
      <c r="T215" s="137">
        <f>S215*H215</f>
        <v>0</v>
      </c>
      <c r="AR215" s="138" t="s">
        <v>127</v>
      </c>
      <c r="AT215" s="138" t="s">
        <v>122</v>
      </c>
      <c r="AU215" s="138" t="s">
        <v>81</v>
      </c>
      <c r="AY215" s="17" t="s">
        <v>120</v>
      </c>
      <c r="BE215" s="139">
        <f>IF(N215="základní",J215,0)</f>
        <v>0</v>
      </c>
      <c r="BF215" s="139">
        <f>IF(N215="snížená",J215,0)</f>
        <v>0</v>
      </c>
      <c r="BG215" s="139">
        <f>IF(N215="zákl. přenesená",J215,0)</f>
        <v>0</v>
      </c>
      <c r="BH215" s="139">
        <f>IF(N215="sníž. přenesená",J215,0)</f>
        <v>0</v>
      </c>
      <c r="BI215" s="139">
        <f>IF(N215="nulová",J215,0)</f>
        <v>0</v>
      </c>
      <c r="BJ215" s="17" t="s">
        <v>79</v>
      </c>
      <c r="BK215" s="139">
        <f>ROUND(I215*H215,2)</f>
        <v>0</v>
      </c>
      <c r="BL215" s="17" t="s">
        <v>127</v>
      </c>
      <c r="BM215" s="138" t="s">
        <v>635</v>
      </c>
    </row>
    <row r="216" spans="2:65" s="1" customFormat="1" ht="10.199999999999999">
      <c r="B216" s="32"/>
      <c r="D216" s="140" t="s">
        <v>129</v>
      </c>
      <c r="F216" s="141" t="s">
        <v>636</v>
      </c>
      <c r="I216" s="142"/>
      <c r="L216" s="32"/>
      <c r="M216" s="143"/>
      <c r="T216" s="53"/>
      <c r="AT216" s="17" t="s">
        <v>129</v>
      </c>
      <c r="AU216" s="17" t="s">
        <v>81</v>
      </c>
    </row>
    <row r="217" spans="2:65" s="12" customFormat="1" ht="10.199999999999999">
      <c r="B217" s="144"/>
      <c r="D217" s="145" t="s">
        <v>134</v>
      </c>
      <c r="E217" s="146" t="s">
        <v>19</v>
      </c>
      <c r="F217" s="147" t="s">
        <v>637</v>
      </c>
      <c r="H217" s="148">
        <v>931.38</v>
      </c>
      <c r="I217" s="149"/>
      <c r="L217" s="144"/>
      <c r="M217" s="150"/>
      <c r="T217" s="151"/>
      <c r="AT217" s="146" t="s">
        <v>134</v>
      </c>
      <c r="AU217" s="146" t="s">
        <v>81</v>
      </c>
      <c r="AV217" s="12" t="s">
        <v>81</v>
      </c>
      <c r="AW217" s="12" t="s">
        <v>33</v>
      </c>
      <c r="AX217" s="12" t="s">
        <v>79</v>
      </c>
      <c r="AY217" s="146" t="s">
        <v>120</v>
      </c>
    </row>
    <row r="218" spans="2:65" s="1" customFormat="1" ht="16.5" customHeight="1">
      <c r="B218" s="32"/>
      <c r="C218" s="127" t="s">
        <v>638</v>
      </c>
      <c r="D218" s="127" t="s">
        <v>122</v>
      </c>
      <c r="E218" s="128" t="s">
        <v>639</v>
      </c>
      <c r="F218" s="129" t="s">
        <v>640</v>
      </c>
      <c r="G218" s="130" t="s">
        <v>192</v>
      </c>
      <c r="H218" s="131">
        <v>49.02</v>
      </c>
      <c r="I218" s="132"/>
      <c r="J218" s="133">
        <f>ROUND(I218*H218,2)</f>
        <v>0</v>
      </c>
      <c r="K218" s="129" t="s">
        <v>126</v>
      </c>
      <c r="L218" s="32"/>
      <c r="M218" s="134" t="s">
        <v>19</v>
      </c>
      <c r="N218" s="135" t="s">
        <v>42</v>
      </c>
      <c r="P218" s="136">
        <f>O218*H218</f>
        <v>0</v>
      </c>
      <c r="Q218" s="136">
        <v>0</v>
      </c>
      <c r="R218" s="136">
        <f>Q218*H218</f>
        <v>0</v>
      </c>
      <c r="S218" s="136">
        <v>0</v>
      </c>
      <c r="T218" s="137">
        <f>S218*H218</f>
        <v>0</v>
      </c>
      <c r="AR218" s="138" t="s">
        <v>127</v>
      </c>
      <c r="AT218" s="138" t="s">
        <v>122</v>
      </c>
      <c r="AU218" s="138" t="s">
        <v>81</v>
      </c>
      <c r="AY218" s="17" t="s">
        <v>120</v>
      </c>
      <c r="BE218" s="139">
        <f>IF(N218="základní",J218,0)</f>
        <v>0</v>
      </c>
      <c r="BF218" s="139">
        <f>IF(N218="snížená",J218,0)</f>
        <v>0</v>
      </c>
      <c r="BG218" s="139">
        <f>IF(N218="zákl. přenesená",J218,0)</f>
        <v>0</v>
      </c>
      <c r="BH218" s="139">
        <f>IF(N218="sníž. přenesená",J218,0)</f>
        <v>0</v>
      </c>
      <c r="BI218" s="139">
        <f>IF(N218="nulová",J218,0)</f>
        <v>0</v>
      </c>
      <c r="BJ218" s="17" t="s">
        <v>79</v>
      </c>
      <c r="BK218" s="139">
        <f>ROUND(I218*H218,2)</f>
        <v>0</v>
      </c>
      <c r="BL218" s="17" t="s">
        <v>127</v>
      </c>
      <c r="BM218" s="138" t="s">
        <v>641</v>
      </c>
    </row>
    <row r="219" spans="2:65" s="1" customFormat="1" ht="10.199999999999999">
      <c r="B219" s="32"/>
      <c r="D219" s="140" t="s">
        <v>129</v>
      </c>
      <c r="F219" s="141" t="s">
        <v>642</v>
      </c>
      <c r="I219" s="142"/>
      <c r="L219" s="32"/>
      <c r="M219" s="143"/>
      <c r="T219" s="53"/>
      <c r="AT219" s="17" t="s">
        <v>129</v>
      </c>
      <c r="AU219" s="17" t="s">
        <v>81</v>
      </c>
    </row>
    <row r="220" spans="2:65" s="12" customFormat="1" ht="10.199999999999999">
      <c r="B220" s="144"/>
      <c r="D220" s="145" t="s">
        <v>134</v>
      </c>
      <c r="E220" s="146" t="s">
        <v>19</v>
      </c>
      <c r="F220" s="147" t="s">
        <v>643</v>
      </c>
      <c r="H220" s="148">
        <v>49.02</v>
      </c>
      <c r="I220" s="149"/>
      <c r="L220" s="144"/>
      <c r="M220" s="150"/>
      <c r="T220" s="151"/>
      <c r="AT220" s="146" t="s">
        <v>134</v>
      </c>
      <c r="AU220" s="146" t="s">
        <v>81</v>
      </c>
      <c r="AV220" s="12" t="s">
        <v>81</v>
      </c>
      <c r="AW220" s="12" t="s">
        <v>33</v>
      </c>
      <c r="AX220" s="12" t="s">
        <v>79</v>
      </c>
      <c r="AY220" s="146" t="s">
        <v>120</v>
      </c>
    </row>
    <row r="221" spans="2:65" s="1" customFormat="1" ht="24.15" customHeight="1">
      <c r="B221" s="32"/>
      <c r="C221" s="127" t="s">
        <v>644</v>
      </c>
      <c r="D221" s="127" t="s">
        <v>122</v>
      </c>
      <c r="E221" s="128" t="s">
        <v>645</v>
      </c>
      <c r="F221" s="129" t="s">
        <v>646</v>
      </c>
      <c r="G221" s="130" t="s">
        <v>192</v>
      </c>
      <c r="H221" s="131">
        <v>49.02</v>
      </c>
      <c r="I221" s="132"/>
      <c r="J221" s="133">
        <f>ROUND(I221*H221,2)</f>
        <v>0</v>
      </c>
      <c r="K221" s="129" t="s">
        <v>126</v>
      </c>
      <c r="L221" s="32"/>
      <c r="M221" s="134" t="s">
        <v>19</v>
      </c>
      <c r="N221" s="135" t="s">
        <v>42</v>
      </c>
      <c r="P221" s="136">
        <f>O221*H221</f>
        <v>0</v>
      </c>
      <c r="Q221" s="136">
        <v>0</v>
      </c>
      <c r="R221" s="136">
        <f>Q221*H221</f>
        <v>0</v>
      </c>
      <c r="S221" s="136">
        <v>0</v>
      </c>
      <c r="T221" s="137">
        <f>S221*H221</f>
        <v>0</v>
      </c>
      <c r="AR221" s="138" t="s">
        <v>127</v>
      </c>
      <c r="AT221" s="138" t="s">
        <v>122</v>
      </c>
      <c r="AU221" s="138" t="s">
        <v>81</v>
      </c>
      <c r="AY221" s="17" t="s">
        <v>120</v>
      </c>
      <c r="BE221" s="139">
        <f>IF(N221="základní",J221,0)</f>
        <v>0</v>
      </c>
      <c r="BF221" s="139">
        <f>IF(N221="snížená",J221,0)</f>
        <v>0</v>
      </c>
      <c r="BG221" s="139">
        <f>IF(N221="zákl. přenesená",J221,0)</f>
        <v>0</v>
      </c>
      <c r="BH221" s="139">
        <f>IF(N221="sníž. přenesená",J221,0)</f>
        <v>0</v>
      </c>
      <c r="BI221" s="139">
        <f>IF(N221="nulová",J221,0)</f>
        <v>0</v>
      </c>
      <c r="BJ221" s="17" t="s">
        <v>79</v>
      </c>
      <c r="BK221" s="139">
        <f>ROUND(I221*H221,2)</f>
        <v>0</v>
      </c>
      <c r="BL221" s="17" t="s">
        <v>127</v>
      </c>
      <c r="BM221" s="138" t="s">
        <v>647</v>
      </c>
    </row>
    <row r="222" spans="2:65" s="1" customFormat="1" ht="10.199999999999999">
      <c r="B222" s="32"/>
      <c r="D222" s="140" t="s">
        <v>129</v>
      </c>
      <c r="F222" s="141" t="s">
        <v>648</v>
      </c>
      <c r="I222" s="142"/>
      <c r="L222" s="32"/>
      <c r="M222" s="143"/>
      <c r="T222" s="53"/>
      <c r="AT222" s="17" t="s">
        <v>129</v>
      </c>
      <c r="AU222" s="17" t="s">
        <v>81</v>
      </c>
    </row>
    <row r="223" spans="2:65" s="11" customFormat="1" ht="22.8" customHeight="1">
      <c r="B223" s="115"/>
      <c r="D223" s="116" t="s">
        <v>70</v>
      </c>
      <c r="E223" s="125" t="s">
        <v>373</v>
      </c>
      <c r="F223" s="125" t="s">
        <v>374</v>
      </c>
      <c r="I223" s="118"/>
      <c r="J223" s="126">
        <f>BK223</f>
        <v>0</v>
      </c>
      <c r="L223" s="115"/>
      <c r="M223" s="120"/>
      <c r="P223" s="121">
        <f>SUM(P224:P225)</f>
        <v>0</v>
      </c>
      <c r="R223" s="121">
        <f>SUM(R224:R225)</f>
        <v>0</v>
      </c>
      <c r="T223" s="122">
        <f>SUM(T224:T225)</f>
        <v>0</v>
      </c>
      <c r="AR223" s="116" t="s">
        <v>79</v>
      </c>
      <c r="AT223" s="123" t="s">
        <v>70</v>
      </c>
      <c r="AU223" s="123" t="s">
        <v>79</v>
      </c>
      <c r="AY223" s="116" t="s">
        <v>120</v>
      </c>
      <c r="BK223" s="124">
        <f>SUM(BK224:BK225)</f>
        <v>0</v>
      </c>
    </row>
    <row r="224" spans="2:65" s="1" customFormat="1" ht="24.15" customHeight="1">
      <c r="B224" s="32"/>
      <c r="C224" s="127" t="s">
        <v>649</v>
      </c>
      <c r="D224" s="127" t="s">
        <v>122</v>
      </c>
      <c r="E224" s="128" t="s">
        <v>650</v>
      </c>
      <c r="F224" s="129" t="s">
        <v>651</v>
      </c>
      <c r="G224" s="130" t="s">
        <v>192</v>
      </c>
      <c r="H224" s="131">
        <v>287.75799999999998</v>
      </c>
      <c r="I224" s="132"/>
      <c r="J224" s="133">
        <f>ROUND(I224*H224,2)</f>
        <v>0</v>
      </c>
      <c r="K224" s="129" t="s">
        <v>126</v>
      </c>
      <c r="L224" s="32"/>
      <c r="M224" s="134" t="s">
        <v>19</v>
      </c>
      <c r="N224" s="135" t="s">
        <v>42</v>
      </c>
      <c r="P224" s="136">
        <f>O224*H224</f>
        <v>0</v>
      </c>
      <c r="Q224" s="136">
        <v>0</v>
      </c>
      <c r="R224" s="136">
        <f>Q224*H224</f>
        <v>0</v>
      </c>
      <c r="S224" s="136">
        <v>0</v>
      </c>
      <c r="T224" s="137">
        <f>S224*H224</f>
        <v>0</v>
      </c>
      <c r="AR224" s="138" t="s">
        <v>127</v>
      </c>
      <c r="AT224" s="138" t="s">
        <v>122</v>
      </c>
      <c r="AU224" s="138" t="s">
        <v>81</v>
      </c>
      <c r="AY224" s="17" t="s">
        <v>120</v>
      </c>
      <c r="BE224" s="139">
        <f>IF(N224="základní",J224,0)</f>
        <v>0</v>
      </c>
      <c r="BF224" s="139">
        <f>IF(N224="snížená",J224,0)</f>
        <v>0</v>
      </c>
      <c r="BG224" s="139">
        <f>IF(N224="zákl. přenesená",J224,0)</f>
        <v>0</v>
      </c>
      <c r="BH224" s="139">
        <f>IF(N224="sníž. přenesená",J224,0)</f>
        <v>0</v>
      </c>
      <c r="BI224" s="139">
        <f>IF(N224="nulová",J224,0)</f>
        <v>0</v>
      </c>
      <c r="BJ224" s="17" t="s">
        <v>79</v>
      </c>
      <c r="BK224" s="139">
        <f>ROUND(I224*H224,2)</f>
        <v>0</v>
      </c>
      <c r="BL224" s="17" t="s">
        <v>127</v>
      </c>
      <c r="BM224" s="138" t="s">
        <v>652</v>
      </c>
    </row>
    <row r="225" spans="2:47" s="1" customFormat="1" ht="10.199999999999999">
      <c r="B225" s="32"/>
      <c r="D225" s="140" t="s">
        <v>129</v>
      </c>
      <c r="F225" s="141" t="s">
        <v>653</v>
      </c>
      <c r="I225" s="142"/>
      <c r="L225" s="32"/>
      <c r="M225" s="175"/>
      <c r="N225" s="176"/>
      <c r="O225" s="176"/>
      <c r="P225" s="176"/>
      <c r="Q225" s="176"/>
      <c r="R225" s="176"/>
      <c r="S225" s="176"/>
      <c r="T225" s="177"/>
      <c r="AT225" s="17" t="s">
        <v>129</v>
      </c>
      <c r="AU225" s="17" t="s">
        <v>81</v>
      </c>
    </row>
    <row r="226" spans="2:47" s="1" customFormat="1" ht="6.9" customHeight="1">
      <c r="B226" s="41"/>
      <c r="C226" s="42"/>
      <c r="D226" s="42"/>
      <c r="E226" s="42"/>
      <c r="F226" s="42"/>
      <c r="G226" s="42"/>
      <c r="H226" s="42"/>
      <c r="I226" s="42"/>
      <c r="J226" s="42"/>
      <c r="K226" s="42"/>
      <c r="L226" s="32"/>
    </row>
  </sheetData>
  <sheetProtection algorithmName="SHA-512" hashValue="bHU1qJUexa0CieUcFIS0jZMJdJxGi3gOPwiHFa6/JFkwbdGNbspYesZ9hPcYK4rdX6jOD2JZrOUiXGf2FuweBg==" saltValue="WvbVidRDKx5RgVTAd+1jwviA5S0iUyf/nWInqIuRdYB2ZbjqrRC8Tllc+2r3g6jnJAyf3xO4fH/75k6V2s7/9w==" spinCount="100000" sheet="1" objects="1" scenarios="1" formatColumns="0" formatRows="0" autoFilter="0"/>
  <autoFilter ref="C84:K225" xr:uid="{00000000-0009-0000-0000-000003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300-000000000000}"/>
    <hyperlink ref="F95" r:id="rId2" xr:uid="{00000000-0004-0000-0300-000001000000}"/>
    <hyperlink ref="F99" r:id="rId3" xr:uid="{00000000-0004-0000-0300-000002000000}"/>
    <hyperlink ref="F103" r:id="rId4" xr:uid="{00000000-0004-0000-0300-000003000000}"/>
    <hyperlink ref="F108" r:id="rId5" xr:uid="{00000000-0004-0000-0300-000004000000}"/>
    <hyperlink ref="F112" r:id="rId6" xr:uid="{00000000-0004-0000-0300-000005000000}"/>
    <hyperlink ref="F114" r:id="rId7" xr:uid="{00000000-0004-0000-0300-000006000000}"/>
    <hyperlink ref="F116" r:id="rId8" xr:uid="{00000000-0004-0000-0300-000007000000}"/>
    <hyperlink ref="F119" r:id="rId9" xr:uid="{00000000-0004-0000-0300-000008000000}"/>
    <hyperlink ref="F122" r:id="rId10" xr:uid="{00000000-0004-0000-0300-000009000000}"/>
    <hyperlink ref="F125" r:id="rId11" xr:uid="{00000000-0004-0000-0300-00000A000000}"/>
    <hyperlink ref="F128" r:id="rId12" xr:uid="{00000000-0004-0000-0300-00000B000000}"/>
    <hyperlink ref="F131" r:id="rId13" xr:uid="{00000000-0004-0000-0300-00000C000000}"/>
    <hyperlink ref="F138" r:id="rId14" xr:uid="{00000000-0004-0000-0300-00000D000000}"/>
    <hyperlink ref="F148" r:id="rId15" xr:uid="{00000000-0004-0000-0300-00000E000000}"/>
    <hyperlink ref="F155" r:id="rId16" xr:uid="{00000000-0004-0000-0300-00000F000000}"/>
    <hyperlink ref="F159" r:id="rId17" xr:uid="{00000000-0004-0000-0300-000010000000}"/>
    <hyperlink ref="F161" r:id="rId18" xr:uid="{00000000-0004-0000-0300-000011000000}"/>
    <hyperlink ref="F165" r:id="rId19" xr:uid="{00000000-0004-0000-0300-000012000000}"/>
    <hyperlink ref="F169" r:id="rId20" xr:uid="{00000000-0004-0000-0300-000013000000}"/>
    <hyperlink ref="F174" r:id="rId21" xr:uid="{00000000-0004-0000-0300-000014000000}"/>
    <hyperlink ref="F177" r:id="rId22" xr:uid="{00000000-0004-0000-0300-000015000000}"/>
    <hyperlink ref="F180" r:id="rId23" xr:uid="{00000000-0004-0000-0300-000016000000}"/>
    <hyperlink ref="F182" r:id="rId24" xr:uid="{00000000-0004-0000-0300-000017000000}"/>
    <hyperlink ref="F185" r:id="rId25" xr:uid="{00000000-0004-0000-0300-000018000000}"/>
    <hyperlink ref="F189" r:id="rId26" xr:uid="{00000000-0004-0000-0300-000019000000}"/>
    <hyperlink ref="F192" r:id="rId27" xr:uid="{00000000-0004-0000-0300-00001A000000}"/>
    <hyperlink ref="F195" r:id="rId28" xr:uid="{00000000-0004-0000-0300-00001B000000}"/>
    <hyperlink ref="F198" r:id="rId29" xr:uid="{00000000-0004-0000-0300-00001C000000}"/>
    <hyperlink ref="F201" r:id="rId30" xr:uid="{00000000-0004-0000-0300-00001D000000}"/>
    <hyperlink ref="F204" r:id="rId31" xr:uid="{00000000-0004-0000-0300-00001E000000}"/>
    <hyperlink ref="F207" r:id="rId32" xr:uid="{00000000-0004-0000-0300-00001F000000}"/>
    <hyperlink ref="F214" r:id="rId33" xr:uid="{00000000-0004-0000-0300-000020000000}"/>
    <hyperlink ref="F216" r:id="rId34" xr:uid="{00000000-0004-0000-0300-000021000000}"/>
    <hyperlink ref="F219" r:id="rId35" xr:uid="{00000000-0004-0000-0300-000022000000}"/>
    <hyperlink ref="F222" r:id="rId36" xr:uid="{00000000-0004-0000-0300-000023000000}"/>
    <hyperlink ref="F225" r:id="rId37" xr:uid="{00000000-0004-0000-0300-00002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0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7" t="s">
        <v>90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customHeight="1">
      <c r="B4" s="20"/>
      <c r="D4" s="21" t="s">
        <v>91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0" t="str">
        <f>'Rekapitulace stavby'!K6</f>
        <v>Oprava místní komunikace, Bílenec</v>
      </c>
      <c r="F7" s="301"/>
      <c r="G7" s="301"/>
      <c r="H7" s="301"/>
      <c r="L7" s="20"/>
    </row>
    <row r="8" spans="2:46" s="1" customFormat="1" ht="12" customHeight="1">
      <c r="B8" s="32"/>
      <c r="D8" s="27" t="s">
        <v>92</v>
      </c>
      <c r="L8" s="32"/>
    </row>
    <row r="9" spans="2:46" s="1" customFormat="1" ht="16.5" customHeight="1">
      <c r="B9" s="32"/>
      <c r="E9" s="263" t="s">
        <v>654</v>
      </c>
      <c r="F9" s="302"/>
      <c r="G9" s="302"/>
      <c r="H9" s="302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2. 4. 2024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3" t="str">
        <f>'Rekapitulace stavby'!E14</f>
        <v>Vyplň údaj</v>
      </c>
      <c r="F18" s="284"/>
      <c r="G18" s="284"/>
      <c r="H18" s="284"/>
      <c r="I18" s="27" t="s">
        <v>28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35</v>
      </c>
      <c r="I24" s="27" t="s">
        <v>28</v>
      </c>
      <c r="J24" s="25" t="s">
        <v>19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6"/>
      <c r="E27" s="289" t="s">
        <v>19</v>
      </c>
      <c r="F27" s="289"/>
      <c r="G27" s="289"/>
      <c r="H27" s="289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37</v>
      </c>
      <c r="J30" s="63">
        <f>ROUND(J83,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customHeight="1">
      <c r="B33" s="32"/>
      <c r="D33" s="52" t="s">
        <v>41</v>
      </c>
      <c r="E33" s="27" t="s">
        <v>42</v>
      </c>
      <c r="F33" s="88">
        <f>ROUND((SUM(BE83:BE105)),  2)</f>
        <v>0</v>
      </c>
      <c r="I33" s="89">
        <v>0.21</v>
      </c>
      <c r="J33" s="88">
        <f>ROUND(((SUM(BE83:BE105))*I33),  2)</f>
        <v>0</v>
      </c>
      <c r="L33" s="32"/>
    </row>
    <row r="34" spans="2:12" s="1" customFormat="1" ht="14.4" customHeight="1">
      <c r="B34" s="32"/>
      <c r="E34" s="27" t="s">
        <v>43</v>
      </c>
      <c r="F34" s="88">
        <f>ROUND((SUM(BF83:BF105)),  2)</f>
        <v>0</v>
      </c>
      <c r="I34" s="89">
        <v>0.12</v>
      </c>
      <c r="J34" s="88">
        <f>ROUND(((SUM(BF83:BF105))*I34),  2)</f>
        <v>0</v>
      </c>
      <c r="L34" s="32"/>
    </row>
    <row r="35" spans="2:12" s="1" customFormat="1" ht="14.4" hidden="1" customHeight="1">
      <c r="B35" s="32"/>
      <c r="E35" s="27" t="s">
        <v>44</v>
      </c>
      <c r="F35" s="88">
        <f>ROUND((SUM(BG83:BG105)),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88">
        <f>ROUND((SUM(BH83:BH105)),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88">
        <f>ROUND((SUM(BI83:BI105)),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47</v>
      </c>
      <c r="E39" s="54"/>
      <c r="F39" s="54"/>
      <c r="G39" s="92" t="s">
        <v>48</v>
      </c>
      <c r="H39" s="93" t="s">
        <v>49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94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0" t="str">
        <f>E7</f>
        <v>Oprava místní komunikace, Bílenec</v>
      </c>
      <c r="F48" s="301"/>
      <c r="G48" s="301"/>
      <c r="H48" s="301"/>
      <c r="L48" s="32"/>
    </row>
    <row r="49" spans="2:47" s="1" customFormat="1" ht="12" customHeight="1">
      <c r="B49" s="32"/>
      <c r="C49" s="27" t="s">
        <v>92</v>
      </c>
      <c r="L49" s="32"/>
    </row>
    <row r="50" spans="2:47" s="1" customFormat="1" ht="16.5" customHeight="1">
      <c r="B50" s="32"/>
      <c r="E50" s="263" t="str">
        <f>E9</f>
        <v>SO 901 - VRN</v>
      </c>
      <c r="F50" s="302"/>
      <c r="G50" s="302"/>
      <c r="H50" s="302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Bílenec</v>
      </c>
      <c r="I52" s="27" t="s">
        <v>23</v>
      </c>
      <c r="J52" s="49" t="str">
        <f>IF(J12="","",J12)</f>
        <v>2. 4. 2024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>Obec Petrohrad</v>
      </c>
      <c r="I54" s="27" t="s">
        <v>31</v>
      </c>
      <c r="J54" s="30" t="str">
        <f>E21</f>
        <v>DESIGNPROJEKT</v>
      </c>
      <c r="L54" s="32"/>
    </row>
    <row r="55" spans="2:47" s="1" customFormat="1" ht="15.15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Lukás Novák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95</v>
      </c>
      <c r="D57" s="90"/>
      <c r="E57" s="90"/>
      <c r="F57" s="90"/>
      <c r="G57" s="90"/>
      <c r="H57" s="90"/>
      <c r="I57" s="90"/>
      <c r="J57" s="97" t="s">
        <v>96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69</v>
      </c>
      <c r="J59" s="63">
        <f>J83</f>
        <v>0</v>
      </c>
      <c r="L59" s="32"/>
      <c r="AU59" s="17" t="s">
        <v>97</v>
      </c>
    </row>
    <row r="60" spans="2:47" s="8" customFormat="1" ht="24.9" customHeight="1">
      <c r="B60" s="99"/>
      <c r="D60" s="100" t="s">
        <v>655</v>
      </c>
      <c r="E60" s="101"/>
      <c r="F60" s="101"/>
      <c r="G60" s="101"/>
      <c r="H60" s="101"/>
      <c r="I60" s="101"/>
      <c r="J60" s="102">
        <f>J84</f>
        <v>0</v>
      </c>
      <c r="L60" s="99"/>
    </row>
    <row r="61" spans="2:47" s="9" customFormat="1" ht="19.95" customHeight="1">
      <c r="B61" s="103"/>
      <c r="D61" s="104" t="s">
        <v>656</v>
      </c>
      <c r="E61" s="105"/>
      <c r="F61" s="105"/>
      <c r="G61" s="105"/>
      <c r="H61" s="105"/>
      <c r="I61" s="105"/>
      <c r="J61" s="106">
        <f>J85</f>
        <v>0</v>
      </c>
      <c r="L61" s="103"/>
    </row>
    <row r="62" spans="2:47" s="9" customFormat="1" ht="19.95" customHeight="1">
      <c r="B62" s="103"/>
      <c r="D62" s="104" t="s">
        <v>657</v>
      </c>
      <c r="E62" s="105"/>
      <c r="F62" s="105"/>
      <c r="G62" s="105"/>
      <c r="H62" s="105"/>
      <c r="I62" s="105"/>
      <c r="J62" s="106">
        <f>J94</f>
        <v>0</v>
      </c>
      <c r="L62" s="103"/>
    </row>
    <row r="63" spans="2:47" s="9" customFormat="1" ht="19.95" customHeight="1">
      <c r="B63" s="103"/>
      <c r="D63" s="104" t="s">
        <v>658</v>
      </c>
      <c r="E63" s="105"/>
      <c r="F63" s="105"/>
      <c r="G63" s="105"/>
      <c r="H63" s="105"/>
      <c r="I63" s="105"/>
      <c r="J63" s="106">
        <f>J101</f>
        <v>0</v>
      </c>
      <c r="L63" s="103"/>
    </row>
    <row r="64" spans="2:47" s="1" customFormat="1" ht="21.75" customHeight="1">
      <c r="B64" s="32"/>
      <c r="L64" s="32"/>
    </row>
    <row r="65" spans="2:12" s="1" customFormat="1" ht="6.9" customHeight="1"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32"/>
    </row>
    <row r="69" spans="2:12" s="1" customFormat="1" ht="6.9" customHeight="1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32"/>
    </row>
    <row r="70" spans="2:12" s="1" customFormat="1" ht="24.9" customHeight="1">
      <c r="B70" s="32"/>
      <c r="C70" s="21" t="s">
        <v>105</v>
      </c>
      <c r="L70" s="32"/>
    </row>
    <row r="71" spans="2:12" s="1" customFormat="1" ht="6.9" customHeight="1">
      <c r="B71" s="32"/>
      <c r="L71" s="32"/>
    </row>
    <row r="72" spans="2:12" s="1" customFormat="1" ht="12" customHeight="1">
      <c r="B72" s="32"/>
      <c r="C72" s="27" t="s">
        <v>16</v>
      </c>
      <c r="L72" s="32"/>
    </row>
    <row r="73" spans="2:12" s="1" customFormat="1" ht="16.5" customHeight="1">
      <c r="B73" s="32"/>
      <c r="E73" s="300" t="str">
        <f>E7</f>
        <v>Oprava místní komunikace, Bílenec</v>
      </c>
      <c r="F73" s="301"/>
      <c r="G73" s="301"/>
      <c r="H73" s="301"/>
      <c r="L73" s="32"/>
    </row>
    <row r="74" spans="2:12" s="1" customFormat="1" ht="12" customHeight="1">
      <c r="B74" s="32"/>
      <c r="C74" s="27" t="s">
        <v>92</v>
      </c>
      <c r="L74" s="32"/>
    </row>
    <row r="75" spans="2:12" s="1" customFormat="1" ht="16.5" customHeight="1">
      <c r="B75" s="32"/>
      <c r="E75" s="263" t="str">
        <f>E9</f>
        <v>SO 901 - VRN</v>
      </c>
      <c r="F75" s="302"/>
      <c r="G75" s="302"/>
      <c r="H75" s="302"/>
      <c r="L75" s="32"/>
    </row>
    <row r="76" spans="2:12" s="1" customFormat="1" ht="6.9" customHeight="1">
      <c r="B76" s="32"/>
      <c r="L76" s="32"/>
    </row>
    <row r="77" spans="2:12" s="1" customFormat="1" ht="12" customHeight="1">
      <c r="B77" s="32"/>
      <c r="C77" s="27" t="s">
        <v>21</v>
      </c>
      <c r="F77" s="25" t="str">
        <f>F12</f>
        <v>Bílenec</v>
      </c>
      <c r="I77" s="27" t="s">
        <v>23</v>
      </c>
      <c r="J77" s="49" t="str">
        <f>IF(J12="","",J12)</f>
        <v>2. 4. 2024</v>
      </c>
      <c r="L77" s="32"/>
    </row>
    <row r="78" spans="2:12" s="1" customFormat="1" ht="6.9" customHeight="1">
      <c r="B78" s="32"/>
      <c r="L78" s="32"/>
    </row>
    <row r="79" spans="2:12" s="1" customFormat="1" ht="15.15" customHeight="1">
      <c r="B79" s="32"/>
      <c r="C79" s="27" t="s">
        <v>25</v>
      </c>
      <c r="F79" s="25" t="str">
        <f>E15</f>
        <v>Obec Petrohrad</v>
      </c>
      <c r="I79" s="27" t="s">
        <v>31</v>
      </c>
      <c r="J79" s="30" t="str">
        <f>E21</f>
        <v>DESIGNPROJEKT</v>
      </c>
      <c r="L79" s="32"/>
    </row>
    <row r="80" spans="2:12" s="1" customFormat="1" ht="15.15" customHeight="1">
      <c r="B80" s="32"/>
      <c r="C80" s="27" t="s">
        <v>29</v>
      </c>
      <c r="F80" s="25" t="str">
        <f>IF(E18="","",E18)</f>
        <v>Vyplň údaj</v>
      </c>
      <c r="I80" s="27" t="s">
        <v>34</v>
      </c>
      <c r="J80" s="30" t="str">
        <f>E24</f>
        <v>Lukás Novák</v>
      </c>
      <c r="L80" s="32"/>
    </row>
    <row r="81" spans="2:65" s="1" customFormat="1" ht="10.35" customHeight="1">
      <c r="B81" s="32"/>
      <c r="L81" s="32"/>
    </row>
    <row r="82" spans="2:65" s="10" customFormat="1" ht="29.25" customHeight="1">
      <c r="B82" s="107"/>
      <c r="C82" s="108" t="s">
        <v>106</v>
      </c>
      <c r="D82" s="109" t="s">
        <v>56</v>
      </c>
      <c r="E82" s="109" t="s">
        <v>52</v>
      </c>
      <c r="F82" s="109" t="s">
        <v>53</v>
      </c>
      <c r="G82" s="109" t="s">
        <v>107</v>
      </c>
      <c r="H82" s="109" t="s">
        <v>108</v>
      </c>
      <c r="I82" s="109" t="s">
        <v>109</v>
      </c>
      <c r="J82" s="109" t="s">
        <v>96</v>
      </c>
      <c r="K82" s="110" t="s">
        <v>110</v>
      </c>
      <c r="L82" s="107"/>
      <c r="M82" s="56" t="s">
        <v>19</v>
      </c>
      <c r="N82" s="57" t="s">
        <v>41</v>
      </c>
      <c r="O82" s="57" t="s">
        <v>111</v>
      </c>
      <c r="P82" s="57" t="s">
        <v>112</v>
      </c>
      <c r="Q82" s="57" t="s">
        <v>113</v>
      </c>
      <c r="R82" s="57" t="s">
        <v>114</v>
      </c>
      <c r="S82" s="57" t="s">
        <v>115</v>
      </c>
      <c r="T82" s="58" t="s">
        <v>116</v>
      </c>
    </row>
    <row r="83" spans="2:65" s="1" customFormat="1" ht="22.8" customHeight="1">
      <c r="B83" s="32"/>
      <c r="C83" s="61" t="s">
        <v>117</v>
      </c>
      <c r="J83" s="111">
        <f>BK83</f>
        <v>0</v>
      </c>
      <c r="L83" s="32"/>
      <c r="M83" s="59"/>
      <c r="N83" s="50"/>
      <c r="O83" s="50"/>
      <c r="P83" s="112">
        <f>P84</f>
        <v>0</v>
      </c>
      <c r="Q83" s="50"/>
      <c r="R83" s="112">
        <f>R84</f>
        <v>0</v>
      </c>
      <c r="S83" s="50"/>
      <c r="T83" s="113">
        <f>T84</f>
        <v>0</v>
      </c>
      <c r="AT83" s="17" t="s">
        <v>70</v>
      </c>
      <c r="AU83" s="17" t="s">
        <v>97</v>
      </c>
      <c r="BK83" s="114">
        <f>BK84</f>
        <v>0</v>
      </c>
    </row>
    <row r="84" spans="2:65" s="11" customFormat="1" ht="25.95" customHeight="1">
      <c r="B84" s="115"/>
      <c r="D84" s="116" t="s">
        <v>70</v>
      </c>
      <c r="E84" s="117" t="s">
        <v>89</v>
      </c>
      <c r="F84" s="117" t="s">
        <v>659</v>
      </c>
      <c r="I84" s="118"/>
      <c r="J84" s="119">
        <f>BK84</f>
        <v>0</v>
      </c>
      <c r="L84" s="115"/>
      <c r="M84" s="120"/>
      <c r="P84" s="121">
        <f>P85+P94+P101</f>
        <v>0</v>
      </c>
      <c r="R84" s="121">
        <f>R85+R94+R101</f>
        <v>0</v>
      </c>
      <c r="T84" s="122">
        <f>T85+T94+T101</f>
        <v>0</v>
      </c>
      <c r="AR84" s="116" t="s">
        <v>150</v>
      </c>
      <c r="AT84" s="123" t="s">
        <v>70</v>
      </c>
      <c r="AU84" s="123" t="s">
        <v>71</v>
      </c>
      <c r="AY84" s="116" t="s">
        <v>120</v>
      </c>
      <c r="BK84" s="124">
        <f>BK85+BK94+BK101</f>
        <v>0</v>
      </c>
    </row>
    <row r="85" spans="2:65" s="11" customFormat="1" ht="22.8" customHeight="1">
      <c r="B85" s="115"/>
      <c r="D85" s="116" t="s">
        <v>70</v>
      </c>
      <c r="E85" s="125" t="s">
        <v>660</v>
      </c>
      <c r="F85" s="125" t="s">
        <v>661</v>
      </c>
      <c r="I85" s="118"/>
      <c r="J85" s="126">
        <f>BK85</f>
        <v>0</v>
      </c>
      <c r="L85" s="115"/>
      <c r="M85" s="120"/>
      <c r="P85" s="121">
        <f>SUM(P86:P93)</f>
        <v>0</v>
      </c>
      <c r="R85" s="121">
        <f>SUM(R86:R93)</f>
        <v>0</v>
      </c>
      <c r="T85" s="122">
        <f>SUM(T86:T93)</f>
        <v>0</v>
      </c>
      <c r="AR85" s="116" t="s">
        <v>150</v>
      </c>
      <c r="AT85" s="123" t="s">
        <v>70</v>
      </c>
      <c r="AU85" s="123" t="s">
        <v>79</v>
      </c>
      <c r="AY85" s="116" t="s">
        <v>120</v>
      </c>
      <c r="BK85" s="124">
        <f>SUM(BK86:BK93)</f>
        <v>0</v>
      </c>
    </row>
    <row r="86" spans="2:65" s="1" customFormat="1" ht="16.5" customHeight="1">
      <c r="B86" s="32"/>
      <c r="C86" s="127" t="s">
        <v>79</v>
      </c>
      <c r="D86" s="127" t="s">
        <v>122</v>
      </c>
      <c r="E86" s="128" t="s">
        <v>662</v>
      </c>
      <c r="F86" s="129" t="s">
        <v>663</v>
      </c>
      <c r="G86" s="130" t="s">
        <v>625</v>
      </c>
      <c r="H86" s="131">
        <v>1</v>
      </c>
      <c r="I86" s="132"/>
      <c r="J86" s="133">
        <f>ROUND(I86*H86,2)</f>
        <v>0</v>
      </c>
      <c r="K86" s="129" t="s">
        <v>126</v>
      </c>
      <c r="L86" s="32"/>
      <c r="M86" s="134" t="s">
        <v>19</v>
      </c>
      <c r="N86" s="135" t="s">
        <v>42</v>
      </c>
      <c r="P86" s="136">
        <f>O86*H86</f>
        <v>0</v>
      </c>
      <c r="Q86" s="136">
        <v>0</v>
      </c>
      <c r="R86" s="136">
        <f>Q86*H86</f>
        <v>0</v>
      </c>
      <c r="S86" s="136">
        <v>0</v>
      </c>
      <c r="T86" s="137">
        <f>S86*H86</f>
        <v>0</v>
      </c>
      <c r="AR86" s="138" t="s">
        <v>664</v>
      </c>
      <c r="AT86" s="138" t="s">
        <v>122</v>
      </c>
      <c r="AU86" s="138" t="s">
        <v>81</v>
      </c>
      <c r="AY86" s="17" t="s">
        <v>120</v>
      </c>
      <c r="BE86" s="139">
        <f>IF(N86="základní",J86,0)</f>
        <v>0</v>
      </c>
      <c r="BF86" s="139">
        <f>IF(N86="snížená",J86,0)</f>
        <v>0</v>
      </c>
      <c r="BG86" s="139">
        <f>IF(N86="zákl. přenesená",J86,0)</f>
        <v>0</v>
      </c>
      <c r="BH86" s="139">
        <f>IF(N86="sníž. přenesená",J86,0)</f>
        <v>0</v>
      </c>
      <c r="BI86" s="139">
        <f>IF(N86="nulová",J86,0)</f>
        <v>0</v>
      </c>
      <c r="BJ86" s="17" t="s">
        <v>79</v>
      </c>
      <c r="BK86" s="139">
        <f>ROUND(I86*H86,2)</f>
        <v>0</v>
      </c>
      <c r="BL86" s="17" t="s">
        <v>664</v>
      </c>
      <c r="BM86" s="138" t="s">
        <v>665</v>
      </c>
    </row>
    <row r="87" spans="2:65" s="1" customFormat="1" ht="10.199999999999999">
      <c r="B87" s="32"/>
      <c r="D87" s="140" t="s">
        <v>129</v>
      </c>
      <c r="F87" s="141" t="s">
        <v>666</v>
      </c>
      <c r="I87" s="142"/>
      <c r="L87" s="32"/>
      <c r="M87" s="143"/>
      <c r="T87" s="53"/>
      <c r="AT87" s="17" t="s">
        <v>129</v>
      </c>
      <c r="AU87" s="17" t="s">
        <v>81</v>
      </c>
    </row>
    <row r="88" spans="2:65" s="1" customFormat="1" ht="16.5" customHeight="1">
      <c r="B88" s="32"/>
      <c r="C88" s="127" t="s">
        <v>81</v>
      </c>
      <c r="D88" s="127" t="s">
        <v>122</v>
      </c>
      <c r="E88" s="128" t="s">
        <v>667</v>
      </c>
      <c r="F88" s="129" t="s">
        <v>668</v>
      </c>
      <c r="G88" s="130" t="s">
        <v>625</v>
      </c>
      <c r="H88" s="131">
        <v>1</v>
      </c>
      <c r="I88" s="132"/>
      <c r="J88" s="133">
        <f>ROUND(I88*H88,2)</f>
        <v>0</v>
      </c>
      <c r="K88" s="129" t="s">
        <v>126</v>
      </c>
      <c r="L88" s="32"/>
      <c r="M88" s="134" t="s">
        <v>19</v>
      </c>
      <c r="N88" s="135" t="s">
        <v>42</v>
      </c>
      <c r="P88" s="136">
        <f>O88*H88</f>
        <v>0</v>
      </c>
      <c r="Q88" s="136">
        <v>0</v>
      </c>
      <c r="R88" s="136">
        <f>Q88*H88</f>
        <v>0</v>
      </c>
      <c r="S88" s="136">
        <v>0</v>
      </c>
      <c r="T88" s="137">
        <f>S88*H88</f>
        <v>0</v>
      </c>
      <c r="AR88" s="138" t="s">
        <v>664</v>
      </c>
      <c r="AT88" s="138" t="s">
        <v>122</v>
      </c>
      <c r="AU88" s="138" t="s">
        <v>81</v>
      </c>
      <c r="AY88" s="17" t="s">
        <v>120</v>
      </c>
      <c r="BE88" s="139">
        <f>IF(N88="základní",J88,0)</f>
        <v>0</v>
      </c>
      <c r="BF88" s="139">
        <f>IF(N88="snížená",J88,0)</f>
        <v>0</v>
      </c>
      <c r="BG88" s="139">
        <f>IF(N88="zákl. přenesená",J88,0)</f>
        <v>0</v>
      </c>
      <c r="BH88" s="139">
        <f>IF(N88="sníž. přenesená",J88,0)</f>
        <v>0</v>
      </c>
      <c r="BI88" s="139">
        <f>IF(N88="nulová",J88,0)</f>
        <v>0</v>
      </c>
      <c r="BJ88" s="17" t="s">
        <v>79</v>
      </c>
      <c r="BK88" s="139">
        <f>ROUND(I88*H88,2)</f>
        <v>0</v>
      </c>
      <c r="BL88" s="17" t="s">
        <v>664</v>
      </c>
      <c r="BM88" s="138" t="s">
        <v>669</v>
      </c>
    </row>
    <row r="89" spans="2:65" s="1" customFormat="1" ht="10.199999999999999">
      <c r="B89" s="32"/>
      <c r="D89" s="140" t="s">
        <v>129</v>
      </c>
      <c r="F89" s="141" t="s">
        <v>670</v>
      </c>
      <c r="I89" s="142"/>
      <c r="L89" s="32"/>
      <c r="M89" s="143"/>
      <c r="T89" s="53"/>
      <c r="AT89" s="17" t="s">
        <v>129</v>
      </c>
      <c r="AU89" s="17" t="s">
        <v>81</v>
      </c>
    </row>
    <row r="90" spans="2:65" s="1" customFormat="1" ht="16.5" customHeight="1">
      <c r="B90" s="32"/>
      <c r="C90" s="127" t="s">
        <v>136</v>
      </c>
      <c r="D90" s="127" t="s">
        <v>122</v>
      </c>
      <c r="E90" s="128" t="s">
        <v>671</v>
      </c>
      <c r="F90" s="129" t="s">
        <v>672</v>
      </c>
      <c r="G90" s="130" t="s">
        <v>625</v>
      </c>
      <c r="H90" s="131">
        <v>1</v>
      </c>
      <c r="I90" s="132"/>
      <c r="J90" s="133">
        <f>ROUND(I90*H90,2)</f>
        <v>0</v>
      </c>
      <c r="K90" s="129" t="s">
        <v>126</v>
      </c>
      <c r="L90" s="32"/>
      <c r="M90" s="134" t="s">
        <v>19</v>
      </c>
      <c r="N90" s="135" t="s">
        <v>42</v>
      </c>
      <c r="P90" s="136">
        <f>O90*H90</f>
        <v>0</v>
      </c>
      <c r="Q90" s="136">
        <v>0</v>
      </c>
      <c r="R90" s="136">
        <f>Q90*H90</f>
        <v>0</v>
      </c>
      <c r="S90" s="136">
        <v>0</v>
      </c>
      <c r="T90" s="137">
        <f>S90*H90</f>
        <v>0</v>
      </c>
      <c r="AR90" s="138" t="s">
        <v>664</v>
      </c>
      <c r="AT90" s="138" t="s">
        <v>122</v>
      </c>
      <c r="AU90" s="138" t="s">
        <v>81</v>
      </c>
      <c r="AY90" s="17" t="s">
        <v>120</v>
      </c>
      <c r="BE90" s="139">
        <f>IF(N90="základní",J90,0)</f>
        <v>0</v>
      </c>
      <c r="BF90" s="139">
        <f>IF(N90="snížená",J90,0)</f>
        <v>0</v>
      </c>
      <c r="BG90" s="139">
        <f>IF(N90="zákl. přenesená",J90,0)</f>
        <v>0</v>
      </c>
      <c r="BH90" s="139">
        <f>IF(N90="sníž. přenesená",J90,0)</f>
        <v>0</v>
      </c>
      <c r="BI90" s="139">
        <f>IF(N90="nulová",J90,0)</f>
        <v>0</v>
      </c>
      <c r="BJ90" s="17" t="s">
        <v>79</v>
      </c>
      <c r="BK90" s="139">
        <f>ROUND(I90*H90,2)</f>
        <v>0</v>
      </c>
      <c r="BL90" s="17" t="s">
        <v>664</v>
      </c>
      <c r="BM90" s="138" t="s">
        <v>673</v>
      </c>
    </row>
    <row r="91" spans="2:65" s="1" customFormat="1" ht="10.199999999999999">
      <c r="B91" s="32"/>
      <c r="D91" s="140" t="s">
        <v>129</v>
      </c>
      <c r="F91" s="141" t="s">
        <v>674</v>
      </c>
      <c r="I91" s="142"/>
      <c r="L91" s="32"/>
      <c r="M91" s="143"/>
      <c r="T91" s="53"/>
      <c r="AT91" s="17" t="s">
        <v>129</v>
      </c>
      <c r="AU91" s="17" t="s">
        <v>81</v>
      </c>
    </row>
    <row r="92" spans="2:65" s="1" customFormat="1" ht="16.5" customHeight="1">
      <c r="B92" s="32"/>
      <c r="C92" s="127" t="s">
        <v>127</v>
      </c>
      <c r="D92" s="127" t="s">
        <v>122</v>
      </c>
      <c r="E92" s="128" t="s">
        <v>675</v>
      </c>
      <c r="F92" s="129" t="s">
        <v>676</v>
      </c>
      <c r="G92" s="130" t="s">
        <v>625</v>
      </c>
      <c r="H92" s="131">
        <v>1</v>
      </c>
      <c r="I92" s="132"/>
      <c r="J92" s="133">
        <f>ROUND(I92*H92,2)</f>
        <v>0</v>
      </c>
      <c r="K92" s="129" t="s">
        <v>126</v>
      </c>
      <c r="L92" s="32"/>
      <c r="M92" s="134" t="s">
        <v>19</v>
      </c>
      <c r="N92" s="135" t="s">
        <v>42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664</v>
      </c>
      <c r="AT92" s="138" t="s">
        <v>122</v>
      </c>
      <c r="AU92" s="138" t="s">
        <v>81</v>
      </c>
      <c r="AY92" s="17" t="s">
        <v>120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79</v>
      </c>
      <c r="BK92" s="139">
        <f>ROUND(I92*H92,2)</f>
        <v>0</v>
      </c>
      <c r="BL92" s="17" t="s">
        <v>664</v>
      </c>
      <c r="BM92" s="138" t="s">
        <v>677</v>
      </c>
    </row>
    <row r="93" spans="2:65" s="1" customFormat="1" ht="10.199999999999999">
      <c r="B93" s="32"/>
      <c r="D93" s="140" t="s">
        <v>129</v>
      </c>
      <c r="F93" s="141" t="s">
        <v>678</v>
      </c>
      <c r="I93" s="142"/>
      <c r="L93" s="32"/>
      <c r="M93" s="143"/>
      <c r="T93" s="53"/>
      <c r="AT93" s="17" t="s">
        <v>129</v>
      </c>
      <c r="AU93" s="17" t="s">
        <v>81</v>
      </c>
    </row>
    <row r="94" spans="2:65" s="11" customFormat="1" ht="22.8" customHeight="1">
      <c r="B94" s="115"/>
      <c r="D94" s="116" t="s">
        <v>70</v>
      </c>
      <c r="E94" s="125" t="s">
        <v>679</v>
      </c>
      <c r="F94" s="125" t="s">
        <v>680</v>
      </c>
      <c r="I94" s="118"/>
      <c r="J94" s="126">
        <f>BK94</f>
        <v>0</v>
      </c>
      <c r="L94" s="115"/>
      <c r="M94" s="120"/>
      <c r="P94" s="121">
        <f>SUM(P95:P100)</f>
        <v>0</v>
      </c>
      <c r="R94" s="121">
        <f>SUM(R95:R100)</f>
        <v>0</v>
      </c>
      <c r="T94" s="122">
        <f>SUM(T95:T100)</f>
        <v>0</v>
      </c>
      <c r="AR94" s="116" t="s">
        <v>150</v>
      </c>
      <c r="AT94" s="123" t="s">
        <v>70</v>
      </c>
      <c r="AU94" s="123" t="s">
        <v>79</v>
      </c>
      <c r="AY94" s="116" t="s">
        <v>120</v>
      </c>
      <c r="BK94" s="124">
        <f>SUM(BK95:BK100)</f>
        <v>0</v>
      </c>
    </row>
    <row r="95" spans="2:65" s="1" customFormat="1" ht="24.15" customHeight="1">
      <c r="B95" s="32"/>
      <c r="C95" s="127" t="s">
        <v>150</v>
      </c>
      <c r="D95" s="127" t="s">
        <v>122</v>
      </c>
      <c r="E95" s="128" t="s">
        <v>681</v>
      </c>
      <c r="F95" s="129" t="s">
        <v>682</v>
      </c>
      <c r="G95" s="130" t="s">
        <v>625</v>
      </c>
      <c r="H95" s="131">
        <v>1</v>
      </c>
      <c r="I95" s="132"/>
      <c r="J95" s="133">
        <f>ROUND(I95*H95,2)</f>
        <v>0</v>
      </c>
      <c r="K95" s="129" t="s">
        <v>126</v>
      </c>
      <c r="L95" s="32"/>
      <c r="M95" s="134" t="s">
        <v>19</v>
      </c>
      <c r="N95" s="135" t="s">
        <v>42</v>
      </c>
      <c r="P95" s="136">
        <f>O95*H95</f>
        <v>0</v>
      </c>
      <c r="Q95" s="136">
        <v>0</v>
      </c>
      <c r="R95" s="136">
        <f>Q95*H95</f>
        <v>0</v>
      </c>
      <c r="S95" s="136">
        <v>0</v>
      </c>
      <c r="T95" s="137">
        <f>S95*H95</f>
        <v>0</v>
      </c>
      <c r="AR95" s="138" t="s">
        <v>664</v>
      </c>
      <c r="AT95" s="138" t="s">
        <v>122</v>
      </c>
      <c r="AU95" s="138" t="s">
        <v>81</v>
      </c>
      <c r="AY95" s="17" t="s">
        <v>120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7" t="s">
        <v>79</v>
      </c>
      <c r="BK95" s="139">
        <f>ROUND(I95*H95,2)</f>
        <v>0</v>
      </c>
      <c r="BL95" s="17" t="s">
        <v>664</v>
      </c>
      <c r="BM95" s="138" t="s">
        <v>683</v>
      </c>
    </row>
    <row r="96" spans="2:65" s="1" customFormat="1" ht="10.199999999999999">
      <c r="B96" s="32"/>
      <c r="D96" s="140" t="s">
        <v>129</v>
      </c>
      <c r="F96" s="141" t="s">
        <v>684</v>
      </c>
      <c r="I96" s="142"/>
      <c r="L96" s="32"/>
      <c r="M96" s="143"/>
      <c r="T96" s="53"/>
      <c r="AT96" s="17" t="s">
        <v>129</v>
      </c>
      <c r="AU96" s="17" t="s">
        <v>81</v>
      </c>
    </row>
    <row r="97" spans="2:65" s="1" customFormat="1" ht="24.15" customHeight="1">
      <c r="B97" s="32"/>
      <c r="C97" s="127" t="s">
        <v>157</v>
      </c>
      <c r="D97" s="127" t="s">
        <v>122</v>
      </c>
      <c r="E97" s="128" t="s">
        <v>685</v>
      </c>
      <c r="F97" s="129" t="s">
        <v>686</v>
      </c>
      <c r="G97" s="130" t="s">
        <v>625</v>
      </c>
      <c r="H97" s="131">
        <v>1</v>
      </c>
      <c r="I97" s="132"/>
      <c r="J97" s="133">
        <f>ROUND(I97*H97,2)</f>
        <v>0</v>
      </c>
      <c r="K97" s="129" t="s">
        <v>126</v>
      </c>
      <c r="L97" s="32"/>
      <c r="M97" s="134" t="s">
        <v>19</v>
      </c>
      <c r="N97" s="135" t="s">
        <v>42</v>
      </c>
      <c r="P97" s="136">
        <f>O97*H97</f>
        <v>0</v>
      </c>
      <c r="Q97" s="136">
        <v>0</v>
      </c>
      <c r="R97" s="136">
        <f>Q97*H97</f>
        <v>0</v>
      </c>
      <c r="S97" s="136">
        <v>0</v>
      </c>
      <c r="T97" s="137">
        <f>S97*H97</f>
        <v>0</v>
      </c>
      <c r="AR97" s="138" t="s">
        <v>664</v>
      </c>
      <c r="AT97" s="138" t="s">
        <v>122</v>
      </c>
      <c r="AU97" s="138" t="s">
        <v>81</v>
      </c>
      <c r="AY97" s="17" t="s">
        <v>120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7" t="s">
        <v>79</v>
      </c>
      <c r="BK97" s="139">
        <f>ROUND(I97*H97,2)</f>
        <v>0</v>
      </c>
      <c r="BL97" s="17" t="s">
        <v>664</v>
      </c>
      <c r="BM97" s="138" t="s">
        <v>687</v>
      </c>
    </row>
    <row r="98" spans="2:65" s="1" customFormat="1" ht="10.199999999999999">
      <c r="B98" s="32"/>
      <c r="D98" s="140" t="s">
        <v>129</v>
      </c>
      <c r="F98" s="141" t="s">
        <v>688</v>
      </c>
      <c r="I98" s="142"/>
      <c r="L98" s="32"/>
      <c r="M98" s="143"/>
      <c r="T98" s="53"/>
      <c r="AT98" s="17" t="s">
        <v>129</v>
      </c>
      <c r="AU98" s="17" t="s">
        <v>81</v>
      </c>
    </row>
    <row r="99" spans="2:65" s="1" customFormat="1" ht="16.5" customHeight="1">
      <c r="B99" s="32"/>
      <c r="C99" s="127" t="s">
        <v>165</v>
      </c>
      <c r="D99" s="127" t="s">
        <v>122</v>
      </c>
      <c r="E99" s="128" t="s">
        <v>689</v>
      </c>
      <c r="F99" s="129" t="s">
        <v>690</v>
      </c>
      <c r="G99" s="130" t="s">
        <v>625</v>
      </c>
      <c r="H99" s="131">
        <v>1</v>
      </c>
      <c r="I99" s="132"/>
      <c r="J99" s="133">
        <f>ROUND(I99*H99,2)</f>
        <v>0</v>
      </c>
      <c r="K99" s="129" t="s">
        <v>126</v>
      </c>
      <c r="L99" s="32"/>
      <c r="M99" s="134" t="s">
        <v>19</v>
      </c>
      <c r="N99" s="135" t="s">
        <v>42</v>
      </c>
      <c r="P99" s="136">
        <f>O99*H99</f>
        <v>0</v>
      </c>
      <c r="Q99" s="136">
        <v>0</v>
      </c>
      <c r="R99" s="136">
        <f>Q99*H99</f>
        <v>0</v>
      </c>
      <c r="S99" s="136">
        <v>0</v>
      </c>
      <c r="T99" s="137">
        <f>S99*H99</f>
        <v>0</v>
      </c>
      <c r="AR99" s="138" t="s">
        <v>664</v>
      </c>
      <c r="AT99" s="138" t="s">
        <v>122</v>
      </c>
      <c r="AU99" s="138" t="s">
        <v>81</v>
      </c>
      <c r="AY99" s="17" t="s">
        <v>120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7" t="s">
        <v>79</v>
      </c>
      <c r="BK99" s="139">
        <f>ROUND(I99*H99,2)</f>
        <v>0</v>
      </c>
      <c r="BL99" s="17" t="s">
        <v>664</v>
      </c>
      <c r="BM99" s="138" t="s">
        <v>691</v>
      </c>
    </row>
    <row r="100" spans="2:65" s="1" customFormat="1" ht="10.199999999999999">
      <c r="B100" s="32"/>
      <c r="D100" s="140" t="s">
        <v>129</v>
      </c>
      <c r="F100" s="141" t="s">
        <v>692</v>
      </c>
      <c r="I100" s="142"/>
      <c r="L100" s="32"/>
      <c r="M100" s="143"/>
      <c r="T100" s="53"/>
      <c r="AT100" s="17" t="s">
        <v>129</v>
      </c>
      <c r="AU100" s="17" t="s">
        <v>81</v>
      </c>
    </row>
    <row r="101" spans="2:65" s="11" customFormat="1" ht="22.8" customHeight="1">
      <c r="B101" s="115"/>
      <c r="D101" s="116" t="s">
        <v>70</v>
      </c>
      <c r="E101" s="125" t="s">
        <v>693</v>
      </c>
      <c r="F101" s="125" t="s">
        <v>694</v>
      </c>
      <c r="I101" s="118"/>
      <c r="J101" s="126">
        <f>BK101</f>
        <v>0</v>
      </c>
      <c r="L101" s="115"/>
      <c r="M101" s="120"/>
      <c r="P101" s="121">
        <f>SUM(P102:P105)</f>
        <v>0</v>
      </c>
      <c r="R101" s="121">
        <f>SUM(R102:R105)</f>
        <v>0</v>
      </c>
      <c r="T101" s="122">
        <f>SUM(T102:T105)</f>
        <v>0</v>
      </c>
      <c r="AR101" s="116" t="s">
        <v>150</v>
      </c>
      <c r="AT101" s="123" t="s">
        <v>70</v>
      </c>
      <c r="AU101" s="123" t="s">
        <v>79</v>
      </c>
      <c r="AY101" s="116" t="s">
        <v>120</v>
      </c>
      <c r="BK101" s="124">
        <f>SUM(BK102:BK105)</f>
        <v>0</v>
      </c>
    </row>
    <row r="102" spans="2:65" s="1" customFormat="1" ht="16.5" customHeight="1">
      <c r="B102" s="32"/>
      <c r="C102" s="127" t="s">
        <v>172</v>
      </c>
      <c r="D102" s="127" t="s">
        <v>122</v>
      </c>
      <c r="E102" s="128" t="s">
        <v>695</v>
      </c>
      <c r="F102" s="129" t="s">
        <v>696</v>
      </c>
      <c r="G102" s="130" t="s">
        <v>625</v>
      </c>
      <c r="H102" s="131">
        <v>1</v>
      </c>
      <c r="I102" s="132"/>
      <c r="J102" s="133">
        <f>ROUND(I102*H102,2)</f>
        <v>0</v>
      </c>
      <c r="K102" s="129" t="s">
        <v>126</v>
      </c>
      <c r="L102" s="32"/>
      <c r="M102" s="134" t="s">
        <v>19</v>
      </c>
      <c r="N102" s="135" t="s">
        <v>42</v>
      </c>
      <c r="P102" s="136">
        <f>O102*H102</f>
        <v>0</v>
      </c>
      <c r="Q102" s="136">
        <v>0</v>
      </c>
      <c r="R102" s="136">
        <f>Q102*H102</f>
        <v>0</v>
      </c>
      <c r="S102" s="136">
        <v>0</v>
      </c>
      <c r="T102" s="137">
        <f>S102*H102</f>
        <v>0</v>
      </c>
      <c r="AR102" s="138" t="s">
        <v>664</v>
      </c>
      <c r="AT102" s="138" t="s">
        <v>122</v>
      </c>
      <c r="AU102" s="138" t="s">
        <v>81</v>
      </c>
      <c r="AY102" s="17" t="s">
        <v>120</v>
      </c>
      <c r="BE102" s="139">
        <f>IF(N102="základní",J102,0)</f>
        <v>0</v>
      </c>
      <c r="BF102" s="139">
        <f>IF(N102="snížená",J102,0)</f>
        <v>0</v>
      </c>
      <c r="BG102" s="139">
        <f>IF(N102="zákl. přenesená",J102,0)</f>
        <v>0</v>
      </c>
      <c r="BH102" s="139">
        <f>IF(N102="sníž. přenesená",J102,0)</f>
        <v>0</v>
      </c>
      <c r="BI102" s="139">
        <f>IF(N102="nulová",J102,0)</f>
        <v>0</v>
      </c>
      <c r="BJ102" s="17" t="s">
        <v>79</v>
      </c>
      <c r="BK102" s="139">
        <f>ROUND(I102*H102,2)</f>
        <v>0</v>
      </c>
      <c r="BL102" s="17" t="s">
        <v>664</v>
      </c>
      <c r="BM102" s="138" t="s">
        <v>697</v>
      </c>
    </row>
    <row r="103" spans="2:65" s="1" customFormat="1" ht="10.199999999999999">
      <c r="B103" s="32"/>
      <c r="D103" s="140" t="s">
        <v>129</v>
      </c>
      <c r="F103" s="141" t="s">
        <v>698</v>
      </c>
      <c r="I103" s="142"/>
      <c r="L103" s="32"/>
      <c r="M103" s="143"/>
      <c r="T103" s="53"/>
      <c r="AT103" s="17" t="s">
        <v>129</v>
      </c>
      <c r="AU103" s="17" t="s">
        <v>81</v>
      </c>
    </row>
    <row r="104" spans="2:65" s="1" customFormat="1" ht="16.5" customHeight="1">
      <c r="B104" s="32"/>
      <c r="C104" s="127" t="s">
        <v>178</v>
      </c>
      <c r="D104" s="127" t="s">
        <v>122</v>
      </c>
      <c r="E104" s="128" t="s">
        <v>699</v>
      </c>
      <c r="F104" s="129" t="s">
        <v>700</v>
      </c>
      <c r="G104" s="130" t="s">
        <v>625</v>
      </c>
      <c r="H104" s="131">
        <v>4</v>
      </c>
      <c r="I104" s="132"/>
      <c r="J104" s="133">
        <f>ROUND(I104*H104,2)</f>
        <v>0</v>
      </c>
      <c r="K104" s="129" t="s">
        <v>126</v>
      </c>
      <c r="L104" s="32"/>
      <c r="M104" s="134" t="s">
        <v>19</v>
      </c>
      <c r="N104" s="135" t="s">
        <v>42</v>
      </c>
      <c r="P104" s="136">
        <f>O104*H104</f>
        <v>0</v>
      </c>
      <c r="Q104" s="136">
        <v>0</v>
      </c>
      <c r="R104" s="136">
        <f>Q104*H104</f>
        <v>0</v>
      </c>
      <c r="S104" s="136">
        <v>0</v>
      </c>
      <c r="T104" s="137">
        <f>S104*H104</f>
        <v>0</v>
      </c>
      <c r="AR104" s="138" t="s">
        <v>664</v>
      </c>
      <c r="AT104" s="138" t="s">
        <v>122</v>
      </c>
      <c r="AU104" s="138" t="s">
        <v>81</v>
      </c>
      <c r="AY104" s="17" t="s">
        <v>120</v>
      </c>
      <c r="BE104" s="139">
        <f>IF(N104="základní",J104,0)</f>
        <v>0</v>
      </c>
      <c r="BF104" s="139">
        <f>IF(N104="snížená",J104,0)</f>
        <v>0</v>
      </c>
      <c r="BG104" s="139">
        <f>IF(N104="zákl. přenesená",J104,0)</f>
        <v>0</v>
      </c>
      <c r="BH104" s="139">
        <f>IF(N104="sníž. přenesená",J104,0)</f>
        <v>0</v>
      </c>
      <c r="BI104" s="139">
        <f>IF(N104="nulová",J104,0)</f>
        <v>0</v>
      </c>
      <c r="BJ104" s="17" t="s">
        <v>79</v>
      </c>
      <c r="BK104" s="139">
        <f>ROUND(I104*H104,2)</f>
        <v>0</v>
      </c>
      <c r="BL104" s="17" t="s">
        <v>664</v>
      </c>
      <c r="BM104" s="138" t="s">
        <v>701</v>
      </c>
    </row>
    <row r="105" spans="2:65" s="1" customFormat="1" ht="10.199999999999999">
      <c r="B105" s="32"/>
      <c r="D105" s="140" t="s">
        <v>129</v>
      </c>
      <c r="F105" s="141" t="s">
        <v>702</v>
      </c>
      <c r="I105" s="142"/>
      <c r="L105" s="32"/>
      <c r="M105" s="175"/>
      <c r="N105" s="176"/>
      <c r="O105" s="176"/>
      <c r="P105" s="176"/>
      <c r="Q105" s="176"/>
      <c r="R105" s="176"/>
      <c r="S105" s="176"/>
      <c r="T105" s="177"/>
      <c r="AT105" s="17" t="s">
        <v>129</v>
      </c>
      <c r="AU105" s="17" t="s">
        <v>81</v>
      </c>
    </row>
    <row r="106" spans="2:65" s="1" customFormat="1" ht="6.9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32"/>
    </row>
  </sheetData>
  <sheetProtection algorithmName="SHA-512" hashValue="lxuNmUx0dHjoDPfoQeND3eD9w/n3M6A/mM6IW1pjFC28Pdyr8maQulu/61tXFidVmETzRZJBfV/wtLMGa/9X3w==" saltValue="UYniW8kB9u7u7mmGCZftnGSG75KrwKWFc7uyK9+/ROG9yjc7+iWH4jz1w2rKoX6MrbNUCtwkhV0nVYVe0+XzKw==" spinCount="100000" sheet="1" objects="1" scenarios="1" formatColumns="0" formatRows="0" autoFilter="0"/>
  <autoFilter ref="C82:K105" xr:uid="{00000000-0009-0000-0000-000004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400-000000000000}"/>
    <hyperlink ref="F89" r:id="rId2" xr:uid="{00000000-0004-0000-0400-000001000000}"/>
    <hyperlink ref="F91" r:id="rId3" xr:uid="{00000000-0004-0000-0400-000002000000}"/>
    <hyperlink ref="F93" r:id="rId4" xr:uid="{00000000-0004-0000-0400-000003000000}"/>
    <hyperlink ref="F96" r:id="rId5" xr:uid="{00000000-0004-0000-0400-000004000000}"/>
    <hyperlink ref="F98" r:id="rId6" xr:uid="{00000000-0004-0000-0400-000005000000}"/>
    <hyperlink ref="F100" r:id="rId7" xr:uid="{00000000-0004-0000-0400-000006000000}"/>
    <hyperlink ref="F103" r:id="rId8" xr:uid="{00000000-0004-0000-0400-000007000000}"/>
    <hyperlink ref="F105" r:id="rId9" xr:uid="{00000000-0004-0000-0400-00000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4.4"/>
  <cols>
    <col min="1" max="1" width="8.28515625" style="178" customWidth="1"/>
    <col min="2" max="2" width="1.7109375" style="178" customWidth="1"/>
    <col min="3" max="4" width="5" style="178" customWidth="1"/>
    <col min="5" max="5" width="11.7109375" style="178" customWidth="1"/>
    <col min="6" max="6" width="9.140625" style="178" customWidth="1"/>
    <col min="7" max="7" width="5" style="178" customWidth="1"/>
    <col min="8" max="8" width="77.85546875" style="178" customWidth="1"/>
    <col min="9" max="10" width="20" style="178" customWidth="1"/>
    <col min="11" max="11" width="1.7109375" style="178" customWidth="1"/>
  </cols>
  <sheetData>
    <row r="1" spans="2:11" customFormat="1" ht="37.5" customHeight="1"/>
    <row r="2" spans="2:11" customFormat="1" ht="7.5" customHeight="1">
      <c r="B2" s="179"/>
      <c r="C2" s="180"/>
      <c r="D2" s="180"/>
      <c r="E2" s="180"/>
      <c r="F2" s="180"/>
      <c r="G2" s="180"/>
      <c r="H2" s="180"/>
      <c r="I2" s="180"/>
      <c r="J2" s="180"/>
      <c r="K2" s="181"/>
    </row>
    <row r="3" spans="2:11" s="15" customFormat="1" ht="45" customHeight="1">
      <c r="B3" s="182"/>
      <c r="C3" s="306" t="s">
        <v>703</v>
      </c>
      <c r="D3" s="306"/>
      <c r="E3" s="306"/>
      <c r="F3" s="306"/>
      <c r="G3" s="306"/>
      <c r="H3" s="306"/>
      <c r="I3" s="306"/>
      <c r="J3" s="306"/>
      <c r="K3" s="183"/>
    </row>
    <row r="4" spans="2:11" customFormat="1" ht="25.5" customHeight="1">
      <c r="B4" s="184"/>
      <c r="C4" s="305" t="s">
        <v>704</v>
      </c>
      <c r="D4" s="305"/>
      <c r="E4" s="305"/>
      <c r="F4" s="305"/>
      <c r="G4" s="305"/>
      <c r="H4" s="305"/>
      <c r="I4" s="305"/>
      <c r="J4" s="305"/>
      <c r="K4" s="185"/>
    </row>
    <row r="5" spans="2:11" customFormat="1" ht="5.25" customHeight="1">
      <c r="B5" s="184"/>
      <c r="C5" s="186"/>
      <c r="D5" s="186"/>
      <c r="E5" s="186"/>
      <c r="F5" s="186"/>
      <c r="G5" s="186"/>
      <c r="H5" s="186"/>
      <c r="I5" s="186"/>
      <c r="J5" s="186"/>
      <c r="K5" s="185"/>
    </row>
    <row r="6" spans="2:11" customFormat="1" ht="15" customHeight="1">
      <c r="B6" s="184"/>
      <c r="C6" s="304" t="s">
        <v>705</v>
      </c>
      <c r="D6" s="304"/>
      <c r="E6" s="304"/>
      <c r="F6" s="304"/>
      <c r="G6" s="304"/>
      <c r="H6" s="304"/>
      <c r="I6" s="304"/>
      <c r="J6" s="304"/>
      <c r="K6" s="185"/>
    </row>
    <row r="7" spans="2:11" customFormat="1" ht="15" customHeight="1">
      <c r="B7" s="188"/>
      <c r="C7" s="304" t="s">
        <v>706</v>
      </c>
      <c r="D7" s="304"/>
      <c r="E7" s="304"/>
      <c r="F7" s="304"/>
      <c r="G7" s="304"/>
      <c r="H7" s="304"/>
      <c r="I7" s="304"/>
      <c r="J7" s="304"/>
      <c r="K7" s="185"/>
    </row>
    <row r="8" spans="2:11" customFormat="1" ht="12.75" customHeight="1">
      <c r="B8" s="188"/>
      <c r="C8" s="187"/>
      <c r="D8" s="187"/>
      <c r="E8" s="187"/>
      <c r="F8" s="187"/>
      <c r="G8" s="187"/>
      <c r="H8" s="187"/>
      <c r="I8" s="187"/>
      <c r="J8" s="187"/>
      <c r="K8" s="185"/>
    </row>
    <row r="9" spans="2:11" customFormat="1" ht="15" customHeight="1">
      <c r="B9" s="188"/>
      <c r="C9" s="304" t="s">
        <v>707</v>
      </c>
      <c r="D9" s="304"/>
      <c r="E9" s="304"/>
      <c r="F9" s="304"/>
      <c r="G9" s="304"/>
      <c r="H9" s="304"/>
      <c r="I9" s="304"/>
      <c r="J9" s="304"/>
      <c r="K9" s="185"/>
    </row>
    <row r="10" spans="2:11" customFormat="1" ht="15" customHeight="1">
      <c r="B10" s="188"/>
      <c r="C10" s="187"/>
      <c r="D10" s="304" t="s">
        <v>708</v>
      </c>
      <c r="E10" s="304"/>
      <c r="F10" s="304"/>
      <c r="G10" s="304"/>
      <c r="H10" s="304"/>
      <c r="I10" s="304"/>
      <c r="J10" s="304"/>
      <c r="K10" s="185"/>
    </row>
    <row r="11" spans="2:11" customFormat="1" ht="15" customHeight="1">
      <c r="B11" s="188"/>
      <c r="C11" s="189"/>
      <c r="D11" s="304" t="s">
        <v>709</v>
      </c>
      <c r="E11" s="304"/>
      <c r="F11" s="304"/>
      <c r="G11" s="304"/>
      <c r="H11" s="304"/>
      <c r="I11" s="304"/>
      <c r="J11" s="304"/>
      <c r="K11" s="185"/>
    </row>
    <row r="12" spans="2:11" customFormat="1" ht="15" customHeight="1">
      <c r="B12" s="188"/>
      <c r="C12" s="189"/>
      <c r="D12" s="187"/>
      <c r="E12" s="187"/>
      <c r="F12" s="187"/>
      <c r="G12" s="187"/>
      <c r="H12" s="187"/>
      <c r="I12" s="187"/>
      <c r="J12" s="187"/>
      <c r="K12" s="185"/>
    </row>
    <row r="13" spans="2:11" customFormat="1" ht="15" customHeight="1">
      <c r="B13" s="188"/>
      <c r="C13" s="189"/>
      <c r="D13" s="190" t="s">
        <v>710</v>
      </c>
      <c r="E13" s="187"/>
      <c r="F13" s="187"/>
      <c r="G13" s="187"/>
      <c r="H13" s="187"/>
      <c r="I13" s="187"/>
      <c r="J13" s="187"/>
      <c r="K13" s="185"/>
    </row>
    <row r="14" spans="2:11" customFormat="1" ht="12.75" customHeight="1">
      <c r="B14" s="188"/>
      <c r="C14" s="189"/>
      <c r="D14" s="189"/>
      <c r="E14" s="189"/>
      <c r="F14" s="189"/>
      <c r="G14" s="189"/>
      <c r="H14" s="189"/>
      <c r="I14" s="189"/>
      <c r="J14" s="189"/>
      <c r="K14" s="185"/>
    </row>
    <row r="15" spans="2:11" customFormat="1" ht="15" customHeight="1">
      <c r="B15" s="188"/>
      <c r="C15" s="189"/>
      <c r="D15" s="304" t="s">
        <v>711</v>
      </c>
      <c r="E15" s="304"/>
      <c r="F15" s="304"/>
      <c r="G15" s="304"/>
      <c r="H15" s="304"/>
      <c r="I15" s="304"/>
      <c r="J15" s="304"/>
      <c r="K15" s="185"/>
    </row>
    <row r="16" spans="2:11" customFormat="1" ht="15" customHeight="1">
      <c r="B16" s="188"/>
      <c r="C16" s="189"/>
      <c r="D16" s="304" t="s">
        <v>712</v>
      </c>
      <c r="E16" s="304"/>
      <c r="F16" s="304"/>
      <c r="G16" s="304"/>
      <c r="H16" s="304"/>
      <c r="I16" s="304"/>
      <c r="J16" s="304"/>
      <c r="K16" s="185"/>
    </row>
    <row r="17" spans="2:11" customFormat="1" ht="15" customHeight="1">
      <c r="B17" s="188"/>
      <c r="C17" s="189"/>
      <c r="D17" s="304" t="s">
        <v>713</v>
      </c>
      <c r="E17" s="304"/>
      <c r="F17" s="304"/>
      <c r="G17" s="304"/>
      <c r="H17" s="304"/>
      <c r="I17" s="304"/>
      <c r="J17" s="304"/>
      <c r="K17" s="185"/>
    </row>
    <row r="18" spans="2:11" customFormat="1" ht="15" customHeight="1">
      <c r="B18" s="188"/>
      <c r="C18" s="189"/>
      <c r="D18" s="189"/>
      <c r="E18" s="191" t="s">
        <v>78</v>
      </c>
      <c r="F18" s="304" t="s">
        <v>714</v>
      </c>
      <c r="G18" s="304"/>
      <c r="H18" s="304"/>
      <c r="I18" s="304"/>
      <c r="J18" s="304"/>
      <c r="K18" s="185"/>
    </row>
    <row r="19" spans="2:11" customFormat="1" ht="15" customHeight="1">
      <c r="B19" s="188"/>
      <c r="C19" s="189"/>
      <c r="D19" s="189"/>
      <c r="E19" s="191" t="s">
        <v>715</v>
      </c>
      <c r="F19" s="304" t="s">
        <v>716</v>
      </c>
      <c r="G19" s="304"/>
      <c r="H19" s="304"/>
      <c r="I19" s="304"/>
      <c r="J19" s="304"/>
      <c r="K19" s="185"/>
    </row>
    <row r="20" spans="2:11" customFormat="1" ht="15" customHeight="1">
      <c r="B20" s="188"/>
      <c r="C20" s="189"/>
      <c r="D20" s="189"/>
      <c r="E20" s="191" t="s">
        <v>717</v>
      </c>
      <c r="F20" s="304" t="s">
        <v>718</v>
      </c>
      <c r="G20" s="304"/>
      <c r="H20" s="304"/>
      <c r="I20" s="304"/>
      <c r="J20" s="304"/>
      <c r="K20" s="185"/>
    </row>
    <row r="21" spans="2:11" customFormat="1" ht="15" customHeight="1">
      <c r="B21" s="188"/>
      <c r="C21" s="189"/>
      <c r="D21" s="189"/>
      <c r="E21" s="191" t="s">
        <v>719</v>
      </c>
      <c r="F21" s="304" t="s">
        <v>720</v>
      </c>
      <c r="G21" s="304"/>
      <c r="H21" s="304"/>
      <c r="I21" s="304"/>
      <c r="J21" s="304"/>
      <c r="K21" s="185"/>
    </row>
    <row r="22" spans="2:11" customFormat="1" ht="15" customHeight="1">
      <c r="B22" s="188"/>
      <c r="C22" s="189"/>
      <c r="D22" s="189"/>
      <c r="E22" s="191" t="s">
        <v>721</v>
      </c>
      <c r="F22" s="304" t="s">
        <v>722</v>
      </c>
      <c r="G22" s="304"/>
      <c r="H22" s="304"/>
      <c r="I22" s="304"/>
      <c r="J22" s="304"/>
      <c r="K22" s="185"/>
    </row>
    <row r="23" spans="2:11" customFormat="1" ht="15" customHeight="1">
      <c r="B23" s="188"/>
      <c r="C23" s="189"/>
      <c r="D23" s="189"/>
      <c r="E23" s="191" t="s">
        <v>723</v>
      </c>
      <c r="F23" s="304" t="s">
        <v>724</v>
      </c>
      <c r="G23" s="304"/>
      <c r="H23" s="304"/>
      <c r="I23" s="304"/>
      <c r="J23" s="304"/>
      <c r="K23" s="185"/>
    </row>
    <row r="24" spans="2:11" customFormat="1" ht="12.75" customHeight="1">
      <c r="B24" s="188"/>
      <c r="C24" s="189"/>
      <c r="D24" s="189"/>
      <c r="E24" s="189"/>
      <c r="F24" s="189"/>
      <c r="G24" s="189"/>
      <c r="H24" s="189"/>
      <c r="I24" s="189"/>
      <c r="J24" s="189"/>
      <c r="K24" s="185"/>
    </row>
    <row r="25" spans="2:11" customFormat="1" ht="15" customHeight="1">
      <c r="B25" s="188"/>
      <c r="C25" s="304" t="s">
        <v>725</v>
      </c>
      <c r="D25" s="304"/>
      <c r="E25" s="304"/>
      <c r="F25" s="304"/>
      <c r="G25" s="304"/>
      <c r="H25" s="304"/>
      <c r="I25" s="304"/>
      <c r="J25" s="304"/>
      <c r="K25" s="185"/>
    </row>
    <row r="26" spans="2:11" customFormat="1" ht="15" customHeight="1">
      <c r="B26" s="188"/>
      <c r="C26" s="304" t="s">
        <v>726</v>
      </c>
      <c r="D26" s="304"/>
      <c r="E26" s="304"/>
      <c r="F26" s="304"/>
      <c r="G26" s="304"/>
      <c r="H26" s="304"/>
      <c r="I26" s="304"/>
      <c r="J26" s="304"/>
      <c r="K26" s="185"/>
    </row>
    <row r="27" spans="2:11" customFormat="1" ht="15" customHeight="1">
      <c r="B27" s="188"/>
      <c r="C27" s="187"/>
      <c r="D27" s="304" t="s">
        <v>727</v>
      </c>
      <c r="E27" s="304"/>
      <c r="F27" s="304"/>
      <c r="G27" s="304"/>
      <c r="H27" s="304"/>
      <c r="I27" s="304"/>
      <c r="J27" s="304"/>
      <c r="K27" s="185"/>
    </row>
    <row r="28" spans="2:11" customFormat="1" ht="15" customHeight="1">
      <c r="B28" s="188"/>
      <c r="C28" s="189"/>
      <c r="D28" s="304" t="s">
        <v>728</v>
      </c>
      <c r="E28" s="304"/>
      <c r="F28" s="304"/>
      <c r="G28" s="304"/>
      <c r="H28" s="304"/>
      <c r="I28" s="304"/>
      <c r="J28" s="304"/>
      <c r="K28" s="185"/>
    </row>
    <row r="29" spans="2:11" customFormat="1" ht="12.75" customHeight="1">
      <c r="B29" s="188"/>
      <c r="C29" s="189"/>
      <c r="D29" s="189"/>
      <c r="E29" s="189"/>
      <c r="F29" s="189"/>
      <c r="G29" s="189"/>
      <c r="H29" s="189"/>
      <c r="I29" s="189"/>
      <c r="J29" s="189"/>
      <c r="K29" s="185"/>
    </row>
    <row r="30" spans="2:11" customFormat="1" ht="15" customHeight="1">
      <c r="B30" s="188"/>
      <c r="C30" s="189"/>
      <c r="D30" s="304" t="s">
        <v>729</v>
      </c>
      <c r="E30" s="304"/>
      <c r="F30" s="304"/>
      <c r="G30" s="304"/>
      <c r="H30" s="304"/>
      <c r="I30" s="304"/>
      <c r="J30" s="304"/>
      <c r="K30" s="185"/>
    </row>
    <row r="31" spans="2:11" customFormat="1" ht="15" customHeight="1">
      <c r="B31" s="188"/>
      <c r="C31" s="189"/>
      <c r="D31" s="304" t="s">
        <v>730</v>
      </c>
      <c r="E31" s="304"/>
      <c r="F31" s="304"/>
      <c r="G31" s="304"/>
      <c r="H31" s="304"/>
      <c r="I31" s="304"/>
      <c r="J31" s="304"/>
      <c r="K31" s="185"/>
    </row>
    <row r="32" spans="2:11" customFormat="1" ht="12.75" customHeight="1">
      <c r="B32" s="188"/>
      <c r="C32" s="189"/>
      <c r="D32" s="189"/>
      <c r="E32" s="189"/>
      <c r="F32" s="189"/>
      <c r="G32" s="189"/>
      <c r="H32" s="189"/>
      <c r="I32" s="189"/>
      <c r="J32" s="189"/>
      <c r="K32" s="185"/>
    </row>
    <row r="33" spans="2:11" customFormat="1" ht="15" customHeight="1">
      <c r="B33" s="188"/>
      <c r="C33" s="189"/>
      <c r="D33" s="304" t="s">
        <v>731</v>
      </c>
      <c r="E33" s="304"/>
      <c r="F33" s="304"/>
      <c r="G33" s="304"/>
      <c r="H33" s="304"/>
      <c r="I33" s="304"/>
      <c r="J33" s="304"/>
      <c r="K33" s="185"/>
    </row>
    <row r="34" spans="2:11" customFormat="1" ht="15" customHeight="1">
      <c r="B34" s="188"/>
      <c r="C34" s="189"/>
      <c r="D34" s="304" t="s">
        <v>732</v>
      </c>
      <c r="E34" s="304"/>
      <c r="F34" s="304"/>
      <c r="G34" s="304"/>
      <c r="H34" s="304"/>
      <c r="I34" s="304"/>
      <c r="J34" s="304"/>
      <c r="K34" s="185"/>
    </row>
    <row r="35" spans="2:11" customFormat="1" ht="15" customHeight="1">
      <c r="B35" s="188"/>
      <c r="C35" s="189"/>
      <c r="D35" s="304" t="s">
        <v>733</v>
      </c>
      <c r="E35" s="304"/>
      <c r="F35" s="304"/>
      <c r="G35" s="304"/>
      <c r="H35" s="304"/>
      <c r="I35" s="304"/>
      <c r="J35" s="304"/>
      <c r="K35" s="185"/>
    </row>
    <row r="36" spans="2:11" customFormat="1" ht="15" customHeight="1">
      <c r="B36" s="188"/>
      <c r="C36" s="189"/>
      <c r="D36" s="187"/>
      <c r="E36" s="190" t="s">
        <v>106</v>
      </c>
      <c r="F36" s="187"/>
      <c r="G36" s="304" t="s">
        <v>734</v>
      </c>
      <c r="H36" s="304"/>
      <c r="I36" s="304"/>
      <c r="J36" s="304"/>
      <c r="K36" s="185"/>
    </row>
    <row r="37" spans="2:11" customFormat="1" ht="30.75" customHeight="1">
      <c r="B37" s="188"/>
      <c r="C37" s="189"/>
      <c r="D37" s="187"/>
      <c r="E37" s="190" t="s">
        <v>735</v>
      </c>
      <c r="F37" s="187"/>
      <c r="G37" s="304" t="s">
        <v>736</v>
      </c>
      <c r="H37" s="304"/>
      <c r="I37" s="304"/>
      <c r="J37" s="304"/>
      <c r="K37" s="185"/>
    </row>
    <row r="38" spans="2:11" customFormat="1" ht="15" customHeight="1">
      <c r="B38" s="188"/>
      <c r="C38" s="189"/>
      <c r="D38" s="187"/>
      <c r="E38" s="190" t="s">
        <v>52</v>
      </c>
      <c r="F38" s="187"/>
      <c r="G38" s="304" t="s">
        <v>737</v>
      </c>
      <c r="H38" s="304"/>
      <c r="I38" s="304"/>
      <c r="J38" s="304"/>
      <c r="K38" s="185"/>
    </row>
    <row r="39" spans="2:11" customFormat="1" ht="15" customHeight="1">
      <c r="B39" s="188"/>
      <c r="C39" s="189"/>
      <c r="D39" s="187"/>
      <c r="E39" s="190" t="s">
        <v>53</v>
      </c>
      <c r="F39" s="187"/>
      <c r="G39" s="304" t="s">
        <v>738</v>
      </c>
      <c r="H39" s="304"/>
      <c r="I39" s="304"/>
      <c r="J39" s="304"/>
      <c r="K39" s="185"/>
    </row>
    <row r="40" spans="2:11" customFormat="1" ht="15" customHeight="1">
      <c r="B40" s="188"/>
      <c r="C40" s="189"/>
      <c r="D40" s="187"/>
      <c r="E40" s="190" t="s">
        <v>107</v>
      </c>
      <c r="F40" s="187"/>
      <c r="G40" s="304" t="s">
        <v>739</v>
      </c>
      <c r="H40" s="304"/>
      <c r="I40" s="304"/>
      <c r="J40" s="304"/>
      <c r="K40" s="185"/>
    </row>
    <row r="41" spans="2:11" customFormat="1" ht="15" customHeight="1">
      <c r="B41" s="188"/>
      <c r="C41" s="189"/>
      <c r="D41" s="187"/>
      <c r="E41" s="190" t="s">
        <v>108</v>
      </c>
      <c r="F41" s="187"/>
      <c r="G41" s="304" t="s">
        <v>740</v>
      </c>
      <c r="H41" s="304"/>
      <c r="I41" s="304"/>
      <c r="J41" s="304"/>
      <c r="K41" s="185"/>
    </row>
    <row r="42" spans="2:11" customFormat="1" ht="15" customHeight="1">
      <c r="B42" s="188"/>
      <c r="C42" s="189"/>
      <c r="D42" s="187"/>
      <c r="E42" s="190" t="s">
        <v>741</v>
      </c>
      <c r="F42" s="187"/>
      <c r="G42" s="304" t="s">
        <v>742</v>
      </c>
      <c r="H42" s="304"/>
      <c r="I42" s="304"/>
      <c r="J42" s="304"/>
      <c r="K42" s="185"/>
    </row>
    <row r="43" spans="2:11" customFormat="1" ht="15" customHeight="1">
      <c r="B43" s="188"/>
      <c r="C43" s="189"/>
      <c r="D43" s="187"/>
      <c r="E43" s="190"/>
      <c r="F43" s="187"/>
      <c r="G43" s="304" t="s">
        <v>743</v>
      </c>
      <c r="H43" s="304"/>
      <c r="I43" s="304"/>
      <c r="J43" s="304"/>
      <c r="K43" s="185"/>
    </row>
    <row r="44" spans="2:11" customFormat="1" ht="15" customHeight="1">
      <c r="B44" s="188"/>
      <c r="C44" s="189"/>
      <c r="D44" s="187"/>
      <c r="E44" s="190" t="s">
        <v>744</v>
      </c>
      <c r="F44" s="187"/>
      <c r="G44" s="304" t="s">
        <v>745</v>
      </c>
      <c r="H44" s="304"/>
      <c r="I44" s="304"/>
      <c r="J44" s="304"/>
      <c r="K44" s="185"/>
    </row>
    <row r="45" spans="2:11" customFormat="1" ht="15" customHeight="1">
      <c r="B45" s="188"/>
      <c r="C45" s="189"/>
      <c r="D45" s="187"/>
      <c r="E45" s="190" t="s">
        <v>110</v>
      </c>
      <c r="F45" s="187"/>
      <c r="G45" s="304" t="s">
        <v>746</v>
      </c>
      <c r="H45" s="304"/>
      <c r="I45" s="304"/>
      <c r="J45" s="304"/>
      <c r="K45" s="185"/>
    </row>
    <row r="46" spans="2:11" customFormat="1" ht="12.75" customHeight="1">
      <c r="B46" s="188"/>
      <c r="C46" s="189"/>
      <c r="D46" s="187"/>
      <c r="E46" s="187"/>
      <c r="F46" s="187"/>
      <c r="G46" s="187"/>
      <c r="H46" s="187"/>
      <c r="I46" s="187"/>
      <c r="J46" s="187"/>
      <c r="K46" s="185"/>
    </row>
    <row r="47" spans="2:11" customFormat="1" ht="15" customHeight="1">
      <c r="B47" s="188"/>
      <c r="C47" s="189"/>
      <c r="D47" s="304" t="s">
        <v>747</v>
      </c>
      <c r="E47" s="304"/>
      <c r="F47" s="304"/>
      <c r="G47" s="304"/>
      <c r="H47" s="304"/>
      <c r="I47" s="304"/>
      <c r="J47" s="304"/>
      <c r="K47" s="185"/>
    </row>
    <row r="48" spans="2:11" customFormat="1" ht="15" customHeight="1">
      <c r="B48" s="188"/>
      <c r="C48" s="189"/>
      <c r="D48" s="189"/>
      <c r="E48" s="304" t="s">
        <v>748</v>
      </c>
      <c r="F48" s="304"/>
      <c r="G48" s="304"/>
      <c r="H48" s="304"/>
      <c r="I48" s="304"/>
      <c r="J48" s="304"/>
      <c r="K48" s="185"/>
    </row>
    <row r="49" spans="2:11" customFormat="1" ht="15" customHeight="1">
      <c r="B49" s="188"/>
      <c r="C49" s="189"/>
      <c r="D49" s="189"/>
      <c r="E49" s="304" t="s">
        <v>749</v>
      </c>
      <c r="F49" s="304"/>
      <c r="G49" s="304"/>
      <c r="H49" s="304"/>
      <c r="I49" s="304"/>
      <c r="J49" s="304"/>
      <c r="K49" s="185"/>
    </row>
    <row r="50" spans="2:11" customFormat="1" ht="15" customHeight="1">
      <c r="B50" s="188"/>
      <c r="C50" s="189"/>
      <c r="D50" s="189"/>
      <c r="E50" s="304" t="s">
        <v>750</v>
      </c>
      <c r="F50" s="304"/>
      <c r="G50" s="304"/>
      <c r="H50" s="304"/>
      <c r="I50" s="304"/>
      <c r="J50" s="304"/>
      <c r="K50" s="185"/>
    </row>
    <row r="51" spans="2:11" customFormat="1" ht="15" customHeight="1">
      <c r="B51" s="188"/>
      <c r="C51" s="189"/>
      <c r="D51" s="304" t="s">
        <v>751</v>
      </c>
      <c r="E51" s="304"/>
      <c r="F51" s="304"/>
      <c r="G51" s="304"/>
      <c r="H51" s="304"/>
      <c r="I51" s="304"/>
      <c r="J51" s="304"/>
      <c r="K51" s="185"/>
    </row>
    <row r="52" spans="2:11" customFormat="1" ht="25.5" customHeight="1">
      <c r="B52" s="184"/>
      <c r="C52" s="305" t="s">
        <v>752</v>
      </c>
      <c r="D52" s="305"/>
      <c r="E52" s="305"/>
      <c r="F52" s="305"/>
      <c r="G52" s="305"/>
      <c r="H52" s="305"/>
      <c r="I52" s="305"/>
      <c r="J52" s="305"/>
      <c r="K52" s="185"/>
    </row>
    <row r="53" spans="2:11" customFormat="1" ht="5.25" customHeight="1">
      <c r="B53" s="184"/>
      <c r="C53" s="186"/>
      <c r="D53" s="186"/>
      <c r="E53" s="186"/>
      <c r="F53" s="186"/>
      <c r="G53" s="186"/>
      <c r="H53" s="186"/>
      <c r="I53" s="186"/>
      <c r="J53" s="186"/>
      <c r="K53" s="185"/>
    </row>
    <row r="54" spans="2:11" customFormat="1" ht="15" customHeight="1">
      <c r="B54" s="184"/>
      <c r="C54" s="304" t="s">
        <v>753</v>
      </c>
      <c r="D54" s="304"/>
      <c r="E54" s="304"/>
      <c r="F54" s="304"/>
      <c r="G54" s="304"/>
      <c r="H54" s="304"/>
      <c r="I54" s="304"/>
      <c r="J54" s="304"/>
      <c r="K54" s="185"/>
    </row>
    <row r="55" spans="2:11" customFormat="1" ht="15" customHeight="1">
      <c r="B55" s="184"/>
      <c r="C55" s="304" t="s">
        <v>754</v>
      </c>
      <c r="D55" s="304"/>
      <c r="E55" s="304"/>
      <c r="F55" s="304"/>
      <c r="G55" s="304"/>
      <c r="H55" s="304"/>
      <c r="I55" s="304"/>
      <c r="J55" s="304"/>
      <c r="K55" s="185"/>
    </row>
    <row r="56" spans="2:11" customFormat="1" ht="12.75" customHeight="1">
      <c r="B56" s="184"/>
      <c r="C56" s="187"/>
      <c r="D56" s="187"/>
      <c r="E56" s="187"/>
      <c r="F56" s="187"/>
      <c r="G56" s="187"/>
      <c r="H56" s="187"/>
      <c r="I56" s="187"/>
      <c r="J56" s="187"/>
      <c r="K56" s="185"/>
    </row>
    <row r="57" spans="2:11" customFormat="1" ht="15" customHeight="1">
      <c r="B57" s="184"/>
      <c r="C57" s="304" t="s">
        <v>755</v>
      </c>
      <c r="D57" s="304"/>
      <c r="E57" s="304"/>
      <c r="F57" s="304"/>
      <c r="G57" s="304"/>
      <c r="H57" s="304"/>
      <c r="I57" s="304"/>
      <c r="J57" s="304"/>
      <c r="K57" s="185"/>
    </row>
    <row r="58" spans="2:11" customFormat="1" ht="15" customHeight="1">
      <c r="B58" s="184"/>
      <c r="C58" s="189"/>
      <c r="D58" s="304" t="s">
        <v>756</v>
      </c>
      <c r="E58" s="304"/>
      <c r="F58" s="304"/>
      <c r="G58" s="304"/>
      <c r="H58" s="304"/>
      <c r="I58" s="304"/>
      <c r="J58" s="304"/>
      <c r="K58" s="185"/>
    </row>
    <row r="59" spans="2:11" customFormat="1" ht="15" customHeight="1">
      <c r="B59" s="184"/>
      <c r="C59" s="189"/>
      <c r="D59" s="304" t="s">
        <v>757</v>
      </c>
      <c r="E59" s="304"/>
      <c r="F59" s="304"/>
      <c r="G59" s="304"/>
      <c r="H59" s="304"/>
      <c r="I59" s="304"/>
      <c r="J59" s="304"/>
      <c r="K59" s="185"/>
    </row>
    <row r="60" spans="2:11" customFormat="1" ht="15" customHeight="1">
      <c r="B60" s="184"/>
      <c r="C60" s="189"/>
      <c r="D60" s="304" t="s">
        <v>758</v>
      </c>
      <c r="E60" s="304"/>
      <c r="F60" s="304"/>
      <c r="G60" s="304"/>
      <c r="H60" s="304"/>
      <c r="I60" s="304"/>
      <c r="J60" s="304"/>
      <c r="K60" s="185"/>
    </row>
    <row r="61" spans="2:11" customFormat="1" ht="15" customHeight="1">
      <c r="B61" s="184"/>
      <c r="C61" s="189"/>
      <c r="D61" s="304" t="s">
        <v>759</v>
      </c>
      <c r="E61" s="304"/>
      <c r="F61" s="304"/>
      <c r="G61" s="304"/>
      <c r="H61" s="304"/>
      <c r="I61" s="304"/>
      <c r="J61" s="304"/>
      <c r="K61" s="185"/>
    </row>
    <row r="62" spans="2:11" customFormat="1" ht="15" customHeight="1">
      <c r="B62" s="184"/>
      <c r="C62" s="189"/>
      <c r="D62" s="307" t="s">
        <v>760</v>
      </c>
      <c r="E62" s="307"/>
      <c r="F62" s="307"/>
      <c r="G62" s="307"/>
      <c r="H62" s="307"/>
      <c r="I62" s="307"/>
      <c r="J62" s="307"/>
      <c r="K62" s="185"/>
    </row>
    <row r="63" spans="2:11" customFormat="1" ht="15" customHeight="1">
      <c r="B63" s="184"/>
      <c r="C63" s="189"/>
      <c r="D63" s="304" t="s">
        <v>761</v>
      </c>
      <c r="E63" s="304"/>
      <c r="F63" s="304"/>
      <c r="G63" s="304"/>
      <c r="H63" s="304"/>
      <c r="I63" s="304"/>
      <c r="J63" s="304"/>
      <c r="K63" s="185"/>
    </row>
    <row r="64" spans="2:11" customFormat="1" ht="12.75" customHeight="1">
      <c r="B64" s="184"/>
      <c r="C64" s="189"/>
      <c r="D64" s="189"/>
      <c r="E64" s="192"/>
      <c r="F64" s="189"/>
      <c r="G64" s="189"/>
      <c r="H64" s="189"/>
      <c r="I64" s="189"/>
      <c r="J64" s="189"/>
      <c r="K64" s="185"/>
    </row>
    <row r="65" spans="2:11" customFormat="1" ht="15" customHeight="1">
      <c r="B65" s="184"/>
      <c r="C65" s="189"/>
      <c r="D65" s="304" t="s">
        <v>762</v>
      </c>
      <c r="E65" s="304"/>
      <c r="F65" s="304"/>
      <c r="G65" s="304"/>
      <c r="H65" s="304"/>
      <c r="I65" s="304"/>
      <c r="J65" s="304"/>
      <c r="K65" s="185"/>
    </row>
    <row r="66" spans="2:11" customFormat="1" ht="15" customHeight="1">
      <c r="B66" s="184"/>
      <c r="C66" s="189"/>
      <c r="D66" s="307" t="s">
        <v>763</v>
      </c>
      <c r="E66" s="307"/>
      <c r="F66" s="307"/>
      <c r="G66" s="307"/>
      <c r="H66" s="307"/>
      <c r="I66" s="307"/>
      <c r="J66" s="307"/>
      <c r="K66" s="185"/>
    </row>
    <row r="67" spans="2:11" customFormat="1" ht="15" customHeight="1">
      <c r="B67" s="184"/>
      <c r="C67" s="189"/>
      <c r="D67" s="304" t="s">
        <v>764</v>
      </c>
      <c r="E67" s="304"/>
      <c r="F67" s="304"/>
      <c r="G67" s="304"/>
      <c r="H67" s="304"/>
      <c r="I67" s="304"/>
      <c r="J67" s="304"/>
      <c r="K67" s="185"/>
    </row>
    <row r="68" spans="2:11" customFormat="1" ht="15" customHeight="1">
      <c r="B68" s="184"/>
      <c r="C68" s="189"/>
      <c r="D68" s="304" t="s">
        <v>765</v>
      </c>
      <c r="E68" s="304"/>
      <c r="F68" s="304"/>
      <c r="G68" s="304"/>
      <c r="H68" s="304"/>
      <c r="I68" s="304"/>
      <c r="J68" s="304"/>
      <c r="K68" s="185"/>
    </row>
    <row r="69" spans="2:11" customFormat="1" ht="15" customHeight="1">
      <c r="B69" s="184"/>
      <c r="C69" s="189"/>
      <c r="D69" s="304" t="s">
        <v>766</v>
      </c>
      <c r="E69" s="304"/>
      <c r="F69" s="304"/>
      <c r="G69" s="304"/>
      <c r="H69" s="304"/>
      <c r="I69" s="304"/>
      <c r="J69" s="304"/>
      <c r="K69" s="185"/>
    </row>
    <row r="70" spans="2:11" customFormat="1" ht="15" customHeight="1">
      <c r="B70" s="184"/>
      <c r="C70" s="189"/>
      <c r="D70" s="304" t="s">
        <v>767</v>
      </c>
      <c r="E70" s="304"/>
      <c r="F70" s="304"/>
      <c r="G70" s="304"/>
      <c r="H70" s="304"/>
      <c r="I70" s="304"/>
      <c r="J70" s="304"/>
      <c r="K70" s="185"/>
    </row>
    <row r="71" spans="2:11" customFormat="1" ht="12.75" customHeight="1">
      <c r="B71" s="193"/>
      <c r="C71" s="194"/>
      <c r="D71" s="194"/>
      <c r="E71" s="194"/>
      <c r="F71" s="194"/>
      <c r="G71" s="194"/>
      <c r="H71" s="194"/>
      <c r="I71" s="194"/>
      <c r="J71" s="194"/>
      <c r="K71" s="195"/>
    </row>
    <row r="72" spans="2:11" customFormat="1" ht="18.75" customHeight="1">
      <c r="B72" s="196"/>
      <c r="C72" s="196"/>
      <c r="D72" s="196"/>
      <c r="E72" s="196"/>
      <c r="F72" s="196"/>
      <c r="G72" s="196"/>
      <c r="H72" s="196"/>
      <c r="I72" s="196"/>
      <c r="J72" s="196"/>
      <c r="K72" s="197"/>
    </row>
    <row r="73" spans="2:11" customFormat="1" ht="18.75" customHeight="1">
      <c r="B73" s="197"/>
      <c r="C73" s="197"/>
      <c r="D73" s="197"/>
      <c r="E73" s="197"/>
      <c r="F73" s="197"/>
      <c r="G73" s="197"/>
      <c r="H73" s="197"/>
      <c r="I73" s="197"/>
      <c r="J73" s="197"/>
      <c r="K73" s="197"/>
    </row>
    <row r="74" spans="2:11" customFormat="1" ht="7.5" customHeight="1">
      <c r="B74" s="198"/>
      <c r="C74" s="199"/>
      <c r="D74" s="199"/>
      <c r="E74" s="199"/>
      <c r="F74" s="199"/>
      <c r="G74" s="199"/>
      <c r="H74" s="199"/>
      <c r="I74" s="199"/>
      <c r="J74" s="199"/>
      <c r="K74" s="200"/>
    </row>
    <row r="75" spans="2:11" customFormat="1" ht="45" customHeight="1">
      <c r="B75" s="201"/>
      <c r="C75" s="308" t="s">
        <v>768</v>
      </c>
      <c r="D75" s="308"/>
      <c r="E75" s="308"/>
      <c r="F75" s="308"/>
      <c r="G75" s="308"/>
      <c r="H75" s="308"/>
      <c r="I75" s="308"/>
      <c r="J75" s="308"/>
      <c r="K75" s="202"/>
    </row>
    <row r="76" spans="2:11" customFormat="1" ht="17.25" customHeight="1">
      <c r="B76" s="201"/>
      <c r="C76" s="203" t="s">
        <v>769</v>
      </c>
      <c r="D76" s="203"/>
      <c r="E76" s="203"/>
      <c r="F76" s="203" t="s">
        <v>770</v>
      </c>
      <c r="G76" s="204"/>
      <c r="H76" s="203" t="s">
        <v>53</v>
      </c>
      <c r="I76" s="203" t="s">
        <v>56</v>
      </c>
      <c r="J76" s="203" t="s">
        <v>771</v>
      </c>
      <c r="K76" s="202"/>
    </row>
    <row r="77" spans="2:11" customFormat="1" ht="17.25" customHeight="1">
      <c r="B77" s="201"/>
      <c r="C77" s="205" t="s">
        <v>772</v>
      </c>
      <c r="D77" s="205"/>
      <c r="E77" s="205"/>
      <c r="F77" s="206" t="s">
        <v>773</v>
      </c>
      <c r="G77" s="207"/>
      <c r="H77" s="205"/>
      <c r="I77" s="205"/>
      <c r="J77" s="205" t="s">
        <v>774</v>
      </c>
      <c r="K77" s="202"/>
    </row>
    <row r="78" spans="2:11" customFormat="1" ht="5.25" customHeight="1">
      <c r="B78" s="201"/>
      <c r="C78" s="208"/>
      <c r="D78" s="208"/>
      <c r="E78" s="208"/>
      <c r="F78" s="208"/>
      <c r="G78" s="209"/>
      <c r="H78" s="208"/>
      <c r="I78" s="208"/>
      <c r="J78" s="208"/>
      <c r="K78" s="202"/>
    </row>
    <row r="79" spans="2:11" customFormat="1" ht="15" customHeight="1">
      <c r="B79" s="201"/>
      <c r="C79" s="190" t="s">
        <v>52</v>
      </c>
      <c r="D79" s="210"/>
      <c r="E79" s="210"/>
      <c r="F79" s="211" t="s">
        <v>145</v>
      </c>
      <c r="G79" s="212"/>
      <c r="H79" s="190" t="s">
        <v>775</v>
      </c>
      <c r="I79" s="190" t="s">
        <v>776</v>
      </c>
      <c r="J79" s="190">
        <v>20</v>
      </c>
      <c r="K79" s="202"/>
    </row>
    <row r="80" spans="2:11" customFormat="1" ht="15" customHeight="1">
      <c r="B80" s="201"/>
      <c r="C80" s="190" t="s">
        <v>777</v>
      </c>
      <c r="D80" s="190"/>
      <c r="E80" s="190"/>
      <c r="F80" s="211" t="s">
        <v>145</v>
      </c>
      <c r="G80" s="212"/>
      <c r="H80" s="190" t="s">
        <v>778</v>
      </c>
      <c r="I80" s="190" t="s">
        <v>776</v>
      </c>
      <c r="J80" s="190">
        <v>120</v>
      </c>
      <c r="K80" s="202"/>
    </row>
    <row r="81" spans="2:11" customFormat="1" ht="15" customHeight="1">
      <c r="B81" s="213"/>
      <c r="C81" s="190" t="s">
        <v>779</v>
      </c>
      <c r="D81" s="190"/>
      <c r="E81" s="190"/>
      <c r="F81" s="211" t="s">
        <v>780</v>
      </c>
      <c r="G81" s="212"/>
      <c r="H81" s="190" t="s">
        <v>781</v>
      </c>
      <c r="I81" s="190" t="s">
        <v>776</v>
      </c>
      <c r="J81" s="190">
        <v>50</v>
      </c>
      <c r="K81" s="202"/>
    </row>
    <row r="82" spans="2:11" customFormat="1" ht="15" customHeight="1">
      <c r="B82" s="213"/>
      <c r="C82" s="190" t="s">
        <v>782</v>
      </c>
      <c r="D82" s="190"/>
      <c r="E82" s="190"/>
      <c r="F82" s="211" t="s">
        <v>145</v>
      </c>
      <c r="G82" s="212"/>
      <c r="H82" s="190" t="s">
        <v>783</v>
      </c>
      <c r="I82" s="190" t="s">
        <v>784</v>
      </c>
      <c r="J82" s="190"/>
      <c r="K82" s="202"/>
    </row>
    <row r="83" spans="2:11" customFormat="1" ht="15" customHeight="1">
      <c r="B83" s="213"/>
      <c r="C83" s="190" t="s">
        <v>785</v>
      </c>
      <c r="D83" s="190"/>
      <c r="E83" s="190"/>
      <c r="F83" s="211" t="s">
        <v>780</v>
      </c>
      <c r="G83" s="190"/>
      <c r="H83" s="190" t="s">
        <v>786</v>
      </c>
      <c r="I83" s="190" t="s">
        <v>776</v>
      </c>
      <c r="J83" s="190">
        <v>15</v>
      </c>
      <c r="K83" s="202"/>
    </row>
    <row r="84" spans="2:11" customFormat="1" ht="15" customHeight="1">
      <c r="B84" s="213"/>
      <c r="C84" s="190" t="s">
        <v>787</v>
      </c>
      <c r="D84" s="190"/>
      <c r="E84" s="190"/>
      <c r="F84" s="211" t="s">
        <v>780</v>
      </c>
      <c r="G84" s="190"/>
      <c r="H84" s="190" t="s">
        <v>788</v>
      </c>
      <c r="I84" s="190" t="s">
        <v>776</v>
      </c>
      <c r="J84" s="190">
        <v>15</v>
      </c>
      <c r="K84" s="202"/>
    </row>
    <row r="85" spans="2:11" customFormat="1" ht="15" customHeight="1">
      <c r="B85" s="213"/>
      <c r="C85" s="190" t="s">
        <v>789</v>
      </c>
      <c r="D85" s="190"/>
      <c r="E85" s="190"/>
      <c r="F85" s="211" t="s">
        <v>780</v>
      </c>
      <c r="G85" s="190"/>
      <c r="H85" s="190" t="s">
        <v>790</v>
      </c>
      <c r="I85" s="190" t="s">
        <v>776</v>
      </c>
      <c r="J85" s="190">
        <v>20</v>
      </c>
      <c r="K85" s="202"/>
    </row>
    <row r="86" spans="2:11" customFormat="1" ht="15" customHeight="1">
      <c r="B86" s="213"/>
      <c r="C86" s="190" t="s">
        <v>791</v>
      </c>
      <c r="D86" s="190"/>
      <c r="E86" s="190"/>
      <c r="F86" s="211" t="s">
        <v>780</v>
      </c>
      <c r="G86" s="190"/>
      <c r="H86" s="190" t="s">
        <v>792</v>
      </c>
      <c r="I86" s="190" t="s">
        <v>776</v>
      </c>
      <c r="J86" s="190">
        <v>20</v>
      </c>
      <c r="K86" s="202"/>
    </row>
    <row r="87" spans="2:11" customFormat="1" ht="15" customHeight="1">
      <c r="B87" s="213"/>
      <c r="C87" s="190" t="s">
        <v>793</v>
      </c>
      <c r="D87" s="190"/>
      <c r="E87" s="190"/>
      <c r="F87" s="211" t="s">
        <v>780</v>
      </c>
      <c r="G87" s="212"/>
      <c r="H87" s="190" t="s">
        <v>794</v>
      </c>
      <c r="I87" s="190" t="s">
        <v>776</v>
      </c>
      <c r="J87" s="190">
        <v>50</v>
      </c>
      <c r="K87" s="202"/>
    </row>
    <row r="88" spans="2:11" customFormat="1" ht="15" customHeight="1">
      <c r="B88" s="213"/>
      <c r="C88" s="190" t="s">
        <v>795</v>
      </c>
      <c r="D88" s="190"/>
      <c r="E88" s="190"/>
      <c r="F88" s="211" t="s">
        <v>780</v>
      </c>
      <c r="G88" s="212"/>
      <c r="H88" s="190" t="s">
        <v>796</v>
      </c>
      <c r="I88" s="190" t="s">
        <v>776</v>
      </c>
      <c r="J88" s="190">
        <v>20</v>
      </c>
      <c r="K88" s="202"/>
    </row>
    <row r="89" spans="2:11" customFormat="1" ht="15" customHeight="1">
      <c r="B89" s="213"/>
      <c r="C89" s="190" t="s">
        <v>797</v>
      </c>
      <c r="D89" s="190"/>
      <c r="E89" s="190"/>
      <c r="F89" s="211" t="s">
        <v>780</v>
      </c>
      <c r="G89" s="212"/>
      <c r="H89" s="190" t="s">
        <v>798</v>
      </c>
      <c r="I89" s="190" t="s">
        <v>776</v>
      </c>
      <c r="J89" s="190">
        <v>20</v>
      </c>
      <c r="K89" s="202"/>
    </row>
    <row r="90" spans="2:11" customFormat="1" ht="15" customHeight="1">
      <c r="B90" s="213"/>
      <c r="C90" s="190" t="s">
        <v>799</v>
      </c>
      <c r="D90" s="190"/>
      <c r="E90" s="190"/>
      <c r="F90" s="211" t="s">
        <v>780</v>
      </c>
      <c r="G90" s="212"/>
      <c r="H90" s="190" t="s">
        <v>800</v>
      </c>
      <c r="I90" s="190" t="s">
        <v>776</v>
      </c>
      <c r="J90" s="190">
        <v>50</v>
      </c>
      <c r="K90" s="202"/>
    </row>
    <row r="91" spans="2:11" customFormat="1" ht="15" customHeight="1">
      <c r="B91" s="213"/>
      <c r="C91" s="190" t="s">
        <v>801</v>
      </c>
      <c r="D91" s="190"/>
      <c r="E91" s="190"/>
      <c r="F91" s="211" t="s">
        <v>780</v>
      </c>
      <c r="G91" s="212"/>
      <c r="H91" s="190" t="s">
        <v>801</v>
      </c>
      <c r="I91" s="190" t="s">
        <v>776</v>
      </c>
      <c r="J91" s="190">
        <v>50</v>
      </c>
      <c r="K91" s="202"/>
    </row>
    <row r="92" spans="2:11" customFormat="1" ht="15" customHeight="1">
      <c r="B92" s="213"/>
      <c r="C92" s="190" t="s">
        <v>802</v>
      </c>
      <c r="D92" s="190"/>
      <c r="E92" s="190"/>
      <c r="F92" s="211" t="s">
        <v>780</v>
      </c>
      <c r="G92" s="212"/>
      <c r="H92" s="190" t="s">
        <v>803</v>
      </c>
      <c r="I92" s="190" t="s">
        <v>776</v>
      </c>
      <c r="J92" s="190">
        <v>255</v>
      </c>
      <c r="K92" s="202"/>
    </row>
    <row r="93" spans="2:11" customFormat="1" ht="15" customHeight="1">
      <c r="B93" s="213"/>
      <c r="C93" s="190" t="s">
        <v>804</v>
      </c>
      <c r="D93" s="190"/>
      <c r="E93" s="190"/>
      <c r="F93" s="211" t="s">
        <v>145</v>
      </c>
      <c r="G93" s="212"/>
      <c r="H93" s="190" t="s">
        <v>805</v>
      </c>
      <c r="I93" s="190" t="s">
        <v>806</v>
      </c>
      <c r="J93" s="190"/>
      <c r="K93" s="202"/>
    </row>
    <row r="94" spans="2:11" customFormat="1" ht="15" customHeight="1">
      <c r="B94" s="213"/>
      <c r="C94" s="190" t="s">
        <v>807</v>
      </c>
      <c r="D94" s="190"/>
      <c r="E94" s="190"/>
      <c r="F94" s="211" t="s">
        <v>145</v>
      </c>
      <c r="G94" s="212"/>
      <c r="H94" s="190" t="s">
        <v>808</v>
      </c>
      <c r="I94" s="190" t="s">
        <v>809</v>
      </c>
      <c r="J94" s="190"/>
      <c r="K94" s="202"/>
    </row>
    <row r="95" spans="2:11" customFormat="1" ht="15" customHeight="1">
      <c r="B95" s="213"/>
      <c r="C95" s="190" t="s">
        <v>810</v>
      </c>
      <c r="D95" s="190"/>
      <c r="E95" s="190"/>
      <c r="F95" s="211" t="s">
        <v>145</v>
      </c>
      <c r="G95" s="212"/>
      <c r="H95" s="190" t="s">
        <v>810</v>
      </c>
      <c r="I95" s="190" t="s">
        <v>809</v>
      </c>
      <c r="J95" s="190"/>
      <c r="K95" s="202"/>
    </row>
    <row r="96" spans="2:11" customFormat="1" ht="15" customHeight="1">
      <c r="B96" s="213"/>
      <c r="C96" s="190" t="s">
        <v>37</v>
      </c>
      <c r="D96" s="190"/>
      <c r="E96" s="190"/>
      <c r="F96" s="211" t="s">
        <v>145</v>
      </c>
      <c r="G96" s="212"/>
      <c r="H96" s="190" t="s">
        <v>811</v>
      </c>
      <c r="I96" s="190" t="s">
        <v>809</v>
      </c>
      <c r="J96" s="190"/>
      <c r="K96" s="202"/>
    </row>
    <row r="97" spans="2:11" customFormat="1" ht="15" customHeight="1">
      <c r="B97" s="213"/>
      <c r="C97" s="190" t="s">
        <v>47</v>
      </c>
      <c r="D97" s="190"/>
      <c r="E97" s="190"/>
      <c r="F97" s="211" t="s">
        <v>145</v>
      </c>
      <c r="G97" s="212"/>
      <c r="H97" s="190" t="s">
        <v>812</v>
      </c>
      <c r="I97" s="190" t="s">
        <v>809</v>
      </c>
      <c r="J97" s="190"/>
      <c r="K97" s="202"/>
    </row>
    <row r="98" spans="2:11" customFormat="1" ht="15" customHeight="1">
      <c r="B98" s="214"/>
      <c r="C98" s="215"/>
      <c r="D98" s="215"/>
      <c r="E98" s="215"/>
      <c r="F98" s="215"/>
      <c r="G98" s="215"/>
      <c r="H98" s="215"/>
      <c r="I98" s="215"/>
      <c r="J98" s="215"/>
      <c r="K98" s="216"/>
    </row>
    <row r="99" spans="2:11" customFormat="1" ht="18.75" customHeight="1">
      <c r="B99" s="217"/>
      <c r="C99" s="218"/>
      <c r="D99" s="218"/>
      <c r="E99" s="218"/>
      <c r="F99" s="218"/>
      <c r="G99" s="218"/>
      <c r="H99" s="218"/>
      <c r="I99" s="218"/>
      <c r="J99" s="218"/>
      <c r="K99" s="217"/>
    </row>
    <row r="100" spans="2:11" customFormat="1" ht="18.75" customHeight="1">
      <c r="B100" s="197"/>
      <c r="C100" s="197"/>
      <c r="D100" s="197"/>
      <c r="E100" s="197"/>
      <c r="F100" s="197"/>
      <c r="G100" s="197"/>
      <c r="H100" s="197"/>
      <c r="I100" s="197"/>
      <c r="J100" s="197"/>
      <c r="K100" s="197"/>
    </row>
    <row r="101" spans="2:11" customFormat="1" ht="7.5" customHeight="1">
      <c r="B101" s="198"/>
      <c r="C101" s="199"/>
      <c r="D101" s="199"/>
      <c r="E101" s="199"/>
      <c r="F101" s="199"/>
      <c r="G101" s="199"/>
      <c r="H101" s="199"/>
      <c r="I101" s="199"/>
      <c r="J101" s="199"/>
      <c r="K101" s="200"/>
    </row>
    <row r="102" spans="2:11" customFormat="1" ht="45" customHeight="1">
      <c r="B102" s="201"/>
      <c r="C102" s="308" t="s">
        <v>813</v>
      </c>
      <c r="D102" s="308"/>
      <c r="E102" s="308"/>
      <c r="F102" s="308"/>
      <c r="G102" s="308"/>
      <c r="H102" s="308"/>
      <c r="I102" s="308"/>
      <c r="J102" s="308"/>
      <c r="K102" s="202"/>
    </row>
    <row r="103" spans="2:11" customFormat="1" ht="17.25" customHeight="1">
      <c r="B103" s="201"/>
      <c r="C103" s="203" t="s">
        <v>769</v>
      </c>
      <c r="D103" s="203"/>
      <c r="E103" s="203"/>
      <c r="F103" s="203" t="s">
        <v>770</v>
      </c>
      <c r="G103" s="204"/>
      <c r="H103" s="203" t="s">
        <v>53</v>
      </c>
      <c r="I103" s="203" t="s">
        <v>56</v>
      </c>
      <c r="J103" s="203" t="s">
        <v>771</v>
      </c>
      <c r="K103" s="202"/>
    </row>
    <row r="104" spans="2:11" customFormat="1" ht="17.25" customHeight="1">
      <c r="B104" s="201"/>
      <c r="C104" s="205" t="s">
        <v>772</v>
      </c>
      <c r="D104" s="205"/>
      <c r="E104" s="205"/>
      <c r="F104" s="206" t="s">
        <v>773</v>
      </c>
      <c r="G104" s="207"/>
      <c r="H104" s="205"/>
      <c r="I104" s="205"/>
      <c r="J104" s="205" t="s">
        <v>774</v>
      </c>
      <c r="K104" s="202"/>
    </row>
    <row r="105" spans="2:11" customFormat="1" ht="5.25" customHeight="1">
      <c r="B105" s="201"/>
      <c r="C105" s="203"/>
      <c r="D105" s="203"/>
      <c r="E105" s="203"/>
      <c r="F105" s="203"/>
      <c r="G105" s="219"/>
      <c r="H105" s="203"/>
      <c r="I105" s="203"/>
      <c r="J105" s="203"/>
      <c r="K105" s="202"/>
    </row>
    <row r="106" spans="2:11" customFormat="1" ht="15" customHeight="1">
      <c r="B106" s="201"/>
      <c r="C106" s="190" t="s">
        <v>52</v>
      </c>
      <c r="D106" s="210"/>
      <c r="E106" s="210"/>
      <c r="F106" s="211" t="s">
        <v>145</v>
      </c>
      <c r="G106" s="190"/>
      <c r="H106" s="190" t="s">
        <v>814</v>
      </c>
      <c r="I106" s="190" t="s">
        <v>776</v>
      </c>
      <c r="J106" s="190">
        <v>20</v>
      </c>
      <c r="K106" s="202"/>
    </row>
    <row r="107" spans="2:11" customFormat="1" ht="15" customHeight="1">
      <c r="B107" s="201"/>
      <c r="C107" s="190" t="s">
        <v>777</v>
      </c>
      <c r="D107" s="190"/>
      <c r="E107" s="190"/>
      <c r="F107" s="211" t="s">
        <v>145</v>
      </c>
      <c r="G107" s="190"/>
      <c r="H107" s="190" t="s">
        <v>814</v>
      </c>
      <c r="I107" s="190" t="s">
        <v>776</v>
      </c>
      <c r="J107" s="190">
        <v>120</v>
      </c>
      <c r="K107" s="202"/>
    </row>
    <row r="108" spans="2:11" customFormat="1" ht="15" customHeight="1">
      <c r="B108" s="213"/>
      <c r="C108" s="190" t="s">
        <v>779</v>
      </c>
      <c r="D108" s="190"/>
      <c r="E108" s="190"/>
      <c r="F108" s="211" t="s">
        <v>780</v>
      </c>
      <c r="G108" s="190"/>
      <c r="H108" s="190" t="s">
        <v>814</v>
      </c>
      <c r="I108" s="190" t="s">
        <v>776</v>
      </c>
      <c r="J108" s="190">
        <v>50</v>
      </c>
      <c r="K108" s="202"/>
    </row>
    <row r="109" spans="2:11" customFormat="1" ht="15" customHeight="1">
      <c r="B109" s="213"/>
      <c r="C109" s="190" t="s">
        <v>782</v>
      </c>
      <c r="D109" s="190"/>
      <c r="E109" s="190"/>
      <c r="F109" s="211" t="s">
        <v>145</v>
      </c>
      <c r="G109" s="190"/>
      <c r="H109" s="190" t="s">
        <v>814</v>
      </c>
      <c r="I109" s="190" t="s">
        <v>784</v>
      </c>
      <c r="J109" s="190"/>
      <c r="K109" s="202"/>
    </row>
    <row r="110" spans="2:11" customFormat="1" ht="15" customHeight="1">
      <c r="B110" s="213"/>
      <c r="C110" s="190" t="s">
        <v>793</v>
      </c>
      <c r="D110" s="190"/>
      <c r="E110" s="190"/>
      <c r="F110" s="211" t="s">
        <v>780</v>
      </c>
      <c r="G110" s="190"/>
      <c r="H110" s="190" t="s">
        <v>814</v>
      </c>
      <c r="I110" s="190" t="s">
        <v>776</v>
      </c>
      <c r="J110" s="190">
        <v>50</v>
      </c>
      <c r="K110" s="202"/>
    </row>
    <row r="111" spans="2:11" customFormat="1" ht="15" customHeight="1">
      <c r="B111" s="213"/>
      <c r="C111" s="190" t="s">
        <v>801</v>
      </c>
      <c r="D111" s="190"/>
      <c r="E111" s="190"/>
      <c r="F111" s="211" t="s">
        <v>780</v>
      </c>
      <c r="G111" s="190"/>
      <c r="H111" s="190" t="s">
        <v>814</v>
      </c>
      <c r="I111" s="190" t="s">
        <v>776</v>
      </c>
      <c r="J111" s="190">
        <v>50</v>
      </c>
      <c r="K111" s="202"/>
    </row>
    <row r="112" spans="2:11" customFormat="1" ht="15" customHeight="1">
      <c r="B112" s="213"/>
      <c r="C112" s="190" t="s">
        <v>799</v>
      </c>
      <c r="D112" s="190"/>
      <c r="E112" s="190"/>
      <c r="F112" s="211" t="s">
        <v>780</v>
      </c>
      <c r="G112" s="190"/>
      <c r="H112" s="190" t="s">
        <v>814</v>
      </c>
      <c r="I112" s="190" t="s">
        <v>776</v>
      </c>
      <c r="J112" s="190">
        <v>50</v>
      </c>
      <c r="K112" s="202"/>
    </row>
    <row r="113" spans="2:11" customFormat="1" ht="15" customHeight="1">
      <c r="B113" s="213"/>
      <c r="C113" s="190" t="s">
        <v>52</v>
      </c>
      <c r="D113" s="190"/>
      <c r="E113" s="190"/>
      <c r="F113" s="211" t="s">
        <v>145</v>
      </c>
      <c r="G113" s="190"/>
      <c r="H113" s="190" t="s">
        <v>815</v>
      </c>
      <c r="I113" s="190" t="s">
        <v>776</v>
      </c>
      <c r="J113" s="190">
        <v>20</v>
      </c>
      <c r="K113" s="202"/>
    </row>
    <row r="114" spans="2:11" customFormat="1" ht="15" customHeight="1">
      <c r="B114" s="213"/>
      <c r="C114" s="190" t="s">
        <v>816</v>
      </c>
      <c r="D114" s="190"/>
      <c r="E114" s="190"/>
      <c r="F114" s="211" t="s">
        <v>145</v>
      </c>
      <c r="G114" s="190"/>
      <c r="H114" s="190" t="s">
        <v>817</v>
      </c>
      <c r="I114" s="190" t="s">
        <v>776</v>
      </c>
      <c r="J114" s="190">
        <v>120</v>
      </c>
      <c r="K114" s="202"/>
    </row>
    <row r="115" spans="2:11" customFormat="1" ht="15" customHeight="1">
      <c r="B115" s="213"/>
      <c r="C115" s="190" t="s">
        <v>37</v>
      </c>
      <c r="D115" s="190"/>
      <c r="E115" s="190"/>
      <c r="F115" s="211" t="s">
        <v>145</v>
      </c>
      <c r="G115" s="190"/>
      <c r="H115" s="190" t="s">
        <v>818</v>
      </c>
      <c r="I115" s="190" t="s">
        <v>809</v>
      </c>
      <c r="J115" s="190"/>
      <c r="K115" s="202"/>
    </row>
    <row r="116" spans="2:11" customFormat="1" ht="15" customHeight="1">
      <c r="B116" s="213"/>
      <c r="C116" s="190" t="s">
        <v>47</v>
      </c>
      <c r="D116" s="190"/>
      <c r="E116" s="190"/>
      <c r="F116" s="211" t="s">
        <v>145</v>
      </c>
      <c r="G116" s="190"/>
      <c r="H116" s="190" t="s">
        <v>819</v>
      </c>
      <c r="I116" s="190" t="s">
        <v>809</v>
      </c>
      <c r="J116" s="190"/>
      <c r="K116" s="202"/>
    </row>
    <row r="117" spans="2:11" customFormat="1" ht="15" customHeight="1">
      <c r="B117" s="213"/>
      <c r="C117" s="190" t="s">
        <v>56</v>
      </c>
      <c r="D117" s="190"/>
      <c r="E117" s="190"/>
      <c r="F117" s="211" t="s">
        <v>145</v>
      </c>
      <c r="G117" s="190"/>
      <c r="H117" s="190" t="s">
        <v>820</v>
      </c>
      <c r="I117" s="190" t="s">
        <v>821</v>
      </c>
      <c r="J117" s="190"/>
      <c r="K117" s="202"/>
    </row>
    <row r="118" spans="2:11" customFormat="1" ht="15" customHeight="1">
      <c r="B118" s="214"/>
      <c r="C118" s="220"/>
      <c r="D118" s="220"/>
      <c r="E118" s="220"/>
      <c r="F118" s="220"/>
      <c r="G118" s="220"/>
      <c r="H118" s="220"/>
      <c r="I118" s="220"/>
      <c r="J118" s="220"/>
      <c r="K118" s="216"/>
    </row>
    <row r="119" spans="2:11" customFormat="1" ht="18.75" customHeight="1">
      <c r="B119" s="221"/>
      <c r="C119" s="222"/>
      <c r="D119" s="222"/>
      <c r="E119" s="222"/>
      <c r="F119" s="223"/>
      <c r="G119" s="222"/>
      <c r="H119" s="222"/>
      <c r="I119" s="222"/>
      <c r="J119" s="222"/>
      <c r="K119" s="221"/>
    </row>
    <row r="120" spans="2:11" customFormat="1" ht="18.75" customHeight="1">
      <c r="B120" s="197"/>
      <c r="C120" s="197"/>
      <c r="D120" s="197"/>
      <c r="E120" s="197"/>
      <c r="F120" s="197"/>
      <c r="G120" s="197"/>
      <c r="H120" s="197"/>
      <c r="I120" s="197"/>
      <c r="J120" s="197"/>
      <c r="K120" s="197"/>
    </row>
    <row r="121" spans="2:11" customFormat="1" ht="7.5" customHeight="1">
      <c r="B121" s="224"/>
      <c r="C121" s="225"/>
      <c r="D121" s="225"/>
      <c r="E121" s="225"/>
      <c r="F121" s="225"/>
      <c r="G121" s="225"/>
      <c r="H121" s="225"/>
      <c r="I121" s="225"/>
      <c r="J121" s="225"/>
      <c r="K121" s="226"/>
    </row>
    <row r="122" spans="2:11" customFormat="1" ht="45" customHeight="1">
      <c r="B122" s="227"/>
      <c r="C122" s="306" t="s">
        <v>822</v>
      </c>
      <c r="D122" s="306"/>
      <c r="E122" s="306"/>
      <c r="F122" s="306"/>
      <c r="G122" s="306"/>
      <c r="H122" s="306"/>
      <c r="I122" s="306"/>
      <c r="J122" s="306"/>
      <c r="K122" s="228"/>
    </row>
    <row r="123" spans="2:11" customFormat="1" ht="17.25" customHeight="1">
      <c r="B123" s="229"/>
      <c r="C123" s="203" t="s">
        <v>769</v>
      </c>
      <c r="D123" s="203"/>
      <c r="E123" s="203"/>
      <c r="F123" s="203" t="s">
        <v>770</v>
      </c>
      <c r="G123" s="204"/>
      <c r="H123" s="203" t="s">
        <v>53</v>
      </c>
      <c r="I123" s="203" t="s">
        <v>56</v>
      </c>
      <c r="J123" s="203" t="s">
        <v>771</v>
      </c>
      <c r="K123" s="230"/>
    </row>
    <row r="124" spans="2:11" customFormat="1" ht="17.25" customHeight="1">
      <c r="B124" s="229"/>
      <c r="C124" s="205" t="s">
        <v>772</v>
      </c>
      <c r="D124" s="205"/>
      <c r="E124" s="205"/>
      <c r="F124" s="206" t="s">
        <v>773</v>
      </c>
      <c r="G124" s="207"/>
      <c r="H124" s="205"/>
      <c r="I124" s="205"/>
      <c r="J124" s="205" t="s">
        <v>774</v>
      </c>
      <c r="K124" s="230"/>
    </row>
    <row r="125" spans="2:11" customFormat="1" ht="5.25" customHeight="1">
      <c r="B125" s="231"/>
      <c r="C125" s="208"/>
      <c r="D125" s="208"/>
      <c r="E125" s="208"/>
      <c r="F125" s="208"/>
      <c r="G125" s="232"/>
      <c r="H125" s="208"/>
      <c r="I125" s="208"/>
      <c r="J125" s="208"/>
      <c r="K125" s="233"/>
    </row>
    <row r="126" spans="2:11" customFormat="1" ht="15" customHeight="1">
      <c r="B126" s="231"/>
      <c r="C126" s="190" t="s">
        <v>777</v>
      </c>
      <c r="D126" s="210"/>
      <c r="E126" s="210"/>
      <c r="F126" s="211" t="s">
        <v>145</v>
      </c>
      <c r="G126" s="190"/>
      <c r="H126" s="190" t="s">
        <v>814</v>
      </c>
      <c r="I126" s="190" t="s">
        <v>776</v>
      </c>
      <c r="J126" s="190">
        <v>120</v>
      </c>
      <c r="K126" s="234"/>
    </row>
    <row r="127" spans="2:11" customFormat="1" ht="15" customHeight="1">
      <c r="B127" s="231"/>
      <c r="C127" s="190" t="s">
        <v>823</v>
      </c>
      <c r="D127" s="190"/>
      <c r="E127" s="190"/>
      <c r="F127" s="211" t="s">
        <v>145</v>
      </c>
      <c r="G127" s="190"/>
      <c r="H127" s="190" t="s">
        <v>824</v>
      </c>
      <c r="I127" s="190" t="s">
        <v>776</v>
      </c>
      <c r="J127" s="190" t="s">
        <v>825</v>
      </c>
      <c r="K127" s="234"/>
    </row>
    <row r="128" spans="2:11" customFormat="1" ht="15" customHeight="1">
      <c r="B128" s="231"/>
      <c r="C128" s="190" t="s">
        <v>723</v>
      </c>
      <c r="D128" s="190"/>
      <c r="E128" s="190"/>
      <c r="F128" s="211" t="s">
        <v>145</v>
      </c>
      <c r="G128" s="190"/>
      <c r="H128" s="190" t="s">
        <v>826</v>
      </c>
      <c r="I128" s="190" t="s">
        <v>776</v>
      </c>
      <c r="J128" s="190" t="s">
        <v>825</v>
      </c>
      <c r="K128" s="234"/>
    </row>
    <row r="129" spans="2:11" customFormat="1" ht="15" customHeight="1">
      <c r="B129" s="231"/>
      <c r="C129" s="190" t="s">
        <v>785</v>
      </c>
      <c r="D129" s="190"/>
      <c r="E129" s="190"/>
      <c r="F129" s="211" t="s">
        <v>780</v>
      </c>
      <c r="G129" s="190"/>
      <c r="H129" s="190" t="s">
        <v>786</v>
      </c>
      <c r="I129" s="190" t="s">
        <v>776</v>
      </c>
      <c r="J129" s="190">
        <v>15</v>
      </c>
      <c r="K129" s="234"/>
    </row>
    <row r="130" spans="2:11" customFormat="1" ht="15" customHeight="1">
      <c r="B130" s="231"/>
      <c r="C130" s="190" t="s">
        <v>787</v>
      </c>
      <c r="D130" s="190"/>
      <c r="E130" s="190"/>
      <c r="F130" s="211" t="s">
        <v>780</v>
      </c>
      <c r="G130" s="190"/>
      <c r="H130" s="190" t="s">
        <v>788</v>
      </c>
      <c r="I130" s="190" t="s">
        <v>776</v>
      </c>
      <c r="J130" s="190">
        <v>15</v>
      </c>
      <c r="K130" s="234"/>
    </row>
    <row r="131" spans="2:11" customFormat="1" ht="15" customHeight="1">
      <c r="B131" s="231"/>
      <c r="C131" s="190" t="s">
        <v>789</v>
      </c>
      <c r="D131" s="190"/>
      <c r="E131" s="190"/>
      <c r="F131" s="211" t="s">
        <v>780</v>
      </c>
      <c r="G131" s="190"/>
      <c r="H131" s="190" t="s">
        <v>790</v>
      </c>
      <c r="I131" s="190" t="s">
        <v>776</v>
      </c>
      <c r="J131" s="190">
        <v>20</v>
      </c>
      <c r="K131" s="234"/>
    </row>
    <row r="132" spans="2:11" customFormat="1" ht="15" customHeight="1">
      <c r="B132" s="231"/>
      <c r="C132" s="190" t="s">
        <v>791</v>
      </c>
      <c r="D132" s="190"/>
      <c r="E132" s="190"/>
      <c r="F132" s="211" t="s">
        <v>780</v>
      </c>
      <c r="G132" s="190"/>
      <c r="H132" s="190" t="s">
        <v>792</v>
      </c>
      <c r="I132" s="190" t="s">
        <v>776</v>
      </c>
      <c r="J132" s="190">
        <v>20</v>
      </c>
      <c r="K132" s="234"/>
    </row>
    <row r="133" spans="2:11" customFormat="1" ht="15" customHeight="1">
      <c r="B133" s="231"/>
      <c r="C133" s="190" t="s">
        <v>779</v>
      </c>
      <c r="D133" s="190"/>
      <c r="E133" s="190"/>
      <c r="F133" s="211" t="s">
        <v>780</v>
      </c>
      <c r="G133" s="190"/>
      <c r="H133" s="190" t="s">
        <v>814</v>
      </c>
      <c r="I133" s="190" t="s">
        <v>776</v>
      </c>
      <c r="J133" s="190">
        <v>50</v>
      </c>
      <c r="K133" s="234"/>
    </row>
    <row r="134" spans="2:11" customFormat="1" ht="15" customHeight="1">
      <c r="B134" s="231"/>
      <c r="C134" s="190" t="s">
        <v>793</v>
      </c>
      <c r="D134" s="190"/>
      <c r="E134" s="190"/>
      <c r="F134" s="211" t="s">
        <v>780</v>
      </c>
      <c r="G134" s="190"/>
      <c r="H134" s="190" t="s">
        <v>814</v>
      </c>
      <c r="I134" s="190" t="s">
        <v>776</v>
      </c>
      <c r="J134" s="190">
        <v>50</v>
      </c>
      <c r="K134" s="234"/>
    </row>
    <row r="135" spans="2:11" customFormat="1" ht="15" customHeight="1">
      <c r="B135" s="231"/>
      <c r="C135" s="190" t="s">
        <v>799</v>
      </c>
      <c r="D135" s="190"/>
      <c r="E135" s="190"/>
      <c r="F135" s="211" t="s">
        <v>780</v>
      </c>
      <c r="G135" s="190"/>
      <c r="H135" s="190" t="s">
        <v>814</v>
      </c>
      <c r="I135" s="190" t="s">
        <v>776</v>
      </c>
      <c r="J135" s="190">
        <v>50</v>
      </c>
      <c r="K135" s="234"/>
    </row>
    <row r="136" spans="2:11" customFormat="1" ht="15" customHeight="1">
      <c r="B136" s="231"/>
      <c r="C136" s="190" t="s">
        <v>801</v>
      </c>
      <c r="D136" s="190"/>
      <c r="E136" s="190"/>
      <c r="F136" s="211" t="s">
        <v>780</v>
      </c>
      <c r="G136" s="190"/>
      <c r="H136" s="190" t="s">
        <v>814</v>
      </c>
      <c r="I136" s="190" t="s">
        <v>776</v>
      </c>
      <c r="J136" s="190">
        <v>50</v>
      </c>
      <c r="K136" s="234"/>
    </row>
    <row r="137" spans="2:11" customFormat="1" ht="15" customHeight="1">
      <c r="B137" s="231"/>
      <c r="C137" s="190" t="s">
        <v>802</v>
      </c>
      <c r="D137" s="190"/>
      <c r="E137" s="190"/>
      <c r="F137" s="211" t="s">
        <v>780</v>
      </c>
      <c r="G137" s="190"/>
      <c r="H137" s="190" t="s">
        <v>827</v>
      </c>
      <c r="I137" s="190" t="s">
        <v>776</v>
      </c>
      <c r="J137" s="190">
        <v>255</v>
      </c>
      <c r="K137" s="234"/>
    </row>
    <row r="138" spans="2:11" customFormat="1" ht="15" customHeight="1">
      <c r="B138" s="231"/>
      <c r="C138" s="190" t="s">
        <v>804</v>
      </c>
      <c r="D138" s="190"/>
      <c r="E138" s="190"/>
      <c r="F138" s="211" t="s">
        <v>145</v>
      </c>
      <c r="G138" s="190"/>
      <c r="H138" s="190" t="s">
        <v>828</v>
      </c>
      <c r="I138" s="190" t="s">
        <v>806</v>
      </c>
      <c r="J138" s="190"/>
      <c r="K138" s="234"/>
    </row>
    <row r="139" spans="2:11" customFormat="1" ht="15" customHeight="1">
      <c r="B139" s="231"/>
      <c r="C139" s="190" t="s">
        <v>807</v>
      </c>
      <c r="D139" s="190"/>
      <c r="E139" s="190"/>
      <c r="F139" s="211" t="s">
        <v>145</v>
      </c>
      <c r="G139" s="190"/>
      <c r="H139" s="190" t="s">
        <v>829</v>
      </c>
      <c r="I139" s="190" t="s">
        <v>809</v>
      </c>
      <c r="J139" s="190"/>
      <c r="K139" s="234"/>
    </row>
    <row r="140" spans="2:11" customFormat="1" ht="15" customHeight="1">
      <c r="B140" s="231"/>
      <c r="C140" s="190" t="s">
        <v>810</v>
      </c>
      <c r="D140" s="190"/>
      <c r="E140" s="190"/>
      <c r="F140" s="211" t="s">
        <v>145</v>
      </c>
      <c r="G140" s="190"/>
      <c r="H140" s="190" t="s">
        <v>810</v>
      </c>
      <c r="I140" s="190" t="s">
        <v>809</v>
      </c>
      <c r="J140" s="190"/>
      <c r="K140" s="234"/>
    </row>
    <row r="141" spans="2:11" customFormat="1" ht="15" customHeight="1">
      <c r="B141" s="231"/>
      <c r="C141" s="190" t="s">
        <v>37</v>
      </c>
      <c r="D141" s="190"/>
      <c r="E141" s="190"/>
      <c r="F141" s="211" t="s">
        <v>145</v>
      </c>
      <c r="G141" s="190"/>
      <c r="H141" s="190" t="s">
        <v>830</v>
      </c>
      <c r="I141" s="190" t="s">
        <v>809</v>
      </c>
      <c r="J141" s="190"/>
      <c r="K141" s="234"/>
    </row>
    <row r="142" spans="2:11" customFormat="1" ht="15" customHeight="1">
      <c r="B142" s="231"/>
      <c r="C142" s="190" t="s">
        <v>831</v>
      </c>
      <c r="D142" s="190"/>
      <c r="E142" s="190"/>
      <c r="F142" s="211" t="s">
        <v>145</v>
      </c>
      <c r="G142" s="190"/>
      <c r="H142" s="190" t="s">
        <v>832</v>
      </c>
      <c r="I142" s="190" t="s">
        <v>809</v>
      </c>
      <c r="J142" s="190"/>
      <c r="K142" s="234"/>
    </row>
    <row r="143" spans="2:11" customFormat="1" ht="15" customHeight="1">
      <c r="B143" s="235"/>
      <c r="C143" s="236"/>
      <c r="D143" s="236"/>
      <c r="E143" s="236"/>
      <c r="F143" s="236"/>
      <c r="G143" s="236"/>
      <c r="H143" s="236"/>
      <c r="I143" s="236"/>
      <c r="J143" s="236"/>
      <c r="K143" s="237"/>
    </row>
    <row r="144" spans="2:11" customFormat="1" ht="18.75" customHeight="1">
      <c r="B144" s="222"/>
      <c r="C144" s="222"/>
      <c r="D144" s="222"/>
      <c r="E144" s="222"/>
      <c r="F144" s="223"/>
      <c r="G144" s="222"/>
      <c r="H144" s="222"/>
      <c r="I144" s="222"/>
      <c r="J144" s="222"/>
      <c r="K144" s="222"/>
    </row>
    <row r="145" spans="2:11" customFormat="1" ht="18.75" customHeight="1">
      <c r="B145" s="197"/>
      <c r="C145" s="197"/>
      <c r="D145" s="197"/>
      <c r="E145" s="197"/>
      <c r="F145" s="197"/>
      <c r="G145" s="197"/>
      <c r="H145" s="197"/>
      <c r="I145" s="197"/>
      <c r="J145" s="197"/>
      <c r="K145" s="197"/>
    </row>
    <row r="146" spans="2:11" customFormat="1" ht="7.5" customHeight="1">
      <c r="B146" s="198"/>
      <c r="C146" s="199"/>
      <c r="D146" s="199"/>
      <c r="E146" s="199"/>
      <c r="F146" s="199"/>
      <c r="G146" s="199"/>
      <c r="H146" s="199"/>
      <c r="I146" s="199"/>
      <c r="J146" s="199"/>
      <c r="K146" s="200"/>
    </row>
    <row r="147" spans="2:11" customFormat="1" ht="45" customHeight="1">
      <c r="B147" s="201"/>
      <c r="C147" s="308" t="s">
        <v>833</v>
      </c>
      <c r="D147" s="308"/>
      <c r="E147" s="308"/>
      <c r="F147" s="308"/>
      <c r="G147" s="308"/>
      <c r="H147" s="308"/>
      <c r="I147" s="308"/>
      <c r="J147" s="308"/>
      <c r="K147" s="202"/>
    </row>
    <row r="148" spans="2:11" customFormat="1" ht="17.25" customHeight="1">
      <c r="B148" s="201"/>
      <c r="C148" s="203" t="s">
        <v>769</v>
      </c>
      <c r="D148" s="203"/>
      <c r="E148" s="203"/>
      <c r="F148" s="203" t="s">
        <v>770</v>
      </c>
      <c r="G148" s="204"/>
      <c r="H148" s="203" t="s">
        <v>53</v>
      </c>
      <c r="I148" s="203" t="s">
        <v>56</v>
      </c>
      <c r="J148" s="203" t="s">
        <v>771</v>
      </c>
      <c r="K148" s="202"/>
    </row>
    <row r="149" spans="2:11" customFormat="1" ht="17.25" customHeight="1">
      <c r="B149" s="201"/>
      <c r="C149" s="205" t="s">
        <v>772</v>
      </c>
      <c r="D149" s="205"/>
      <c r="E149" s="205"/>
      <c r="F149" s="206" t="s">
        <v>773</v>
      </c>
      <c r="G149" s="207"/>
      <c r="H149" s="205"/>
      <c r="I149" s="205"/>
      <c r="J149" s="205" t="s">
        <v>774</v>
      </c>
      <c r="K149" s="202"/>
    </row>
    <row r="150" spans="2:11" customFormat="1" ht="5.25" customHeight="1">
      <c r="B150" s="213"/>
      <c r="C150" s="208"/>
      <c r="D150" s="208"/>
      <c r="E150" s="208"/>
      <c r="F150" s="208"/>
      <c r="G150" s="209"/>
      <c r="H150" s="208"/>
      <c r="I150" s="208"/>
      <c r="J150" s="208"/>
      <c r="K150" s="234"/>
    </row>
    <row r="151" spans="2:11" customFormat="1" ht="15" customHeight="1">
      <c r="B151" s="213"/>
      <c r="C151" s="238" t="s">
        <v>777</v>
      </c>
      <c r="D151" s="190"/>
      <c r="E151" s="190"/>
      <c r="F151" s="239" t="s">
        <v>145</v>
      </c>
      <c r="G151" s="190"/>
      <c r="H151" s="238" t="s">
        <v>814</v>
      </c>
      <c r="I151" s="238" t="s">
        <v>776</v>
      </c>
      <c r="J151" s="238">
        <v>120</v>
      </c>
      <c r="K151" s="234"/>
    </row>
    <row r="152" spans="2:11" customFormat="1" ht="15" customHeight="1">
      <c r="B152" s="213"/>
      <c r="C152" s="238" t="s">
        <v>823</v>
      </c>
      <c r="D152" s="190"/>
      <c r="E152" s="190"/>
      <c r="F152" s="239" t="s">
        <v>145</v>
      </c>
      <c r="G152" s="190"/>
      <c r="H152" s="238" t="s">
        <v>834</v>
      </c>
      <c r="I152" s="238" t="s">
        <v>776</v>
      </c>
      <c r="J152" s="238" t="s">
        <v>825</v>
      </c>
      <c r="K152" s="234"/>
    </row>
    <row r="153" spans="2:11" customFormat="1" ht="15" customHeight="1">
      <c r="B153" s="213"/>
      <c r="C153" s="238" t="s">
        <v>723</v>
      </c>
      <c r="D153" s="190"/>
      <c r="E153" s="190"/>
      <c r="F153" s="239" t="s">
        <v>145</v>
      </c>
      <c r="G153" s="190"/>
      <c r="H153" s="238" t="s">
        <v>835</v>
      </c>
      <c r="I153" s="238" t="s">
        <v>776</v>
      </c>
      <c r="J153" s="238" t="s">
        <v>825</v>
      </c>
      <c r="K153" s="234"/>
    </row>
    <row r="154" spans="2:11" customFormat="1" ht="15" customHeight="1">
      <c r="B154" s="213"/>
      <c r="C154" s="238" t="s">
        <v>779</v>
      </c>
      <c r="D154" s="190"/>
      <c r="E154" s="190"/>
      <c r="F154" s="239" t="s">
        <v>780</v>
      </c>
      <c r="G154" s="190"/>
      <c r="H154" s="238" t="s">
        <v>814</v>
      </c>
      <c r="I154" s="238" t="s">
        <v>776</v>
      </c>
      <c r="J154" s="238">
        <v>50</v>
      </c>
      <c r="K154" s="234"/>
    </row>
    <row r="155" spans="2:11" customFormat="1" ht="15" customHeight="1">
      <c r="B155" s="213"/>
      <c r="C155" s="238" t="s">
        <v>782</v>
      </c>
      <c r="D155" s="190"/>
      <c r="E155" s="190"/>
      <c r="F155" s="239" t="s">
        <v>145</v>
      </c>
      <c r="G155" s="190"/>
      <c r="H155" s="238" t="s">
        <v>814</v>
      </c>
      <c r="I155" s="238" t="s">
        <v>784</v>
      </c>
      <c r="J155" s="238"/>
      <c r="K155" s="234"/>
    </row>
    <row r="156" spans="2:11" customFormat="1" ht="15" customHeight="1">
      <c r="B156" s="213"/>
      <c r="C156" s="238" t="s">
        <v>793</v>
      </c>
      <c r="D156" s="190"/>
      <c r="E156" s="190"/>
      <c r="F156" s="239" t="s">
        <v>780</v>
      </c>
      <c r="G156" s="190"/>
      <c r="H156" s="238" t="s">
        <v>814</v>
      </c>
      <c r="I156" s="238" t="s">
        <v>776</v>
      </c>
      <c r="J156" s="238">
        <v>50</v>
      </c>
      <c r="K156" s="234"/>
    </row>
    <row r="157" spans="2:11" customFormat="1" ht="15" customHeight="1">
      <c r="B157" s="213"/>
      <c r="C157" s="238" t="s">
        <v>801</v>
      </c>
      <c r="D157" s="190"/>
      <c r="E157" s="190"/>
      <c r="F157" s="239" t="s">
        <v>780</v>
      </c>
      <c r="G157" s="190"/>
      <c r="H157" s="238" t="s">
        <v>814</v>
      </c>
      <c r="I157" s="238" t="s">
        <v>776</v>
      </c>
      <c r="J157" s="238">
        <v>50</v>
      </c>
      <c r="K157" s="234"/>
    </row>
    <row r="158" spans="2:11" customFormat="1" ht="15" customHeight="1">
      <c r="B158" s="213"/>
      <c r="C158" s="238" t="s">
        <v>799</v>
      </c>
      <c r="D158" s="190"/>
      <c r="E158" s="190"/>
      <c r="F158" s="239" t="s">
        <v>780</v>
      </c>
      <c r="G158" s="190"/>
      <c r="H158" s="238" t="s">
        <v>814</v>
      </c>
      <c r="I158" s="238" t="s">
        <v>776</v>
      </c>
      <c r="J158" s="238">
        <v>50</v>
      </c>
      <c r="K158" s="234"/>
    </row>
    <row r="159" spans="2:11" customFormat="1" ht="15" customHeight="1">
      <c r="B159" s="213"/>
      <c r="C159" s="238" t="s">
        <v>95</v>
      </c>
      <c r="D159" s="190"/>
      <c r="E159" s="190"/>
      <c r="F159" s="239" t="s">
        <v>145</v>
      </c>
      <c r="G159" s="190"/>
      <c r="H159" s="238" t="s">
        <v>836</v>
      </c>
      <c r="I159" s="238" t="s">
        <v>776</v>
      </c>
      <c r="J159" s="238" t="s">
        <v>837</v>
      </c>
      <c r="K159" s="234"/>
    </row>
    <row r="160" spans="2:11" customFormat="1" ht="15" customHeight="1">
      <c r="B160" s="213"/>
      <c r="C160" s="238" t="s">
        <v>838</v>
      </c>
      <c r="D160" s="190"/>
      <c r="E160" s="190"/>
      <c r="F160" s="239" t="s">
        <v>145</v>
      </c>
      <c r="G160" s="190"/>
      <c r="H160" s="238" t="s">
        <v>839</v>
      </c>
      <c r="I160" s="238" t="s">
        <v>809</v>
      </c>
      <c r="J160" s="238"/>
      <c r="K160" s="234"/>
    </row>
    <row r="161" spans="2:11" customFormat="1" ht="15" customHeight="1">
      <c r="B161" s="240"/>
      <c r="C161" s="220"/>
      <c r="D161" s="220"/>
      <c r="E161" s="220"/>
      <c r="F161" s="220"/>
      <c r="G161" s="220"/>
      <c r="H161" s="220"/>
      <c r="I161" s="220"/>
      <c r="J161" s="220"/>
      <c r="K161" s="241"/>
    </row>
    <row r="162" spans="2:11" customFormat="1" ht="18.75" customHeight="1">
      <c r="B162" s="222"/>
      <c r="C162" s="232"/>
      <c r="D162" s="232"/>
      <c r="E162" s="232"/>
      <c r="F162" s="242"/>
      <c r="G162" s="232"/>
      <c r="H162" s="232"/>
      <c r="I162" s="232"/>
      <c r="J162" s="232"/>
      <c r="K162" s="222"/>
    </row>
    <row r="163" spans="2:11" customFormat="1" ht="18.75" customHeight="1">
      <c r="B163" s="197"/>
      <c r="C163" s="197"/>
      <c r="D163" s="197"/>
      <c r="E163" s="197"/>
      <c r="F163" s="197"/>
      <c r="G163" s="197"/>
      <c r="H163" s="197"/>
      <c r="I163" s="197"/>
      <c r="J163" s="197"/>
      <c r="K163" s="197"/>
    </row>
    <row r="164" spans="2:11" customFormat="1" ht="7.5" customHeight="1">
      <c r="B164" s="179"/>
      <c r="C164" s="180"/>
      <c r="D164" s="180"/>
      <c r="E164" s="180"/>
      <c r="F164" s="180"/>
      <c r="G164" s="180"/>
      <c r="H164" s="180"/>
      <c r="I164" s="180"/>
      <c r="J164" s="180"/>
      <c r="K164" s="181"/>
    </row>
    <row r="165" spans="2:11" customFormat="1" ht="45" customHeight="1">
      <c r="B165" s="182"/>
      <c r="C165" s="306" t="s">
        <v>840</v>
      </c>
      <c r="D165" s="306"/>
      <c r="E165" s="306"/>
      <c r="F165" s="306"/>
      <c r="G165" s="306"/>
      <c r="H165" s="306"/>
      <c r="I165" s="306"/>
      <c r="J165" s="306"/>
      <c r="K165" s="183"/>
    </row>
    <row r="166" spans="2:11" customFormat="1" ht="17.25" customHeight="1">
      <c r="B166" s="182"/>
      <c r="C166" s="203" t="s">
        <v>769</v>
      </c>
      <c r="D166" s="203"/>
      <c r="E166" s="203"/>
      <c r="F166" s="203" t="s">
        <v>770</v>
      </c>
      <c r="G166" s="243"/>
      <c r="H166" s="244" t="s">
        <v>53</v>
      </c>
      <c r="I166" s="244" t="s">
        <v>56</v>
      </c>
      <c r="J166" s="203" t="s">
        <v>771</v>
      </c>
      <c r="K166" s="183"/>
    </row>
    <row r="167" spans="2:11" customFormat="1" ht="17.25" customHeight="1">
      <c r="B167" s="184"/>
      <c r="C167" s="205" t="s">
        <v>772</v>
      </c>
      <c r="D167" s="205"/>
      <c r="E167" s="205"/>
      <c r="F167" s="206" t="s">
        <v>773</v>
      </c>
      <c r="G167" s="245"/>
      <c r="H167" s="246"/>
      <c r="I167" s="246"/>
      <c r="J167" s="205" t="s">
        <v>774</v>
      </c>
      <c r="K167" s="185"/>
    </row>
    <row r="168" spans="2:11" customFormat="1" ht="5.25" customHeight="1">
      <c r="B168" s="213"/>
      <c r="C168" s="208"/>
      <c r="D168" s="208"/>
      <c r="E168" s="208"/>
      <c r="F168" s="208"/>
      <c r="G168" s="209"/>
      <c r="H168" s="208"/>
      <c r="I168" s="208"/>
      <c r="J168" s="208"/>
      <c r="K168" s="234"/>
    </row>
    <row r="169" spans="2:11" customFormat="1" ht="15" customHeight="1">
      <c r="B169" s="213"/>
      <c r="C169" s="190" t="s">
        <v>777</v>
      </c>
      <c r="D169" s="190"/>
      <c r="E169" s="190"/>
      <c r="F169" s="211" t="s">
        <v>145</v>
      </c>
      <c r="G169" s="190"/>
      <c r="H169" s="190" t="s">
        <v>814</v>
      </c>
      <c r="I169" s="190" t="s">
        <v>776</v>
      </c>
      <c r="J169" s="190">
        <v>120</v>
      </c>
      <c r="K169" s="234"/>
    </row>
    <row r="170" spans="2:11" customFormat="1" ht="15" customHeight="1">
      <c r="B170" s="213"/>
      <c r="C170" s="190" t="s">
        <v>823</v>
      </c>
      <c r="D170" s="190"/>
      <c r="E170" s="190"/>
      <c r="F170" s="211" t="s">
        <v>145</v>
      </c>
      <c r="G170" s="190"/>
      <c r="H170" s="190" t="s">
        <v>824</v>
      </c>
      <c r="I170" s="190" t="s">
        <v>776</v>
      </c>
      <c r="J170" s="190" t="s">
        <v>825</v>
      </c>
      <c r="K170" s="234"/>
    </row>
    <row r="171" spans="2:11" customFormat="1" ht="15" customHeight="1">
      <c r="B171" s="213"/>
      <c r="C171" s="190" t="s">
        <v>723</v>
      </c>
      <c r="D171" s="190"/>
      <c r="E171" s="190"/>
      <c r="F171" s="211" t="s">
        <v>145</v>
      </c>
      <c r="G171" s="190"/>
      <c r="H171" s="190" t="s">
        <v>841</v>
      </c>
      <c r="I171" s="190" t="s">
        <v>776</v>
      </c>
      <c r="J171" s="190" t="s">
        <v>825</v>
      </c>
      <c r="K171" s="234"/>
    </row>
    <row r="172" spans="2:11" customFormat="1" ht="15" customHeight="1">
      <c r="B172" s="213"/>
      <c r="C172" s="190" t="s">
        <v>779</v>
      </c>
      <c r="D172" s="190"/>
      <c r="E172" s="190"/>
      <c r="F172" s="211" t="s">
        <v>780</v>
      </c>
      <c r="G172" s="190"/>
      <c r="H172" s="190" t="s">
        <v>841</v>
      </c>
      <c r="I172" s="190" t="s">
        <v>776</v>
      </c>
      <c r="J172" s="190">
        <v>50</v>
      </c>
      <c r="K172" s="234"/>
    </row>
    <row r="173" spans="2:11" customFormat="1" ht="15" customHeight="1">
      <c r="B173" s="213"/>
      <c r="C173" s="190" t="s">
        <v>782</v>
      </c>
      <c r="D173" s="190"/>
      <c r="E173" s="190"/>
      <c r="F173" s="211" t="s">
        <v>145</v>
      </c>
      <c r="G173" s="190"/>
      <c r="H173" s="190" t="s">
        <v>841</v>
      </c>
      <c r="I173" s="190" t="s">
        <v>784</v>
      </c>
      <c r="J173" s="190"/>
      <c r="K173" s="234"/>
    </row>
    <row r="174" spans="2:11" customFormat="1" ht="15" customHeight="1">
      <c r="B174" s="213"/>
      <c r="C174" s="190" t="s">
        <v>793</v>
      </c>
      <c r="D174" s="190"/>
      <c r="E174" s="190"/>
      <c r="F174" s="211" t="s">
        <v>780</v>
      </c>
      <c r="G174" s="190"/>
      <c r="H174" s="190" t="s">
        <v>841</v>
      </c>
      <c r="I174" s="190" t="s">
        <v>776</v>
      </c>
      <c r="J174" s="190">
        <v>50</v>
      </c>
      <c r="K174" s="234"/>
    </row>
    <row r="175" spans="2:11" customFormat="1" ht="15" customHeight="1">
      <c r="B175" s="213"/>
      <c r="C175" s="190" t="s">
        <v>801</v>
      </c>
      <c r="D175" s="190"/>
      <c r="E175" s="190"/>
      <c r="F175" s="211" t="s">
        <v>780</v>
      </c>
      <c r="G175" s="190"/>
      <c r="H175" s="190" t="s">
        <v>841</v>
      </c>
      <c r="I175" s="190" t="s">
        <v>776</v>
      </c>
      <c r="J175" s="190">
        <v>50</v>
      </c>
      <c r="K175" s="234"/>
    </row>
    <row r="176" spans="2:11" customFormat="1" ht="15" customHeight="1">
      <c r="B176" s="213"/>
      <c r="C176" s="190" t="s">
        <v>799</v>
      </c>
      <c r="D176" s="190"/>
      <c r="E176" s="190"/>
      <c r="F176" s="211" t="s">
        <v>780</v>
      </c>
      <c r="G176" s="190"/>
      <c r="H176" s="190" t="s">
        <v>841</v>
      </c>
      <c r="I176" s="190" t="s">
        <v>776</v>
      </c>
      <c r="J176" s="190">
        <v>50</v>
      </c>
      <c r="K176" s="234"/>
    </row>
    <row r="177" spans="2:11" customFormat="1" ht="15" customHeight="1">
      <c r="B177" s="213"/>
      <c r="C177" s="190" t="s">
        <v>106</v>
      </c>
      <c r="D177" s="190"/>
      <c r="E177" s="190"/>
      <c r="F177" s="211" t="s">
        <v>145</v>
      </c>
      <c r="G177" s="190"/>
      <c r="H177" s="190" t="s">
        <v>842</v>
      </c>
      <c r="I177" s="190" t="s">
        <v>843</v>
      </c>
      <c r="J177" s="190"/>
      <c r="K177" s="234"/>
    </row>
    <row r="178" spans="2:11" customFormat="1" ht="15" customHeight="1">
      <c r="B178" s="213"/>
      <c r="C178" s="190" t="s">
        <v>56</v>
      </c>
      <c r="D178" s="190"/>
      <c r="E178" s="190"/>
      <c r="F178" s="211" t="s">
        <v>145</v>
      </c>
      <c r="G178" s="190"/>
      <c r="H178" s="190" t="s">
        <v>844</v>
      </c>
      <c r="I178" s="190" t="s">
        <v>845</v>
      </c>
      <c r="J178" s="190">
        <v>1</v>
      </c>
      <c r="K178" s="234"/>
    </row>
    <row r="179" spans="2:11" customFormat="1" ht="15" customHeight="1">
      <c r="B179" s="213"/>
      <c r="C179" s="190" t="s">
        <v>52</v>
      </c>
      <c r="D179" s="190"/>
      <c r="E179" s="190"/>
      <c r="F179" s="211" t="s">
        <v>145</v>
      </c>
      <c r="G179" s="190"/>
      <c r="H179" s="190" t="s">
        <v>846</v>
      </c>
      <c r="I179" s="190" t="s">
        <v>776</v>
      </c>
      <c r="J179" s="190">
        <v>20</v>
      </c>
      <c r="K179" s="234"/>
    </row>
    <row r="180" spans="2:11" customFormat="1" ht="15" customHeight="1">
      <c r="B180" s="213"/>
      <c r="C180" s="190" t="s">
        <v>53</v>
      </c>
      <c r="D180" s="190"/>
      <c r="E180" s="190"/>
      <c r="F180" s="211" t="s">
        <v>145</v>
      </c>
      <c r="G180" s="190"/>
      <c r="H180" s="190" t="s">
        <v>847</v>
      </c>
      <c r="I180" s="190" t="s">
        <v>776</v>
      </c>
      <c r="J180" s="190">
        <v>255</v>
      </c>
      <c r="K180" s="234"/>
    </row>
    <row r="181" spans="2:11" customFormat="1" ht="15" customHeight="1">
      <c r="B181" s="213"/>
      <c r="C181" s="190" t="s">
        <v>107</v>
      </c>
      <c r="D181" s="190"/>
      <c r="E181" s="190"/>
      <c r="F181" s="211" t="s">
        <v>145</v>
      </c>
      <c r="G181" s="190"/>
      <c r="H181" s="190" t="s">
        <v>739</v>
      </c>
      <c r="I181" s="190" t="s">
        <v>776</v>
      </c>
      <c r="J181" s="190">
        <v>10</v>
      </c>
      <c r="K181" s="234"/>
    </row>
    <row r="182" spans="2:11" customFormat="1" ht="15" customHeight="1">
      <c r="B182" s="213"/>
      <c r="C182" s="190" t="s">
        <v>108</v>
      </c>
      <c r="D182" s="190"/>
      <c r="E182" s="190"/>
      <c r="F182" s="211" t="s">
        <v>145</v>
      </c>
      <c r="G182" s="190"/>
      <c r="H182" s="190" t="s">
        <v>848</v>
      </c>
      <c r="I182" s="190" t="s">
        <v>809</v>
      </c>
      <c r="J182" s="190"/>
      <c r="K182" s="234"/>
    </row>
    <row r="183" spans="2:11" customFormat="1" ht="15" customHeight="1">
      <c r="B183" s="213"/>
      <c r="C183" s="190" t="s">
        <v>849</v>
      </c>
      <c r="D183" s="190"/>
      <c r="E183" s="190"/>
      <c r="F183" s="211" t="s">
        <v>145</v>
      </c>
      <c r="G183" s="190"/>
      <c r="H183" s="190" t="s">
        <v>850</v>
      </c>
      <c r="I183" s="190" t="s">
        <v>809</v>
      </c>
      <c r="J183" s="190"/>
      <c r="K183" s="234"/>
    </row>
    <row r="184" spans="2:11" customFormat="1" ht="15" customHeight="1">
      <c r="B184" s="213"/>
      <c r="C184" s="190" t="s">
        <v>838</v>
      </c>
      <c r="D184" s="190"/>
      <c r="E184" s="190"/>
      <c r="F184" s="211" t="s">
        <v>145</v>
      </c>
      <c r="G184" s="190"/>
      <c r="H184" s="190" t="s">
        <v>851</v>
      </c>
      <c r="I184" s="190" t="s">
        <v>809</v>
      </c>
      <c r="J184" s="190"/>
      <c r="K184" s="234"/>
    </row>
    <row r="185" spans="2:11" customFormat="1" ht="15" customHeight="1">
      <c r="B185" s="213"/>
      <c r="C185" s="190" t="s">
        <v>110</v>
      </c>
      <c r="D185" s="190"/>
      <c r="E185" s="190"/>
      <c r="F185" s="211" t="s">
        <v>780</v>
      </c>
      <c r="G185" s="190"/>
      <c r="H185" s="190" t="s">
        <v>852</v>
      </c>
      <c r="I185" s="190" t="s">
        <v>776</v>
      </c>
      <c r="J185" s="190">
        <v>50</v>
      </c>
      <c r="K185" s="234"/>
    </row>
    <row r="186" spans="2:11" customFormat="1" ht="15" customHeight="1">
      <c r="B186" s="213"/>
      <c r="C186" s="190" t="s">
        <v>853</v>
      </c>
      <c r="D186" s="190"/>
      <c r="E186" s="190"/>
      <c r="F186" s="211" t="s">
        <v>780</v>
      </c>
      <c r="G186" s="190"/>
      <c r="H186" s="190" t="s">
        <v>854</v>
      </c>
      <c r="I186" s="190" t="s">
        <v>855</v>
      </c>
      <c r="J186" s="190"/>
      <c r="K186" s="234"/>
    </row>
    <row r="187" spans="2:11" customFormat="1" ht="15" customHeight="1">
      <c r="B187" s="213"/>
      <c r="C187" s="190" t="s">
        <v>856</v>
      </c>
      <c r="D187" s="190"/>
      <c r="E187" s="190"/>
      <c r="F187" s="211" t="s">
        <v>780</v>
      </c>
      <c r="G187" s="190"/>
      <c r="H187" s="190" t="s">
        <v>857</v>
      </c>
      <c r="I187" s="190" t="s">
        <v>855</v>
      </c>
      <c r="J187" s="190"/>
      <c r="K187" s="234"/>
    </row>
    <row r="188" spans="2:11" customFormat="1" ht="15" customHeight="1">
      <c r="B188" s="213"/>
      <c r="C188" s="190" t="s">
        <v>858</v>
      </c>
      <c r="D188" s="190"/>
      <c r="E188" s="190"/>
      <c r="F188" s="211" t="s">
        <v>780</v>
      </c>
      <c r="G188" s="190"/>
      <c r="H188" s="190" t="s">
        <v>859</v>
      </c>
      <c r="I188" s="190" t="s">
        <v>855</v>
      </c>
      <c r="J188" s="190"/>
      <c r="K188" s="234"/>
    </row>
    <row r="189" spans="2:11" customFormat="1" ht="15" customHeight="1">
      <c r="B189" s="213"/>
      <c r="C189" s="247" t="s">
        <v>860</v>
      </c>
      <c r="D189" s="190"/>
      <c r="E189" s="190"/>
      <c r="F189" s="211" t="s">
        <v>780</v>
      </c>
      <c r="G189" s="190"/>
      <c r="H189" s="190" t="s">
        <v>861</v>
      </c>
      <c r="I189" s="190" t="s">
        <v>862</v>
      </c>
      <c r="J189" s="248" t="s">
        <v>863</v>
      </c>
      <c r="K189" s="234"/>
    </row>
    <row r="190" spans="2:11" customFormat="1" ht="15" customHeight="1">
      <c r="B190" s="249"/>
      <c r="C190" s="250" t="s">
        <v>864</v>
      </c>
      <c r="D190" s="251"/>
      <c r="E190" s="251"/>
      <c r="F190" s="252" t="s">
        <v>780</v>
      </c>
      <c r="G190" s="251"/>
      <c r="H190" s="251" t="s">
        <v>865</v>
      </c>
      <c r="I190" s="251" t="s">
        <v>862</v>
      </c>
      <c r="J190" s="253" t="s">
        <v>863</v>
      </c>
      <c r="K190" s="254"/>
    </row>
    <row r="191" spans="2:11" customFormat="1" ht="15" customHeight="1">
      <c r="B191" s="213"/>
      <c r="C191" s="247" t="s">
        <v>41</v>
      </c>
      <c r="D191" s="190"/>
      <c r="E191" s="190"/>
      <c r="F191" s="211" t="s">
        <v>145</v>
      </c>
      <c r="G191" s="190"/>
      <c r="H191" s="187" t="s">
        <v>866</v>
      </c>
      <c r="I191" s="190" t="s">
        <v>867</v>
      </c>
      <c r="J191" s="190"/>
      <c r="K191" s="234"/>
    </row>
    <row r="192" spans="2:11" customFormat="1" ht="15" customHeight="1">
      <c r="B192" s="213"/>
      <c r="C192" s="247" t="s">
        <v>868</v>
      </c>
      <c r="D192" s="190"/>
      <c r="E192" s="190"/>
      <c r="F192" s="211" t="s">
        <v>145</v>
      </c>
      <c r="G192" s="190"/>
      <c r="H192" s="190" t="s">
        <v>869</v>
      </c>
      <c r="I192" s="190" t="s">
        <v>809</v>
      </c>
      <c r="J192" s="190"/>
      <c r="K192" s="234"/>
    </row>
    <row r="193" spans="2:11" customFormat="1" ht="15" customHeight="1">
      <c r="B193" s="213"/>
      <c r="C193" s="247" t="s">
        <v>870</v>
      </c>
      <c r="D193" s="190"/>
      <c r="E193" s="190"/>
      <c r="F193" s="211" t="s">
        <v>145</v>
      </c>
      <c r="G193" s="190"/>
      <c r="H193" s="190" t="s">
        <v>871</v>
      </c>
      <c r="I193" s="190" t="s">
        <v>809</v>
      </c>
      <c r="J193" s="190"/>
      <c r="K193" s="234"/>
    </row>
    <row r="194" spans="2:11" customFormat="1" ht="15" customHeight="1">
      <c r="B194" s="213"/>
      <c r="C194" s="247" t="s">
        <v>872</v>
      </c>
      <c r="D194" s="190"/>
      <c r="E194" s="190"/>
      <c r="F194" s="211" t="s">
        <v>780</v>
      </c>
      <c r="G194" s="190"/>
      <c r="H194" s="190" t="s">
        <v>873</v>
      </c>
      <c r="I194" s="190" t="s">
        <v>809</v>
      </c>
      <c r="J194" s="190"/>
      <c r="K194" s="234"/>
    </row>
    <row r="195" spans="2:11" customFormat="1" ht="15" customHeight="1">
      <c r="B195" s="240"/>
      <c r="C195" s="255"/>
      <c r="D195" s="220"/>
      <c r="E195" s="220"/>
      <c r="F195" s="220"/>
      <c r="G195" s="220"/>
      <c r="H195" s="220"/>
      <c r="I195" s="220"/>
      <c r="J195" s="220"/>
      <c r="K195" s="241"/>
    </row>
    <row r="196" spans="2:11" customFormat="1" ht="18.75" customHeight="1">
      <c r="B196" s="222"/>
      <c r="C196" s="232"/>
      <c r="D196" s="232"/>
      <c r="E196" s="232"/>
      <c r="F196" s="242"/>
      <c r="G196" s="232"/>
      <c r="H196" s="232"/>
      <c r="I196" s="232"/>
      <c r="J196" s="232"/>
      <c r="K196" s="222"/>
    </row>
    <row r="197" spans="2:11" customFormat="1" ht="18.75" customHeight="1">
      <c r="B197" s="222"/>
      <c r="C197" s="232"/>
      <c r="D197" s="232"/>
      <c r="E197" s="232"/>
      <c r="F197" s="242"/>
      <c r="G197" s="232"/>
      <c r="H197" s="232"/>
      <c r="I197" s="232"/>
      <c r="J197" s="232"/>
      <c r="K197" s="222"/>
    </row>
    <row r="198" spans="2:11" customFormat="1" ht="18.75" customHeight="1">
      <c r="B198" s="197"/>
      <c r="C198" s="197"/>
      <c r="D198" s="197"/>
      <c r="E198" s="197"/>
      <c r="F198" s="197"/>
      <c r="G198" s="197"/>
      <c r="H198" s="197"/>
      <c r="I198" s="197"/>
      <c r="J198" s="197"/>
      <c r="K198" s="197"/>
    </row>
    <row r="199" spans="2:11" customFormat="1" ht="12">
      <c r="B199" s="179"/>
      <c r="C199" s="180"/>
      <c r="D199" s="180"/>
      <c r="E199" s="180"/>
      <c r="F199" s="180"/>
      <c r="G199" s="180"/>
      <c r="H199" s="180"/>
      <c r="I199" s="180"/>
      <c r="J199" s="180"/>
      <c r="K199" s="181"/>
    </row>
    <row r="200" spans="2:11" customFormat="1" ht="22.2">
      <c r="B200" s="182"/>
      <c r="C200" s="306" t="s">
        <v>874</v>
      </c>
      <c r="D200" s="306"/>
      <c r="E200" s="306"/>
      <c r="F200" s="306"/>
      <c r="G200" s="306"/>
      <c r="H200" s="306"/>
      <c r="I200" s="306"/>
      <c r="J200" s="306"/>
      <c r="K200" s="183"/>
    </row>
    <row r="201" spans="2:11" customFormat="1" ht="25.5" customHeight="1">
      <c r="B201" s="182"/>
      <c r="C201" s="256" t="s">
        <v>875</v>
      </c>
      <c r="D201" s="256"/>
      <c r="E201" s="256"/>
      <c r="F201" s="256" t="s">
        <v>876</v>
      </c>
      <c r="G201" s="257"/>
      <c r="H201" s="309" t="s">
        <v>877</v>
      </c>
      <c r="I201" s="309"/>
      <c r="J201" s="309"/>
      <c r="K201" s="183"/>
    </row>
    <row r="202" spans="2:11" customFormat="1" ht="5.25" customHeight="1">
      <c r="B202" s="213"/>
      <c r="C202" s="208"/>
      <c r="D202" s="208"/>
      <c r="E202" s="208"/>
      <c r="F202" s="208"/>
      <c r="G202" s="232"/>
      <c r="H202" s="208"/>
      <c r="I202" s="208"/>
      <c r="J202" s="208"/>
      <c r="K202" s="234"/>
    </row>
    <row r="203" spans="2:11" customFormat="1" ht="15" customHeight="1">
      <c r="B203" s="213"/>
      <c r="C203" s="190" t="s">
        <v>867</v>
      </c>
      <c r="D203" s="190"/>
      <c r="E203" s="190"/>
      <c r="F203" s="211" t="s">
        <v>42</v>
      </c>
      <c r="G203" s="190"/>
      <c r="H203" s="310" t="s">
        <v>878</v>
      </c>
      <c r="I203" s="310"/>
      <c r="J203" s="310"/>
      <c r="K203" s="234"/>
    </row>
    <row r="204" spans="2:11" customFormat="1" ht="15" customHeight="1">
      <c r="B204" s="213"/>
      <c r="C204" s="190"/>
      <c r="D204" s="190"/>
      <c r="E204" s="190"/>
      <c r="F204" s="211" t="s">
        <v>43</v>
      </c>
      <c r="G204" s="190"/>
      <c r="H204" s="310" t="s">
        <v>879</v>
      </c>
      <c r="I204" s="310"/>
      <c r="J204" s="310"/>
      <c r="K204" s="234"/>
    </row>
    <row r="205" spans="2:11" customFormat="1" ht="15" customHeight="1">
      <c r="B205" s="213"/>
      <c r="C205" s="190"/>
      <c r="D205" s="190"/>
      <c r="E205" s="190"/>
      <c r="F205" s="211" t="s">
        <v>46</v>
      </c>
      <c r="G205" s="190"/>
      <c r="H205" s="310" t="s">
        <v>880</v>
      </c>
      <c r="I205" s="310"/>
      <c r="J205" s="310"/>
      <c r="K205" s="234"/>
    </row>
    <row r="206" spans="2:11" customFormat="1" ht="15" customHeight="1">
      <c r="B206" s="213"/>
      <c r="C206" s="190"/>
      <c r="D206" s="190"/>
      <c r="E206" s="190"/>
      <c r="F206" s="211" t="s">
        <v>44</v>
      </c>
      <c r="G206" s="190"/>
      <c r="H206" s="310" t="s">
        <v>881</v>
      </c>
      <c r="I206" s="310"/>
      <c r="J206" s="310"/>
      <c r="K206" s="234"/>
    </row>
    <row r="207" spans="2:11" customFormat="1" ht="15" customHeight="1">
      <c r="B207" s="213"/>
      <c r="C207" s="190"/>
      <c r="D207" s="190"/>
      <c r="E207" s="190"/>
      <c r="F207" s="211" t="s">
        <v>45</v>
      </c>
      <c r="G207" s="190"/>
      <c r="H207" s="310" t="s">
        <v>882</v>
      </c>
      <c r="I207" s="310"/>
      <c r="J207" s="310"/>
      <c r="K207" s="234"/>
    </row>
    <row r="208" spans="2:11" customFormat="1" ht="15" customHeight="1">
      <c r="B208" s="213"/>
      <c r="C208" s="190"/>
      <c r="D208" s="190"/>
      <c r="E208" s="190"/>
      <c r="F208" s="211"/>
      <c r="G208" s="190"/>
      <c r="H208" s="190"/>
      <c r="I208" s="190"/>
      <c r="J208" s="190"/>
      <c r="K208" s="234"/>
    </row>
    <row r="209" spans="2:11" customFormat="1" ht="15" customHeight="1">
      <c r="B209" s="213"/>
      <c r="C209" s="190" t="s">
        <v>821</v>
      </c>
      <c r="D209" s="190"/>
      <c r="E209" s="190"/>
      <c r="F209" s="211" t="s">
        <v>78</v>
      </c>
      <c r="G209" s="190"/>
      <c r="H209" s="310" t="s">
        <v>883</v>
      </c>
      <c r="I209" s="310"/>
      <c r="J209" s="310"/>
      <c r="K209" s="234"/>
    </row>
    <row r="210" spans="2:11" customFormat="1" ht="15" customHeight="1">
      <c r="B210" s="213"/>
      <c r="C210" s="190"/>
      <c r="D210" s="190"/>
      <c r="E210" s="190"/>
      <c r="F210" s="211" t="s">
        <v>717</v>
      </c>
      <c r="G210" s="190"/>
      <c r="H210" s="310" t="s">
        <v>718</v>
      </c>
      <c r="I210" s="310"/>
      <c r="J210" s="310"/>
      <c r="K210" s="234"/>
    </row>
    <row r="211" spans="2:11" customFormat="1" ht="15" customHeight="1">
      <c r="B211" s="213"/>
      <c r="C211" s="190"/>
      <c r="D211" s="190"/>
      <c r="E211" s="190"/>
      <c r="F211" s="211" t="s">
        <v>715</v>
      </c>
      <c r="G211" s="190"/>
      <c r="H211" s="310" t="s">
        <v>884</v>
      </c>
      <c r="I211" s="310"/>
      <c r="J211" s="310"/>
      <c r="K211" s="234"/>
    </row>
    <row r="212" spans="2:11" customFormat="1" ht="15" customHeight="1">
      <c r="B212" s="258"/>
      <c r="C212" s="190"/>
      <c r="D212" s="190"/>
      <c r="E212" s="190"/>
      <c r="F212" s="211" t="s">
        <v>719</v>
      </c>
      <c r="G212" s="247"/>
      <c r="H212" s="311" t="s">
        <v>720</v>
      </c>
      <c r="I212" s="311"/>
      <c r="J212" s="311"/>
      <c r="K212" s="259"/>
    </row>
    <row r="213" spans="2:11" customFormat="1" ht="15" customHeight="1">
      <c r="B213" s="258"/>
      <c r="C213" s="190"/>
      <c r="D213" s="190"/>
      <c r="E213" s="190"/>
      <c r="F213" s="211" t="s">
        <v>721</v>
      </c>
      <c r="G213" s="247"/>
      <c r="H213" s="311" t="s">
        <v>885</v>
      </c>
      <c r="I213" s="311"/>
      <c r="J213" s="311"/>
      <c r="K213" s="259"/>
    </row>
    <row r="214" spans="2:11" customFormat="1" ht="15" customHeight="1">
      <c r="B214" s="258"/>
      <c r="C214" s="190"/>
      <c r="D214" s="190"/>
      <c r="E214" s="190"/>
      <c r="F214" s="211"/>
      <c r="G214" s="247"/>
      <c r="H214" s="238"/>
      <c r="I214" s="238"/>
      <c r="J214" s="238"/>
      <c r="K214" s="259"/>
    </row>
    <row r="215" spans="2:11" customFormat="1" ht="15" customHeight="1">
      <c r="B215" s="258"/>
      <c r="C215" s="190" t="s">
        <v>845</v>
      </c>
      <c r="D215" s="190"/>
      <c r="E215" s="190"/>
      <c r="F215" s="211">
        <v>1</v>
      </c>
      <c r="G215" s="247"/>
      <c r="H215" s="311" t="s">
        <v>886</v>
      </c>
      <c r="I215" s="311"/>
      <c r="J215" s="311"/>
      <c r="K215" s="259"/>
    </row>
    <row r="216" spans="2:11" customFormat="1" ht="15" customHeight="1">
      <c r="B216" s="258"/>
      <c r="C216" s="190"/>
      <c r="D216" s="190"/>
      <c r="E216" s="190"/>
      <c r="F216" s="211">
        <v>2</v>
      </c>
      <c r="G216" s="247"/>
      <c r="H216" s="311" t="s">
        <v>887</v>
      </c>
      <c r="I216" s="311"/>
      <c r="J216" s="311"/>
      <c r="K216" s="259"/>
    </row>
    <row r="217" spans="2:11" customFormat="1" ht="15" customHeight="1">
      <c r="B217" s="258"/>
      <c r="C217" s="190"/>
      <c r="D217" s="190"/>
      <c r="E217" s="190"/>
      <c r="F217" s="211">
        <v>3</v>
      </c>
      <c r="G217" s="247"/>
      <c r="H217" s="311" t="s">
        <v>888</v>
      </c>
      <c r="I217" s="311"/>
      <c r="J217" s="311"/>
      <c r="K217" s="259"/>
    </row>
    <row r="218" spans="2:11" customFormat="1" ht="15" customHeight="1">
      <c r="B218" s="258"/>
      <c r="C218" s="190"/>
      <c r="D218" s="190"/>
      <c r="E218" s="190"/>
      <c r="F218" s="211">
        <v>4</v>
      </c>
      <c r="G218" s="247"/>
      <c r="H218" s="311" t="s">
        <v>889</v>
      </c>
      <c r="I218" s="311"/>
      <c r="J218" s="311"/>
      <c r="K218" s="259"/>
    </row>
    <row r="219" spans="2:11" customFormat="1" ht="12.75" customHeight="1">
      <c r="B219" s="260"/>
      <c r="C219" s="261"/>
      <c r="D219" s="261"/>
      <c r="E219" s="261"/>
      <c r="F219" s="261"/>
      <c r="G219" s="261"/>
      <c r="H219" s="261"/>
      <c r="I219" s="261"/>
      <c r="J219" s="261"/>
      <c r="K219" s="26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SO 101 - Komunikace</vt:lpstr>
      <vt:lpstr>SO 102 - Sanace podloží</vt:lpstr>
      <vt:lpstr>SO 501 - Odvodnění - kana...</vt:lpstr>
      <vt:lpstr>SO 901 - VRN</vt:lpstr>
      <vt:lpstr>Pokyny pro vyplnění</vt:lpstr>
      <vt:lpstr>'Rekapitulace stavby'!Názvy_tisku</vt:lpstr>
      <vt:lpstr>'SO 101 - Komunikace'!Názvy_tisku</vt:lpstr>
      <vt:lpstr>'SO 102 - Sanace podloží'!Názvy_tisku</vt:lpstr>
      <vt:lpstr>'SO 501 - Odvodnění - kana...'!Názvy_tisku</vt:lpstr>
      <vt:lpstr>'SO 901 - VRN'!Názvy_tisku</vt:lpstr>
      <vt:lpstr>'Pokyny pro vyplnění'!Oblast_tisku</vt:lpstr>
      <vt:lpstr>'Rekapitulace stavby'!Oblast_tisku</vt:lpstr>
      <vt:lpstr>'SO 101 - Komunikace'!Oblast_tisku</vt:lpstr>
      <vt:lpstr>'SO 102 - Sanace podloží'!Oblast_tisku</vt:lpstr>
      <vt:lpstr>'SO 501 - Odvodnění - kana...'!Oblast_tisku</vt:lpstr>
      <vt:lpstr>'SO 901 - VRN'!Oblast_tisku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DESKTOP-5G5LTV8\Lukáš</dc:creator>
  <cp:lastModifiedBy>HP ProBook</cp:lastModifiedBy>
  <dcterms:created xsi:type="dcterms:W3CDTF">2024-04-02T12:10:05Z</dcterms:created>
  <dcterms:modified xsi:type="dcterms:W3CDTF">2025-10-13T05:56:25Z</dcterms:modified>
</cp:coreProperties>
</file>